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L\"/>
    </mc:Choice>
  </mc:AlternateContent>
  <xr:revisionPtr revIDLastSave="0" documentId="13_ncr:1_{B8F92357-7EF7-4660-9610-84F8D0E3509B}" xr6:coauthVersionLast="47" xr6:coauthVersionMax="47" xr10:uidLastSave="{00000000-0000-0000-0000-000000000000}"/>
  <bookViews>
    <workbookView xWindow="38280" yWindow="-120" windowWidth="38640" windowHeight="21240" activeTab="7" xr2:uid="{00000000-000D-0000-FFFF-FFFF00000000}"/>
  </bookViews>
  <sheets>
    <sheet name="P01, 0411, P59" sheetId="1" r:id="rId1"/>
    <sheet name="E40" sheetId="2" r:id="rId2"/>
    <sheet name="P04" sheetId="3" r:id="rId3"/>
    <sheet name="P05" sheetId="4" r:id="rId4"/>
    <sheet name="P12" sheetId="5" r:id="rId5"/>
    <sheet name="E37, E38 (&lt;2009)" sheetId="6" r:id="rId6"/>
    <sheet name="E38 (2009+), E67, E78" sheetId="7" r:id="rId7"/>
    <sheet name="Generic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2" i="8" l="1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E57" i="8"/>
  <c r="C57" i="8"/>
  <c r="E56" i="8"/>
  <c r="C56" i="8"/>
  <c r="E55" i="8"/>
  <c r="C55" i="8"/>
  <c r="E54" i="8"/>
  <c r="C54" i="8"/>
  <c r="E53" i="8"/>
  <c r="C53" i="8"/>
  <c r="E52" i="8"/>
  <c r="C52" i="8"/>
  <c r="E51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E42" i="8"/>
  <c r="C42" i="8"/>
  <c r="E41" i="8"/>
  <c r="C41" i="8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E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E41" i="7"/>
  <c r="C41" i="7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E73" i="6"/>
  <c r="C73" i="6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3" i="6"/>
  <c r="C53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E41" i="6"/>
  <c r="C41" i="6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E41" i="5"/>
  <c r="C41" i="5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E56" i="4"/>
  <c r="C56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E41" i="4"/>
  <c r="C41" i="4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</calcChain>
</file>

<file path=xl/sharedStrings.xml><?xml version="1.0" encoding="utf-8"?>
<sst xmlns="http://schemas.openxmlformats.org/spreadsheetml/2006/main" count="294" uniqueCount="44">
  <si>
    <t>P01, 0411, P59</t>
  </si>
  <si>
    <t>Injector Type:</t>
  </si>
  <si>
    <t>HP1000L</t>
  </si>
  <si>
    <t>Matched Set:</t>
  </si>
  <si>
    <t>None selected</t>
  </si>
  <si>
    <t>Report Date:</t>
  </si>
  <si>
    <t>18/05/2022</t>
  </si>
  <si>
    <t>Reference Pressure (gauge):</t>
  </si>
  <si>
    <t>kPa</t>
  </si>
  <si>
    <t>Reference Voltage (gauge):</t>
  </si>
  <si>
    <t>V</t>
  </si>
  <si>
    <t>Minimum Pulse Width:</t>
  </si>
  <si>
    <t>ms</t>
  </si>
  <si>
    <t>Static Flow</t>
  </si>
  <si>
    <t>Scaling</t>
  </si>
  <si>
    <t>%</t>
  </si>
  <si>
    <t>Edit to update</t>
  </si>
  <si>
    <t>Stoich (Petrol)</t>
  </si>
  <si>
    <t>Stoich (Ethanol)</t>
  </si>
  <si>
    <t>Manifold Vacuum [kPa]</t>
  </si>
  <si>
    <t>Flow [lb/h]</t>
  </si>
  <si>
    <t>Flow (Scaled) [lb/h]</t>
  </si>
  <si>
    <t>Flow [g/s]</t>
  </si>
  <si>
    <t>Flow (Scaled) [g/s]</t>
  </si>
  <si>
    <t>Air Fuel Ratio</t>
  </si>
  <si>
    <t>Ethonol Percentage [%]</t>
  </si>
  <si>
    <t>Stoich</t>
  </si>
  <si>
    <t>Stoich  (Scaled)</t>
  </si>
  <si>
    <t>Battery Offsets</t>
  </si>
  <si>
    <t>Table data (Offset) [ms]</t>
  </si>
  <si>
    <t>Battery Voltage [V]</t>
  </si>
  <si>
    <t>Short Pulse Adder</t>
  </si>
  <si>
    <t>Short Pulse Limit:</t>
  </si>
  <si>
    <t>Effective Pulse Width [ms]</t>
  </si>
  <si>
    <t>Adder [ms]</t>
  </si>
  <si>
    <t>E40</t>
  </si>
  <si>
    <t>P04</t>
  </si>
  <si>
    <t>P05</t>
  </si>
  <si>
    <t>P12</t>
  </si>
  <si>
    <t>E37, E38 (&lt;2009)</t>
  </si>
  <si>
    <t>Differential Pressure [kPa]</t>
  </si>
  <si>
    <t>E38 (2009+), E67, E78</t>
  </si>
  <si>
    <t>Generic</t>
  </si>
  <si>
    <t>Pressures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</si>
</sst>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" fontId="2" fillId="2" borderId="10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wrapText="1"/>
    </xf>
    <xf numFmtId="1" fontId="2" fillId="2" borderId="12" xfId="0" applyNumberFormat="1" applyFont="1" applyFill="1" applyBorder="1" applyAlignment="1">
      <alignment wrapText="1"/>
    </xf>
    <xf numFmtId="2" fontId="2" fillId="2" borderId="10" xfId="0" applyNumberFormat="1" applyFont="1" applyFill="1" applyBorder="1" applyAlignment="1">
      <alignment wrapText="1"/>
    </xf>
    <xf numFmtId="2" fontId="2" fillId="2" borderId="11" xfId="0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>
      <alignment wrapText="1"/>
    </xf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C8A568-6EF3-4311-AF6A-61AE84F27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7F56FF-6F41-4BF3-A81A-074651EA8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550A08-D2B6-4062-98DF-EBB763E15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0207CC-7410-4485-92DA-E62F646DB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8291A0-0DB8-46E5-AB1E-39F6FDD5F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5694EB-4E28-4FAC-B11E-2D4C6D2BD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299109-FA7F-4BB6-A032-B7A40C594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500DFA-5F7C-4B14-8E12-51A26B74B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C160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6.899999999999995E-2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0</v>
      </c>
      <c r="B41" s="6">
        <v>111.09521331945891</v>
      </c>
      <c r="C41" s="6">
        <f>111.095213319458 * $B$36 / 100</f>
        <v>111.095213319458</v>
      </c>
      <c r="D41" s="6">
        <v>13.99775</v>
      </c>
      <c r="E41" s="7">
        <f>13.99775 * $B$36 / 100</f>
        <v>13.997750000000002</v>
      </c>
    </row>
    <row r="42" spans="1:5" x14ac:dyDescent="0.25">
      <c r="A42" s="5">
        <v>5</v>
      </c>
      <c r="B42" s="6">
        <v>111.6794167445634</v>
      </c>
      <c r="C42" s="6">
        <f>111.679416744563 * $B$36 / 100</f>
        <v>111.679416744563</v>
      </c>
      <c r="D42" s="6">
        <v>14.07135833333334</v>
      </c>
      <c r="E42" s="7">
        <f>14.0713583333333 * $B$36 / 100</f>
        <v>14.071358333333301</v>
      </c>
    </row>
    <row r="43" spans="1:5" x14ac:dyDescent="0.25">
      <c r="A43" s="5">
        <v>10</v>
      </c>
      <c r="B43" s="6">
        <v>112.2636201696679</v>
      </c>
      <c r="C43" s="6">
        <f>112.263620169667 * $B$36 / 100</f>
        <v>112.26362016966701</v>
      </c>
      <c r="D43" s="6">
        <v>14.14496666666667</v>
      </c>
      <c r="E43" s="7">
        <f>14.1449666666666 * $B$36 / 100</f>
        <v>14.144966666666598</v>
      </c>
    </row>
    <row r="44" spans="1:5" x14ac:dyDescent="0.25">
      <c r="A44" s="5">
        <v>15</v>
      </c>
      <c r="B44" s="6">
        <v>112.84782359477239</v>
      </c>
      <c r="C44" s="6">
        <f>112.847823594772 * $B$36 / 100</f>
        <v>112.847823594772</v>
      </c>
      <c r="D44" s="6">
        <v>14.218575</v>
      </c>
      <c r="E44" s="7">
        <f>14.218575 * $B$36 / 100</f>
        <v>14.218574999999998</v>
      </c>
    </row>
    <row r="45" spans="1:5" x14ac:dyDescent="0.25">
      <c r="A45" s="5">
        <v>20</v>
      </c>
      <c r="B45" s="6">
        <v>113.4320270198769</v>
      </c>
      <c r="C45" s="6">
        <f>113.432027019876 * $B$36 / 100</f>
        <v>113.432027019876</v>
      </c>
      <c r="D45" s="6">
        <v>14.29218333333333</v>
      </c>
      <c r="E45" s="7">
        <f>14.2921833333333 * $B$36 / 100</f>
        <v>14.2921833333333</v>
      </c>
    </row>
    <row r="46" spans="1:5" x14ac:dyDescent="0.25">
      <c r="A46" s="5">
        <v>25</v>
      </c>
      <c r="B46" s="6">
        <v>114.0162304449814</v>
      </c>
      <c r="C46" s="6">
        <f>114.016230444981 * $B$36 / 100</f>
        <v>114.01623044498101</v>
      </c>
      <c r="D46" s="6">
        <v>14.36579166666667</v>
      </c>
      <c r="E46" s="7">
        <f>14.3657916666666 * $B$36 / 100</f>
        <v>14.365791666666601</v>
      </c>
    </row>
    <row r="47" spans="1:5" x14ac:dyDescent="0.25">
      <c r="A47" s="5">
        <v>30</v>
      </c>
      <c r="B47" s="6">
        <v>114.60043387008589</v>
      </c>
      <c r="C47" s="6">
        <f>114.600433870085 * $B$36 / 100</f>
        <v>114.600433870085</v>
      </c>
      <c r="D47" s="6">
        <v>14.439399999999999</v>
      </c>
      <c r="E47" s="7">
        <f>14.4394 * $B$36 / 100</f>
        <v>14.439399999999999</v>
      </c>
    </row>
    <row r="48" spans="1:5" x14ac:dyDescent="0.25">
      <c r="A48" s="5">
        <v>35</v>
      </c>
      <c r="B48" s="6">
        <v>115.1846372951904</v>
      </c>
      <c r="C48" s="6">
        <f>115.18463729519 * $B$36 / 100</f>
        <v>115.18463729519</v>
      </c>
      <c r="D48" s="6">
        <v>14.51300833333333</v>
      </c>
      <c r="E48" s="7">
        <f>14.5130083333333 * $B$36 / 100</f>
        <v>14.5130083333333</v>
      </c>
    </row>
    <row r="49" spans="1:18" x14ac:dyDescent="0.25">
      <c r="A49" s="5">
        <v>40</v>
      </c>
      <c r="B49" s="6">
        <v>115.7688407202949</v>
      </c>
      <c r="C49" s="6">
        <f>115.768840720294 * $B$36 / 100</f>
        <v>115.76884072029399</v>
      </c>
      <c r="D49" s="6">
        <v>14.58661666666667</v>
      </c>
      <c r="E49" s="7">
        <f>14.5866166666666 * $B$36 / 100</f>
        <v>14.5866166666666</v>
      </c>
    </row>
    <row r="50" spans="1:18" x14ac:dyDescent="0.25">
      <c r="A50" s="5">
        <v>45</v>
      </c>
      <c r="B50" s="6">
        <v>116.35304414539939</v>
      </c>
      <c r="C50" s="6">
        <f>116.353044145399 * $B$36 / 100</f>
        <v>116.353044145399</v>
      </c>
      <c r="D50" s="6">
        <v>14.660225000000001</v>
      </c>
      <c r="E50" s="7">
        <f>14.6602249999999 * $B$36 / 100</f>
        <v>14.660224999999901</v>
      </c>
    </row>
    <row r="51" spans="1:18" x14ac:dyDescent="0.25">
      <c r="A51" s="5">
        <v>50</v>
      </c>
      <c r="B51" s="6">
        <v>116.9372475705039</v>
      </c>
      <c r="C51" s="6">
        <f>116.937247570503 * $B$36 / 100</f>
        <v>116.937247570503</v>
      </c>
      <c r="D51" s="6">
        <v>14.73383333333333</v>
      </c>
      <c r="E51" s="7">
        <f>14.7338333333333 * $B$36 / 100</f>
        <v>14.733833333333301</v>
      </c>
    </row>
    <row r="52" spans="1:18" x14ac:dyDescent="0.25">
      <c r="A52" s="5">
        <v>55</v>
      </c>
      <c r="B52" s="6">
        <v>117.5214509956084</v>
      </c>
      <c r="C52" s="6">
        <f>117.521450995608 * $B$36 / 100</f>
        <v>117.52145099560801</v>
      </c>
      <c r="D52" s="6">
        <v>14.807441666666669</v>
      </c>
      <c r="E52" s="7">
        <f>14.8074416666666 * $B$36 / 100</f>
        <v>14.8074416666666</v>
      </c>
    </row>
    <row r="53" spans="1:18" x14ac:dyDescent="0.25">
      <c r="A53" s="5">
        <v>60</v>
      </c>
      <c r="B53" s="6">
        <v>118.1056544207129</v>
      </c>
      <c r="C53" s="6">
        <f>118.105654420712 * $B$36 / 100</f>
        <v>118.105654420712</v>
      </c>
      <c r="D53" s="6">
        <v>14.88105</v>
      </c>
      <c r="E53" s="7">
        <f>14.88105 * $B$36 / 100</f>
        <v>14.88105</v>
      </c>
    </row>
    <row r="54" spans="1:18" x14ac:dyDescent="0.25">
      <c r="A54" s="5">
        <v>65</v>
      </c>
      <c r="B54" s="6">
        <v>118.6898578458174</v>
      </c>
      <c r="C54" s="6">
        <f>118.689857845817 * $B$36 / 100</f>
        <v>118.689857845817</v>
      </c>
      <c r="D54" s="6">
        <v>14.954658333333329</v>
      </c>
      <c r="E54" s="7">
        <f>14.9546583333333 * $B$36 / 100</f>
        <v>14.954658333333301</v>
      </c>
    </row>
    <row r="55" spans="1:18" x14ac:dyDescent="0.25">
      <c r="A55" s="5">
        <v>70</v>
      </c>
      <c r="B55" s="6">
        <v>119.27406127092191</v>
      </c>
      <c r="C55" s="6">
        <f>119.274061270921 * $B$36 / 100</f>
        <v>119.274061270921</v>
      </c>
      <c r="D55" s="6">
        <v>15.028266666666671</v>
      </c>
      <c r="E55" s="7">
        <f>15.0282666666666 * $B$36 / 100</f>
        <v>15.0282666666666</v>
      </c>
    </row>
    <row r="56" spans="1:18" x14ac:dyDescent="0.25">
      <c r="A56" s="5">
        <v>75</v>
      </c>
      <c r="B56" s="6">
        <v>119.8582646960264</v>
      </c>
      <c r="C56" s="6">
        <f>119.858264696026 * $B$36 / 100</f>
        <v>119.858264696026</v>
      </c>
      <c r="D56" s="6">
        <v>15.101875</v>
      </c>
      <c r="E56" s="7">
        <f>15.101875 * $B$36 / 100</f>
        <v>15.101875</v>
      </c>
    </row>
    <row r="57" spans="1:18" x14ac:dyDescent="0.25">
      <c r="A57" s="8">
        <v>80</v>
      </c>
      <c r="B57" s="9">
        <v>120.4424681211309</v>
      </c>
      <c r="C57" s="9">
        <f>120.44246812113 * $B$36 / 100</f>
        <v>120.44246812113001</v>
      </c>
      <c r="D57" s="9">
        <v>15.175483333333331</v>
      </c>
      <c r="E57" s="10">
        <f>15.1754833333333 * $B$36 / 100</f>
        <v>15.1754833333333</v>
      </c>
    </row>
    <row r="59" spans="1:18" ht="28.9" customHeight="1" x14ac:dyDescent="0.5">
      <c r="A59" s="1" t="s">
        <v>24</v>
      </c>
      <c r="B59" s="1"/>
    </row>
    <row r="60" spans="1:18" x14ac:dyDescent="0.25">
      <c r="A60" s="21" t="s">
        <v>25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26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27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28</v>
      </c>
      <c r="B64" s="1"/>
    </row>
    <row r="65" spans="1:29" x14ac:dyDescent="0.25">
      <c r="A65" s="24" t="s">
        <v>29</v>
      </c>
      <c r="B65" s="25" t="s">
        <v>30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6"/>
    </row>
    <row r="66" spans="1:29" x14ac:dyDescent="0.25">
      <c r="A66" s="27" t="s">
        <v>19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9">
        <v>18</v>
      </c>
    </row>
    <row r="67" spans="1:29" x14ac:dyDescent="0.25">
      <c r="A67" s="30">
        <v>0</v>
      </c>
      <c r="B67" s="31">
        <v>6.7319960331519084</v>
      </c>
      <c r="C67" s="31">
        <v>5.9822783895072043</v>
      </c>
      <c r="D67" s="31">
        <v>5.31483487645081</v>
      </c>
      <c r="E67" s="31">
        <v>4.723041147723464</v>
      </c>
      <c r="F67" s="31">
        <v>4.2005527337165987</v>
      </c>
      <c r="G67" s="31">
        <v>3.741305041472315</v>
      </c>
      <c r="H67" s="31">
        <v>3.3395133546833988</v>
      </c>
      <c r="I67" s="31">
        <v>2.9896728336933309</v>
      </c>
      <c r="J67" s="31">
        <v>2.6865585154962628</v>
      </c>
      <c r="K67" s="31">
        <v>2.4252253137370339</v>
      </c>
      <c r="L67" s="31">
        <v>2.201008018711172</v>
      </c>
      <c r="M67" s="31">
        <v>2.0095212973648748</v>
      </c>
      <c r="N67" s="31">
        <v>1.8466596932950381</v>
      </c>
      <c r="O67" s="31">
        <v>1.708597626749222</v>
      </c>
      <c r="P67" s="31">
        <v>1.5917893946256909</v>
      </c>
      <c r="Q67" s="31">
        <v>1.492969170473381</v>
      </c>
      <c r="R67" s="31">
        <v>1.409151004491908</v>
      </c>
      <c r="S67" s="31">
        <v>1.337628823531587</v>
      </c>
      <c r="T67" s="31">
        <v>1.2759764310934041</v>
      </c>
      <c r="U67" s="31">
        <v>1.222047507329012</v>
      </c>
      <c r="V67" s="31">
        <v>1.173975609040782</v>
      </c>
      <c r="W67" s="31">
        <v>1.130174169681734</v>
      </c>
      <c r="X67" s="31">
        <v>1.0893364993556029</v>
      </c>
      <c r="Y67" s="31">
        <v>1.050435784816788</v>
      </c>
      <c r="Z67" s="31">
        <v>1.0127250894703801</v>
      </c>
      <c r="AA67" s="31">
        <v>0.97573735337212009</v>
      </c>
      <c r="AB67" s="31">
        <v>0.93928539322849525</v>
      </c>
      <c r="AC67" s="32">
        <v>0.90346190239662139</v>
      </c>
    </row>
    <row r="68" spans="1:29" x14ac:dyDescent="0.25">
      <c r="A68" s="30">
        <v>5</v>
      </c>
      <c r="B68" s="31">
        <v>6.7708525176237098</v>
      </c>
      <c r="C68" s="31">
        <v>6.0167902906790607</v>
      </c>
      <c r="D68" s="31">
        <v>5.3453508642129597</v>
      </c>
      <c r="E68" s="31">
        <v>4.7498955852106599</v>
      </c>
      <c r="F68" s="31">
        <v>4.2240656773080936</v>
      </c>
      <c r="G68" s="31">
        <v>3.7617822407918968</v>
      </c>
      <c r="H68" s="31">
        <v>3.3572462525993609</v>
      </c>
      <c r="I68" s="31">
        <v>3.0049385663184882</v>
      </c>
      <c r="J68" s="31">
        <v>2.6996199121879401</v>
      </c>
      <c r="K68" s="31">
        <v>2.4363308970970738</v>
      </c>
      <c r="L68" s="31">
        <v>2.2103920045859322</v>
      </c>
      <c r="M68" s="31">
        <v>2.0174035948452311</v>
      </c>
      <c r="N68" s="31">
        <v>1.853245904716381</v>
      </c>
      <c r="O68" s="31">
        <v>1.7140790476914609</v>
      </c>
      <c r="P68" s="31">
        <v>1.596343013913248</v>
      </c>
      <c r="Q68" s="31">
        <v>1.4967576701751919</v>
      </c>
      <c r="R68" s="31">
        <v>1.412322759921433</v>
      </c>
      <c r="S68" s="31">
        <v>1.3403179032467809</v>
      </c>
      <c r="T68" s="31">
        <v>1.2783025968967501</v>
      </c>
      <c r="U68" s="31">
        <v>1.2241162142675399</v>
      </c>
      <c r="V68" s="31">
        <v>1.175878005405991</v>
      </c>
      <c r="W68" s="31">
        <v>1.1319870970096539</v>
      </c>
      <c r="X68" s="31">
        <v>1.0911224924267879</v>
      </c>
      <c r="Y68" s="31">
        <v>1.0522430716563</v>
      </c>
      <c r="Z68" s="31">
        <v>1.014587591347798</v>
      </c>
      <c r="AA68" s="31">
        <v>0.97767468480155451</v>
      </c>
      <c r="AB68" s="31">
        <v>0.94130286196853785</v>
      </c>
      <c r="AC68" s="32">
        <v>0.90555050945041438</v>
      </c>
    </row>
    <row r="69" spans="1:29" x14ac:dyDescent="0.25">
      <c r="A69" s="30">
        <v>10</v>
      </c>
      <c r="B69" s="31">
        <v>6.8099215351609486</v>
      </c>
      <c r="C69" s="31">
        <v>6.0515008088870426</v>
      </c>
      <c r="D69" s="31">
        <v>5.376052024135519</v>
      </c>
      <c r="E69" s="31">
        <v>4.7769222211361484</v>
      </c>
      <c r="F69" s="31">
        <v>4.2477383167693894</v>
      </c>
      <c r="G69" s="31">
        <v>3.7824071045663841</v>
      </c>
      <c r="H69" s="31">
        <v>3.3751152547089438</v>
      </c>
      <c r="I69" s="31">
        <v>3.0203293140295822</v>
      </c>
      <c r="J69" s="31">
        <v>2.7127957060114811</v>
      </c>
      <c r="K69" s="31">
        <v>2.4475407307885102</v>
      </c>
      <c r="L69" s="31">
        <v>2.2198705651452371</v>
      </c>
      <c r="M69" s="31">
        <v>2.025371262516876</v>
      </c>
      <c r="N69" s="31">
        <v>1.8599087529893721</v>
      </c>
      <c r="O69" s="31">
        <v>1.719628843299305</v>
      </c>
      <c r="P69" s="31">
        <v>1.600957216833979</v>
      </c>
      <c r="Q69" s="31">
        <v>1.500599433631354</v>
      </c>
      <c r="R69" s="31">
        <v>1.415540930380083</v>
      </c>
      <c r="S69" s="31">
        <v>1.343047020419512</v>
      </c>
      <c r="T69" s="31">
        <v>1.2806628937396389</v>
      </c>
      <c r="U69" s="31">
        <v>1.2262136169811919</v>
      </c>
      <c r="V69" s="31">
        <v>1.17780413343554</v>
      </c>
      <c r="W69" s="31">
        <v>1.1338192630447419</v>
      </c>
      <c r="X69" s="31">
        <v>1.0929237024015579</v>
      </c>
      <c r="Y69" s="31">
        <v>1.0540620247494381</v>
      </c>
      <c r="Z69" s="31">
        <v>1.016458679982492</v>
      </c>
      <c r="AA69" s="31">
        <v>0.97961799464549804</v>
      </c>
      <c r="AB69" s="31">
        <v>0.94332417193395934</v>
      </c>
      <c r="AC69" s="32">
        <v>0.90764129169403429</v>
      </c>
    </row>
    <row r="70" spans="1:29" x14ac:dyDescent="0.25">
      <c r="A70" s="30">
        <v>15</v>
      </c>
      <c r="B70" s="31">
        <v>6.849207547484836</v>
      </c>
      <c r="C70" s="31">
        <v>6.0864142580789382</v>
      </c>
      <c r="D70" s="31">
        <v>5.4069425223928782</v>
      </c>
      <c r="E70" s="31">
        <v>4.8041250739009316</v>
      </c>
      <c r="F70" s="31">
        <v>4.271574522728077</v>
      </c>
      <c r="G70" s="31">
        <v>3.8031833556499621</v>
      </c>
      <c r="H70" s="31">
        <v>3.3931239360929299</v>
      </c>
      <c r="I70" s="31">
        <v>3.0358485041339969</v>
      </c>
      <c r="J70" s="31">
        <v>2.7260891765008681</v>
      </c>
      <c r="K70" s="31">
        <v>2.458857946571932</v>
      </c>
      <c r="L70" s="31">
        <v>2.2294466843762568</v>
      </c>
      <c r="M70" s="31">
        <v>2.033427136593589</v>
      </c>
      <c r="N70" s="31">
        <v>1.8666509265543789</v>
      </c>
      <c r="O70" s="31">
        <v>1.725249554239733</v>
      </c>
      <c r="P70" s="31">
        <v>1.605634396281461</v>
      </c>
      <c r="Q70" s="31">
        <v>1.5044967059620431</v>
      </c>
      <c r="R70" s="31">
        <v>1.4188076132146421</v>
      </c>
      <c r="S70" s="31">
        <v>1.34581812462313</v>
      </c>
      <c r="T70" s="31">
        <v>1.283059123422025</v>
      </c>
      <c r="U70" s="31">
        <v>1.2283413694965459</v>
      </c>
      <c r="V70" s="31">
        <v>1.1797554993825921</v>
      </c>
      <c r="W70" s="31">
        <v>1.1356720262667519</v>
      </c>
      <c r="X70" s="31">
        <v>1.094741339986292</v>
      </c>
      <c r="Y70" s="31">
        <v>1.055893707029163</v>
      </c>
      <c r="Z70" s="31">
        <v>1.0183392705339931</v>
      </c>
      <c r="AA70" s="31">
        <v>0.98156805029010585</v>
      </c>
      <c r="AB70" s="31">
        <v>0.94534994273749362</v>
      </c>
      <c r="AC70" s="32">
        <v>0.90973472096683139</v>
      </c>
    </row>
    <row r="71" spans="1:29" x14ac:dyDescent="0.25">
      <c r="A71" s="30">
        <v>20</v>
      </c>
      <c r="B71" s="31">
        <v>6.8887150626638469</v>
      </c>
      <c r="C71" s="31">
        <v>6.1215349985498424</v>
      </c>
      <c r="D71" s="31">
        <v>5.43802657150672</v>
      </c>
      <c r="E71" s="31">
        <v>4.8315082082532834</v>
      </c>
      <c r="F71" s="31">
        <v>4.29557821215902</v>
      </c>
      <c r="G71" s="31">
        <v>3.824114763244105</v>
      </c>
      <c r="H71" s="31">
        <v>3.411275918179383</v>
      </c>
      <c r="I71" s="31">
        <v>3.0514996102863989</v>
      </c>
      <c r="J71" s="31">
        <v>2.739503649537367</v>
      </c>
      <c r="K71" s="31">
        <v>2.4702857225551869</v>
      </c>
      <c r="L71" s="31">
        <v>2.2391233926134548</v>
      </c>
      <c r="M71" s="31">
        <v>2.0415740996364238</v>
      </c>
      <c r="N71" s="31">
        <v>1.87347516019906</v>
      </c>
      <c r="O71" s="31">
        <v>1.730943767526989</v>
      </c>
      <c r="P71" s="31">
        <v>1.610376991496532</v>
      </c>
      <c r="Q71" s="31">
        <v>1.5084517786346929</v>
      </c>
      <c r="R71" s="31">
        <v>1.4221249521191519</v>
      </c>
      <c r="S71" s="31">
        <v>1.348633211778274</v>
      </c>
      <c r="T71" s="31">
        <v>1.2854931340911231</v>
      </c>
      <c r="U71" s="31">
        <v>1.2305011721874199</v>
      </c>
      <c r="V71" s="31">
        <v>1.1817336558475731</v>
      </c>
      <c r="W71" s="31">
        <v>1.137546791502702</v>
      </c>
      <c r="X71" s="31">
        <v>1.0965766622345769</v>
      </c>
      <c r="Y71" s="31">
        <v>1.0577392277756741</v>
      </c>
      <c r="Z71" s="31">
        <v>1.020230324509136</v>
      </c>
      <c r="AA71" s="31">
        <v>0.98352566546878439</v>
      </c>
      <c r="AB71" s="31">
        <v>0.94738084033914305</v>
      </c>
      <c r="AC71" s="32">
        <v>0.91183131545541229</v>
      </c>
    </row>
    <row r="72" spans="1:29" x14ac:dyDescent="0.25">
      <c r="A72" s="30">
        <v>25</v>
      </c>
      <c r="B72" s="31">
        <v>6.9284486351137549</v>
      </c>
      <c r="C72" s="31">
        <v>6.1568674369421066</v>
      </c>
      <c r="D72" s="31">
        <v>5.4693084303460031</v>
      </c>
      <c r="E72" s="31">
        <v>4.8590757352887612</v>
      </c>
      <c r="F72" s="31">
        <v>4.3197533483843884</v>
      </c>
      <c r="G72" s="31">
        <v>3.845205142897568</v>
      </c>
      <c r="H72" s="31">
        <v>3.4295748687436691</v>
      </c>
      <c r="I72" s="31">
        <v>3.06728615248874</v>
      </c>
      <c r="J72" s="31">
        <v>2.753042497349524</v>
      </c>
      <c r="K72" s="31">
        <v>2.4818272831934292</v>
      </c>
      <c r="L72" s="31">
        <v>2.2489037665385689</v>
      </c>
      <c r="M72" s="31">
        <v>2.049815080553719</v>
      </c>
      <c r="N72" s="31">
        <v>1.88038423505835</v>
      </c>
      <c r="O72" s="31">
        <v>1.7367141165226081</v>
      </c>
      <c r="P72" s="31">
        <v>1.615187488067334</v>
      </c>
      <c r="Q72" s="31">
        <v>1.512466989464043</v>
      </c>
      <c r="R72" s="31">
        <v>1.4254951371349289</v>
      </c>
      <c r="S72" s="31">
        <v>1.3514943241528821</v>
      </c>
      <c r="T72" s="31">
        <v>1.2879668202414729</v>
      </c>
      <c r="U72" s="31">
        <v>1.232694771774951</v>
      </c>
      <c r="V72" s="31">
        <v>1.1837402017782179</v>
      </c>
      <c r="W72" s="31">
        <v>1.139445009926916</v>
      </c>
      <c r="X72" s="31">
        <v>1.0984309725473509</v>
      </c>
      <c r="Y72" s="31">
        <v>1.0595997426164949</v>
      </c>
      <c r="Z72" s="31">
        <v>1.022132849762017</v>
      </c>
      <c r="AA72" s="31">
        <v>0.98549170026223887</v>
      </c>
      <c r="AB72" s="31">
        <v>0.94941757704623309</v>
      </c>
      <c r="AC72" s="32">
        <v>0.91393163969367197</v>
      </c>
    </row>
    <row r="73" spans="1:29" x14ac:dyDescent="0.25">
      <c r="A73" s="30">
        <v>30</v>
      </c>
      <c r="B73" s="31">
        <v>6.9684128655976227</v>
      </c>
      <c r="C73" s="31">
        <v>6.1924160262453984</v>
      </c>
      <c r="D73" s="31">
        <v>5.5007924041269876</v>
      </c>
      <c r="E73" s="31">
        <v>4.8868318124502252</v>
      </c>
      <c r="F73" s="31">
        <v>4.3441039410736284</v>
      </c>
      <c r="G73" s="31">
        <v>3.8664583565063988</v>
      </c>
      <c r="H73" s="31">
        <v>3.4480245019084208</v>
      </c>
      <c r="I73" s="31">
        <v>3.083211697090265</v>
      </c>
      <c r="J73" s="31">
        <v>2.766709138513181</v>
      </c>
      <c r="K73" s="31">
        <v>2.493485899289094</v>
      </c>
      <c r="L73" s="31">
        <v>2.2587909291806398</v>
      </c>
      <c r="M73" s="31">
        <v>2.058153054601104</v>
      </c>
      <c r="N73" s="31">
        <v>1.8873809786144811</v>
      </c>
      <c r="O73" s="31">
        <v>1.7425632809354239</v>
      </c>
      <c r="P73" s="31">
        <v>1.620068417929287</v>
      </c>
      <c r="Q73" s="31">
        <v>1.516544722612116</v>
      </c>
      <c r="R73" s="31">
        <v>1.428920404650599</v>
      </c>
      <c r="S73" s="31">
        <v>1.354403550362165</v>
      </c>
      <c r="T73" s="31">
        <v>1.2904821227148791</v>
      </c>
      <c r="U73" s="31">
        <v>1.2349239613275249</v>
      </c>
      <c r="V73" s="31">
        <v>1.185776782469512</v>
      </c>
      <c r="W73" s="31">
        <v>1.1413681790609971</v>
      </c>
      <c r="X73" s="31">
        <v>1.1003056206728079</v>
      </c>
      <c r="Y73" s="31">
        <v>1.0614764535264249</v>
      </c>
      <c r="Z73" s="31">
        <v>1.024047900494033</v>
      </c>
      <c r="AA73" s="31">
        <v>0.98746706109848725</v>
      </c>
      <c r="AB73" s="31">
        <v>0.951460911513337</v>
      </c>
      <c r="AC73" s="32">
        <v>0.91603630456280538</v>
      </c>
    </row>
    <row r="74" spans="1:29" x14ac:dyDescent="0.25">
      <c r="A74" s="30">
        <v>35</v>
      </c>
      <c r="B74" s="31">
        <v>7.0086124012257702</v>
      </c>
      <c r="C74" s="31">
        <v>6.2281852657966397</v>
      </c>
      <c r="D74" s="31">
        <v>5.5324828444131917</v>
      </c>
      <c r="E74" s="31">
        <v>4.9147806435277834</v>
      </c>
      <c r="F74" s="31">
        <v>4.368634046243451</v>
      </c>
      <c r="G74" s="31">
        <v>3.887878312313906</v>
      </c>
      <c r="H74" s="31">
        <v>3.4666285781435531</v>
      </c>
      <c r="I74" s="31">
        <v>3.0992798567874771</v>
      </c>
      <c r="J74" s="31">
        <v>2.7805070379514381</v>
      </c>
      <c r="K74" s="31">
        <v>2.5052648879918888</v>
      </c>
      <c r="L74" s="31">
        <v>2.2687880499159681</v>
      </c>
      <c r="M74" s="31">
        <v>2.0665910433814818</v>
      </c>
      <c r="N74" s="31">
        <v>1.894468264696942</v>
      </c>
      <c r="O74" s="31">
        <v>1.748493986821519</v>
      </c>
      <c r="P74" s="31">
        <v>1.625022359365083</v>
      </c>
      <c r="Q74" s="31">
        <v>1.520687408588187</v>
      </c>
      <c r="R74" s="31">
        <v>1.432403037402052</v>
      </c>
      <c r="S74" s="31">
        <v>1.357363025368602</v>
      </c>
      <c r="T74" s="31">
        <v>1.2930410287004399</v>
      </c>
      <c r="U74" s="31">
        <v>1.237190580260831</v>
      </c>
      <c r="V74" s="31">
        <v>1.187845089563752</v>
      </c>
      <c r="W74" s="31">
        <v>1.1433178427738291</v>
      </c>
      <c r="X74" s="31">
        <v>1.102202002706429</v>
      </c>
      <c r="Y74" s="31">
        <v>1.0633706088275401</v>
      </c>
      <c r="Z74" s="31">
        <v>1.0259765772538649</v>
      </c>
      <c r="AA74" s="31">
        <v>0.98945270075276615</v>
      </c>
      <c r="AB74" s="31">
        <v>0.95351164874232452</v>
      </c>
      <c r="AC74" s="32">
        <v>0.91814596729128084</v>
      </c>
    </row>
    <row r="75" spans="1:29" x14ac:dyDescent="0.25">
      <c r="A75" s="30">
        <v>40</v>
      </c>
      <c r="B75" s="31">
        <v>7.0490519354558128</v>
      </c>
      <c r="C75" s="31">
        <v>6.264179701280038</v>
      </c>
      <c r="D75" s="31">
        <v>5.5643841491154298</v>
      </c>
      <c r="E75" s="31">
        <v>4.9429264786588529</v>
      </c>
      <c r="F75" s="31">
        <v>4.3933477662578646</v>
      </c>
      <c r="G75" s="31">
        <v>3.9094689649107011</v>
      </c>
      <c r="H75" s="31">
        <v>3.485390904266267</v>
      </c>
      <c r="I75" s="31">
        <v>3.1154942906241718</v>
      </c>
      <c r="J75" s="31">
        <v>2.7944397069346949</v>
      </c>
      <c r="K75" s="31">
        <v>2.517167612798799</v>
      </c>
      <c r="L75" s="31">
        <v>2.2788983444681392</v>
      </c>
      <c r="M75" s="31">
        <v>2.0751321148450379</v>
      </c>
      <c r="N75" s="31">
        <v>1.9016490134825199</v>
      </c>
      <c r="O75" s="31">
        <v>1.754509006584283</v>
      </c>
      <c r="P75" s="31">
        <v>1.6300519370047</v>
      </c>
      <c r="Q75" s="31">
        <v>1.5248975242488441</v>
      </c>
      <c r="R75" s="31">
        <v>1.4359453644724569</v>
      </c>
      <c r="S75" s="31">
        <v>1.360374930481967</v>
      </c>
      <c r="T75" s="31">
        <v>1.2956455717345019</v>
      </c>
      <c r="U75" s="31">
        <v>1.2394965143378489</v>
      </c>
      <c r="V75" s="31">
        <v>1.1899468610504851</v>
      </c>
      <c r="W75" s="31">
        <v>1.145295591281571</v>
      </c>
      <c r="X75" s="31">
        <v>1.104121561090956</v>
      </c>
      <c r="Y75" s="31">
        <v>1.0652835031891721</v>
      </c>
      <c r="Z75" s="31">
        <v>1.027920026937436</v>
      </c>
      <c r="AA75" s="31">
        <v>0.99144961834763579</v>
      </c>
      <c r="AB75" s="31">
        <v>0.95557064008233927</v>
      </c>
      <c r="AC75" s="32">
        <v>0.92026133145482469</v>
      </c>
    </row>
    <row r="76" spans="1:29" x14ac:dyDescent="0.25">
      <c r="A76" s="30">
        <v>45</v>
      </c>
      <c r="B76" s="31">
        <v>7.0897362080926571</v>
      </c>
      <c r="C76" s="31">
        <v>6.3004039247270933</v>
      </c>
      <c r="D76" s="31">
        <v>5.5965007624917904</v>
      </c>
      <c r="E76" s="31">
        <v>4.9712736143281244</v>
      </c>
      <c r="F76" s="31">
        <v>4.4182492498281656</v>
      </c>
      <c r="G76" s="31">
        <v>3.9312343152346658</v>
      </c>
      <c r="H76" s="31">
        <v>3.50431533344105</v>
      </c>
      <c r="I76" s="31">
        <v>3.1318587039914392</v>
      </c>
      <c r="J76" s="31">
        <v>2.8085107030806351</v>
      </c>
      <c r="K76" s="31">
        <v>2.529197483554106</v>
      </c>
      <c r="L76" s="31">
        <v>2.289125074908029</v>
      </c>
      <c r="M76" s="31">
        <v>2.0837793832892459</v>
      </c>
      <c r="N76" s="31">
        <v>1.9089261914952991</v>
      </c>
      <c r="O76" s="31">
        <v>1.760611158974384</v>
      </c>
      <c r="P76" s="31">
        <v>1.6351598218254091</v>
      </c>
      <c r="Q76" s="31">
        <v>1.529177592797953</v>
      </c>
      <c r="R76" s="31">
        <v>1.439549761292271</v>
      </c>
      <c r="S76" s="31">
        <v>1.3634414933593271</v>
      </c>
      <c r="T76" s="31">
        <v>1.2982978317007381</v>
      </c>
      <c r="U76" s="31">
        <v>1.2418436956688239</v>
      </c>
      <c r="V76" s="31">
        <v>1.1920838812665691</v>
      </c>
      <c r="W76" s="31">
        <v>1.147303061147646</v>
      </c>
      <c r="X76" s="31">
        <v>1.106065784616453</v>
      </c>
      <c r="Y76" s="31">
        <v>1.067216477627988</v>
      </c>
      <c r="Z76" s="31">
        <v>1.02987944278803</v>
      </c>
      <c r="AA76" s="31">
        <v>0.99345885935293465</v>
      </c>
      <c r="AB76" s="31">
        <v>0.95763878322983254</v>
      </c>
      <c r="AC76" s="32">
        <v>0.92238314697648627</v>
      </c>
    </row>
    <row r="77" spans="1:29" x14ac:dyDescent="0.25">
      <c r="A77" s="30">
        <v>50</v>
      </c>
      <c r="B77" s="31">
        <v>7.1306700052884784</v>
      </c>
      <c r="C77" s="31">
        <v>6.3368625745165854</v>
      </c>
      <c r="D77" s="31">
        <v>5.6288371751476483</v>
      </c>
      <c r="E77" s="31">
        <v>4.9998263933675613</v>
      </c>
      <c r="F77" s="31">
        <v>4.4433426920129131</v>
      </c>
      <c r="G77" s="31">
        <v>3.953178410570966</v>
      </c>
      <c r="H77" s="31">
        <v>3.5234057651796609</v>
      </c>
      <c r="I77" s="31">
        <v>3.1483768486276378</v>
      </c>
      <c r="J77" s="31">
        <v>2.8227236303542078</v>
      </c>
      <c r="K77" s="31">
        <v>2.5413579564493669</v>
      </c>
      <c r="L77" s="31">
        <v>2.2994715496537959</v>
      </c>
      <c r="M77" s="31">
        <v>2.0925360093588581</v>
      </c>
      <c r="N77" s="31">
        <v>1.9163028116066121</v>
      </c>
      <c r="O77" s="31">
        <v>1.766803309089763</v>
      </c>
      <c r="P77" s="31">
        <v>1.640348731151744</v>
      </c>
      <c r="Q77" s="31">
        <v>1.5335301837866471</v>
      </c>
      <c r="R77" s="31">
        <v>1.443218649639245</v>
      </c>
      <c r="S77" s="31">
        <v>1.366564988005003</v>
      </c>
      <c r="T77" s="31">
        <v>1.3009999348300809</v>
      </c>
      <c r="U77" s="31">
        <v>1.2442341027112811</v>
      </c>
      <c r="V77" s="31">
        <v>1.194257980896126</v>
      </c>
      <c r="W77" s="31">
        <v>1.1493419352828129</v>
      </c>
      <c r="X77" s="31">
        <v>1.108036208420218</v>
      </c>
      <c r="Y77" s="31">
        <v>1.069170919507908</v>
      </c>
      <c r="Z77" s="31">
        <v>1.031856064396131</v>
      </c>
      <c r="AA77" s="31">
        <v>0.99548151558578224</v>
      </c>
      <c r="AB77" s="31">
        <v>0.95971702222850297</v>
      </c>
      <c r="AC77" s="32">
        <v>0.9245122101265757</v>
      </c>
    </row>
    <row r="78" spans="1:29" x14ac:dyDescent="0.25">
      <c r="A78" s="30">
        <v>55</v>
      </c>
      <c r="B78" s="31">
        <v>7.1718581595427437</v>
      </c>
      <c r="C78" s="31">
        <v>6.3735603353745791</v>
      </c>
      <c r="D78" s="31">
        <v>5.661397924035672</v>
      </c>
      <c r="E78" s="31">
        <v>5.028589204956436</v>
      </c>
      <c r="F78" s="31">
        <v>4.4686323342179728</v>
      </c>
      <c r="G78" s="31">
        <v>3.9753053445520572</v>
      </c>
      <c r="H78" s="31">
        <v>3.5426661453411552</v>
      </c>
      <c r="I78" s="31">
        <v>3.1650525226184172</v>
      </c>
      <c r="J78" s="31">
        <v>2.8370821390676699</v>
      </c>
      <c r="K78" s="31">
        <v>2.5536525340234251</v>
      </c>
      <c r="L78" s="31">
        <v>2.30994112347088</v>
      </c>
      <c r="M78" s="31">
        <v>2.1014052000459151</v>
      </c>
      <c r="N78" s="31">
        <v>1.923781933035098</v>
      </c>
      <c r="O78" s="31">
        <v>1.77308836837566</v>
      </c>
      <c r="P78" s="31">
        <v>1.6456214286555471</v>
      </c>
      <c r="Q78" s="31">
        <v>1.5379579131133569</v>
      </c>
      <c r="R78" s="31">
        <v>1.446954497638389</v>
      </c>
      <c r="S78" s="31">
        <v>1.3697477347706331</v>
      </c>
      <c r="T78" s="31">
        <v>1.3037540537007359</v>
      </c>
      <c r="U78" s="31">
        <v>1.2466697602700401</v>
      </c>
      <c r="V78" s="31">
        <v>1.196471036970588</v>
      </c>
      <c r="W78" s="31">
        <v>1.1514139429450729</v>
      </c>
      <c r="X78" s="31">
        <v>1.1100344139869009</v>
      </c>
      <c r="Y78" s="31">
        <v>1.0711482625401381</v>
      </c>
      <c r="Z78" s="31">
        <v>1.0338511776995609</v>
      </c>
      <c r="AA78" s="31">
        <v>0.99751872521057772</v>
      </c>
      <c r="AB78" s="31">
        <v>0.96180634746935956</v>
      </c>
      <c r="AC78" s="32">
        <v>0.92664936352268545</v>
      </c>
    </row>
    <row r="79" spans="1:29" x14ac:dyDescent="0.25">
      <c r="A79" s="30">
        <v>60</v>
      </c>
      <c r="B79" s="31">
        <v>7.2133055497021932</v>
      </c>
      <c r="C79" s="31">
        <v>6.4105019383744137</v>
      </c>
      <c r="D79" s="31">
        <v>5.694187592455795</v>
      </c>
      <c r="E79" s="31">
        <v>5.0575664846212787</v>
      </c>
      <c r="F79" s="31">
        <v>4.4941224641964732</v>
      </c>
      <c r="G79" s="31">
        <v>3.997619257157675</v>
      </c>
      <c r="H79" s="31">
        <v>3.562100466131862</v>
      </c>
      <c r="I79" s="31">
        <v>3.1818895703967018</v>
      </c>
      <c r="J79" s="31">
        <v>2.8515899258805382</v>
      </c>
      <c r="K79" s="31">
        <v>2.5660847651623979</v>
      </c>
      <c r="L79" s="31">
        <v>2.3205371974719959</v>
      </c>
      <c r="M79" s="31">
        <v>2.1103902086897288</v>
      </c>
      <c r="N79" s="31">
        <v>1.931366661346672</v>
      </c>
      <c r="O79" s="31">
        <v>1.779469294624586</v>
      </c>
      <c r="P79" s="31">
        <v>1.6509807243559149</v>
      </c>
      <c r="Q79" s="31">
        <v>1.542463443023792</v>
      </c>
      <c r="R79" s="31">
        <v>1.4507598197620191</v>
      </c>
      <c r="S79" s="31">
        <v>1.372992100355106</v>
      </c>
      <c r="T79" s="31">
        <v>1.306562407238212</v>
      </c>
      <c r="U79" s="31">
        <v>1.2491527394972171</v>
      </c>
      <c r="V79" s="31">
        <v>1.198724972868636</v>
      </c>
      <c r="W79" s="31">
        <v>1.1535208597397111</v>
      </c>
      <c r="X79" s="31">
        <v>1.112062029148349</v>
      </c>
      <c r="Y79" s="31">
        <v>1.0731499867831591</v>
      </c>
      <c r="Z79" s="31">
        <v>1.035866114983387</v>
      </c>
      <c r="AA79" s="31">
        <v>0.99957167273901792</v>
      </c>
      <c r="AB79" s="31">
        <v>0.96390779569066254</v>
      </c>
      <c r="AC79" s="32">
        <v>0.92879549612967338</v>
      </c>
    </row>
    <row r="80" spans="1:29" x14ac:dyDescent="0.25">
      <c r="A80" s="30">
        <v>65</v>
      </c>
      <c r="B80" s="31">
        <v>7.2550171009608606</v>
      </c>
      <c r="C80" s="31">
        <v>6.4476921609367102</v>
      </c>
      <c r="D80" s="31">
        <v>5.7272108100552446</v>
      </c>
      <c r="E80" s="31">
        <v>5.0867627142359044</v>
      </c>
      <c r="F80" s="31">
        <v>4.5198174160488298</v>
      </c>
      <c r="G80" s="31">
        <v>4.0201243347148274</v>
      </c>
      <c r="H80" s="31">
        <v>3.5817127661053889</v>
      </c>
      <c r="I80" s="31">
        <v>3.1988918827427009</v>
      </c>
      <c r="J80" s="31">
        <v>2.8662507337996219</v>
      </c>
      <c r="K80" s="31">
        <v>2.578658245099696</v>
      </c>
      <c r="L80" s="31">
        <v>2.3312632191171501</v>
      </c>
      <c r="M80" s="31">
        <v>2.1194943349768951</v>
      </c>
      <c r="N80" s="31">
        <v>1.939060148454532</v>
      </c>
      <c r="O80" s="31">
        <v>1.7859490919763299</v>
      </c>
      <c r="P80" s="31">
        <v>1.6564294746192501</v>
      </c>
      <c r="Q80" s="31">
        <v>1.547049482110936</v>
      </c>
      <c r="R80" s="31">
        <v>1.4546371768297159</v>
      </c>
      <c r="S80" s="31">
        <v>1.3763004978046089</v>
      </c>
      <c r="T80" s="31">
        <v>1.3094272607152899</v>
      </c>
      <c r="U80" s="31">
        <v>1.251685157892156</v>
      </c>
      <c r="V80" s="31">
        <v>1.201021758316253</v>
      </c>
      <c r="W80" s="31">
        <v>1.1556645076193031</v>
      </c>
      <c r="X80" s="31">
        <v>1.1141207280837691</v>
      </c>
      <c r="Y80" s="31">
        <v>1.0751776186427331</v>
      </c>
      <c r="Z80" s="31">
        <v>1.037902254880003</v>
      </c>
      <c r="AA80" s="31">
        <v>1.001641589030037</v>
      </c>
      <c r="AB80" s="31">
        <v>0.9660224499779988</v>
      </c>
      <c r="AC80" s="32">
        <v>0.93095154325973828</v>
      </c>
    </row>
    <row r="81" spans="1:29" x14ac:dyDescent="0.25">
      <c r="A81" s="30">
        <v>70</v>
      </c>
      <c r="B81" s="31">
        <v>7.2969977848600616</v>
      </c>
      <c r="C81" s="31">
        <v>6.4851358268293904</v>
      </c>
      <c r="D81" s="31">
        <v>5.7604722528285253</v>
      </c>
      <c r="E81" s="31">
        <v>5.1161824220214296</v>
      </c>
      <c r="F81" s="31">
        <v>4.5457215702227547</v>
      </c>
      <c r="G81" s="31">
        <v>4.0428248098978221</v>
      </c>
      <c r="H81" s="31">
        <v>3.601507130162644</v>
      </c>
      <c r="I81" s="31">
        <v>3.216063396783917</v>
      </c>
      <c r="J81" s="31">
        <v>2.8810683521790201</v>
      </c>
      <c r="K81" s="31">
        <v>2.5913766154160078</v>
      </c>
      <c r="L81" s="31">
        <v>2.3421226822136298</v>
      </c>
      <c r="M81" s="31">
        <v>2.1287209249413119</v>
      </c>
      <c r="N81" s="31">
        <v>1.9468655926191649</v>
      </c>
      <c r="O81" s="31">
        <v>1.7925308109179781</v>
      </c>
      <c r="P81" s="31">
        <v>1.661970582159225</v>
      </c>
      <c r="Q81" s="31">
        <v>1.5517187853150769</v>
      </c>
      <c r="R81" s="31">
        <v>1.458589176008362</v>
      </c>
      <c r="S81" s="31">
        <v>1.3796753865126199</v>
      </c>
      <c r="T81" s="31">
        <v>1.31235092575205</v>
      </c>
      <c r="U81" s="31">
        <v>1.254269179301551</v>
      </c>
      <c r="V81" s="31">
        <v>1.203363409386689</v>
      </c>
      <c r="W81" s="31">
        <v>1.1578467548837099</v>
      </c>
      <c r="X81" s="31">
        <v>1.116212231319585</v>
      </c>
      <c r="Y81" s="31">
        <v>1.0772327308719289</v>
      </c>
      <c r="Z81" s="31">
        <v>1.039961022369039</v>
      </c>
      <c r="AA81" s="31">
        <v>1.0037297512899011</v>
      </c>
      <c r="AB81" s="31">
        <v>0.96815143976419904</v>
      </c>
      <c r="AC81" s="32">
        <v>0.93311848657229757</v>
      </c>
    </row>
    <row r="82" spans="1:29" x14ac:dyDescent="0.25">
      <c r="A82" s="30">
        <v>75</v>
      </c>
      <c r="B82" s="31">
        <v>7.3392526192883807</v>
      </c>
      <c r="C82" s="31">
        <v>6.5228378061676313</v>
      </c>
      <c r="D82" s="31">
        <v>5.7939766431174231</v>
      </c>
      <c r="E82" s="31">
        <v>5.1458301825462334</v>
      </c>
      <c r="F82" s="31">
        <v>4.5718393535132211</v>
      </c>
      <c r="G82" s="31">
        <v>4.0657249617282316</v>
      </c>
      <c r="H82" s="31">
        <v>3.621487689551794</v>
      </c>
      <c r="I82" s="31">
        <v>3.2334080959951188</v>
      </c>
      <c r="J82" s="31">
        <v>2.8960466167200969</v>
      </c>
      <c r="K82" s="31">
        <v>2.604243564039304</v>
      </c>
      <c r="L82" s="31">
        <v>2.3531191269160052</v>
      </c>
      <c r="M82" s="31">
        <v>2.138073370964134</v>
      </c>
      <c r="N82" s="31">
        <v>1.954786238448329</v>
      </c>
      <c r="O82" s="31">
        <v>1.7992175482838819</v>
      </c>
      <c r="P82" s="31">
        <v>1.667606996036805</v>
      </c>
      <c r="Q82" s="31">
        <v>1.5564741539237581</v>
      </c>
      <c r="R82" s="31">
        <v>1.462618470812092</v>
      </c>
      <c r="S82" s="31">
        <v>1.3831192722198811</v>
      </c>
      <c r="T82" s="31">
        <v>1.315335760315824</v>
      </c>
      <c r="U82" s="31">
        <v>1.256907013919333</v>
      </c>
      <c r="V82" s="31">
        <v>1.2057519885004959</v>
      </c>
      <c r="W82" s="31">
        <v>1.16006951618008</v>
      </c>
      <c r="X82" s="31">
        <v>1.1183383057295651</v>
      </c>
      <c r="Y82" s="31">
        <v>1.079316942571072</v>
      </c>
      <c r="Z82" s="31">
        <v>1.0420438887774319</v>
      </c>
      <c r="AA82" s="31">
        <v>1.005837483072151</v>
      </c>
      <c r="AB82" s="31">
        <v>0.97029594082940185</v>
      </c>
      <c r="AC82" s="32">
        <v>0.93529735407408043</v>
      </c>
    </row>
    <row r="83" spans="1:29" x14ac:dyDescent="0.25">
      <c r="A83" s="33">
        <v>80</v>
      </c>
      <c r="B83" s="34">
        <v>7.3817866684817037</v>
      </c>
      <c r="C83" s="34">
        <v>6.5608030154139199</v>
      </c>
      <c r="D83" s="34">
        <v>5.8277287496110208</v>
      </c>
      <c r="E83" s="34">
        <v>5.1757106167259863</v>
      </c>
      <c r="F83" s="34">
        <v>4.5981752390625044</v>
      </c>
      <c r="G83" s="34">
        <v>4.0888291155749332</v>
      </c>
      <c r="H83" s="34">
        <v>3.641658621868312</v>
      </c>
      <c r="I83" s="34">
        <v>3.2509300101983731</v>
      </c>
      <c r="J83" s="34">
        <v>2.9111894094715161</v>
      </c>
      <c r="K83" s="34">
        <v>2.6172628252448389</v>
      </c>
      <c r="L83" s="34">
        <v>2.3642561397261201</v>
      </c>
      <c r="M83" s="34">
        <v>2.1475551117738139</v>
      </c>
      <c r="N83" s="34">
        <v>1.9628253768970709</v>
      </c>
      <c r="O83" s="34">
        <v>1.8060124472557011</v>
      </c>
      <c r="P83" s="34">
        <v>1.6733417116602161</v>
      </c>
      <c r="Q83" s="34">
        <v>1.561318435571819</v>
      </c>
      <c r="R83" s="34">
        <v>1.466727761102367</v>
      </c>
      <c r="S83" s="34">
        <v>1.3866347070144369</v>
      </c>
      <c r="T83" s="34">
        <v>1.318384168721247</v>
      </c>
      <c r="U83" s="34">
        <v>1.2596009182867409</v>
      </c>
      <c r="V83" s="34">
        <v>1.2081896044255021</v>
      </c>
      <c r="W83" s="34">
        <v>1.1623347525028329</v>
      </c>
      <c r="X83" s="34">
        <v>1.120500764534718</v>
      </c>
      <c r="Y83" s="34">
        <v>1.081431919187785</v>
      </c>
      <c r="Z83" s="34">
        <v>1.0441523717794119</v>
      </c>
      <c r="AA83" s="34">
        <v>1.0079661542775771</v>
      </c>
      <c r="AB83" s="34">
        <v>0.97245717530100939</v>
      </c>
      <c r="AC83" s="35">
        <v>0.93748922011909386</v>
      </c>
    </row>
    <row r="86" spans="1:29" ht="28.9" customHeight="1" x14ac:dyDescent="0.5">
      <c r="A86" s="1" t="s">
        <v>31</v>
      </c>
    </row>
    <row r="87" spans="1:29" ht="32.1" customHeight="1" x14ac:dyDescent="0.25"/>
    <row r="88" spans="1:29" x14ac:dyDescent="0.25">
      <c r="A88" s="2"/>
      <c r="B88" s="3"/>
      <c r="C88" s="3"/>
      <c r="D88" s="4"/>
    </row>
    <row r="89" spans="1:29" x14ac:dyDescent="0.25">
      <c r="A89" s="5" t="s">
        <v>32</v>
      </c>
      <c r="B89" s="6">
        <v>0.182</v>
      </c>
      <c r="C89" s="6" t="s">
        <v>12</v>
      </c>
      <c r="D89" s="7"/>
    </row>
    <row r="90" spans="1:29" x14ac:dyDescent="0.25">
      <c r="A90" s="8"/>
      <c r="B90" s="9"/>
      <c r="C90" s="9"/>
      <c r="D90" s="10"/>
    </row>
    <row r="93" spans="1:29" ht="48" customHeight="1" x14ac:dyDescent="0.25">
      <c r="A93" s="21" t="s">
        <v>33</v>
      </c>
      <c r="B93" s="23" t="s">
        <v>34</v>
      </c>
    </row>
    <row r="94" spans="1:29" x14ac:dyDescent="0.25">
      <c r="A94" s="5">
        <v>0</v>
      </c>
      <c r="B94" s="32">
        <v>2.900000000000014E-2</v>
      </c>
    </row>
    <row r="95" spans="1:29" x14ac:dyDescent="0.25">
      <c r="A95" s="5">
        <v>6.0999999999999999E-2</v>
      </c>
      <c r="B95" s="32">
        <v>5.1678555555555707E-2</v>
      </c>
    </row>
    <row r="96" spans="1:29" x14ac:dyDescent="0.25">
      <c r="A96" s="5">
        <v>0.122</v>
      </c>
      <c r="B96" s="32">
        <v>3.8508916666666823E-2</v>
      </c>
    </row>
    <row r="97" spans="1:2" x14ac:dyDescent="0.25">
      <c r="A97" s="5">
        <v>0.182</v>
      </c>
      <c r="B97" s="32">
        <v>0</v>
      </c>
    </row>
    <row r="98" spans="1:2" x14ac:dyDescent="0.25">
      <c r="A98" s="5">
        <v>0.24299999999999999</v>
      </c>
      <c r="B98" s="32">
        <v>0</v>
      </c>
    </row>
    <row r="99" spans="1:2" x14ac:dyDescent="0.25">
      <c r="A99" s="5">
        <v>0.30399999999999999</v>
      </c>
      <c r="B99" s="32">
        <v>0</v>
      </c>
    </row>
    <row r="100" spans="1:2" x14ac:dyDescent="0.25">
      <c r="A100" s="5">
        <v>0.36499999999999999</v>
      </c>
      <c r="B100" s="32">
        <v>0</v>
      </c>
    </row>
    <row r="101" spans="1:2" x14ac:dyDescent="0.25">
      <c r="A101" s="5">
        <v>0.42599999999999999</v>
      </c>
      <c r="B101" s="32">
        <v>0</v>
      </c>
    </row>
    <row r="102" spans="1:2" x14ac:dyDescent="0.25">
      <c r="A102" s="5">
        <v>0.48599999999999999</v>
      </c>
      <c r="B102" s="32">
        <v>0</v>
      </c>
    </row>
    <row r="103" spans="1:2" x14ac:dyDescent="0.25">
      <c r="A103" s="5">
        <v>0.54700000000000004</v>
      </c>
      <c r="B103" s="32">
        <v>0</v>
      </c>
    </row>
    <row r="104" spans="1:2" x14ac:dyDescent="0.25">
      <c r="A104" s="5">
        <v>0.60799999999999998</v>
      </c>
      <c r="B104" s="32">
        <v>0</v>
      </c>
    </row>
    <row r="105" spans="1:2" x14ac:dyDescent="0.25">
      <c r="A105" s="5">
        <v>0.66900000000000004</v>
      </c>
      <c r="B105" s="32">
        <v>0</v>
      </c>
    </row>
    <row r="106" spans="1:2" x14ac:dyDescent="0.25">
      <c r="A106" s="5">
        <v>0.73</v>
      </c>
      <c r="B106" s="32">
        <v>0</v>
      </c>
    </row>
    <row r="107" spans="1:2" x14ac:dyDescent="0.25">
      <c r="A107" s="5">
        <v>0.79</v>
      </c>
      <c r="B107" s="32">
        <v>0</v>
      </c>
    </row>
    <row r="108" spans="1:2" x14ac:dyDescent="0.25">
      <c r="A108" s="5">
        <v>0.85099999999999998</v>
      </c>
      <c r="B108" s="32">
        <v>0</v>
      </c>
    </row>
    <row r="109" spans="1:2" x14ac:dyDescent="0.25">
      <c r="A109" s="5">
        <v>0.91200000000000003</v>
      </c>
      <c r="B109" s="32">
        <v>0</v>
      </c>
    </row>
    <row r="110" spans="1:2" x14ac:dyDescent="0.25">
      <c r="A110" s="5">
        <v>0.97299999999999998</v>
      </c>
      <c r="B110" s="32">
        <v>0</v>
      </c>
    </row>
    <row r="111" spans="1:2" x14ac:dyDescent="0.25">
      <c r="A111" s="5">
        <v>1.034</v>
      </c>
      <c r="B111" s="32">
        <v>0</v>
      </c>
    </row>
    <row r="112" spans="1:2" x14ac:dyDescent="0.25">
      <c r="A112" s="5">
        <v>1.0940000000000001</v>
      </c>
      <c r="B112" s="32">
        <v>0</v>
      </c>
    </row>
    <row r="113" spans="1:2" x14ac:dyDescent="0.25">
      <c r="A113" s="5">
        <v>1.155</v>
      </c>
      <c r="B113" s="32">
        <v>0</v>
      </c>
    </row>
    <row r="114" spans="1:2" x14ac:dyDescent="0.25">
      <c r="A114" s="5">
        <v>1.216</v>
      </c>
      <c r="B114" s="32">
        <v>0</v>
      </c>
    </row>
    <row r="115" spans="1:2" x14ac:dyDescent="0.25">
      <c r="A115" s="5">
        <v>1.2769999999999999</v>
      </c>
      <c r="B115" s="32">
        <v>0</v>
      </c>
    </row>
    <row r="116" spans="1:2" x14ac:dyDescent="0.25">
      <c r="A116" s="5">
        <v>1.3380000000000001</v>
      </c>
      <c r="B116" s="32">
        <v>0</v>
      </c>
    </row>
    <row r="117" spans="1:2" x14ac:dyDescent="0.25">
      <c r="A117" s="5">
        <v>1.3979999999999999</v>
      </c>
      <c r="B117" s="32">
        <v>0</v>
      </c>
    </row>
    <row r="118" spans="1:2" x14ac:dyDescent="0.25">
      <c r="A118" s="5">
        <v>1.4590000000000001</v>
      </c>
      <c r="B118" s="32">
        <v>0</v>
      </c>
    </row>
    <row r="119" spans="1:2" x14ac:dyDescent="0.25">
      <c r="A119" s="5">
        <v>1.52</v>
      </c>
      <c r="B119" s="32">
        <v>0</v>
      </c>
    </row>
    <row r="120" spans="1:2" x14ac:dyDescent="0.25">
      <c r="A120" s="5">
        <v>1.581</v>
      </c>
      <c r="B120" s="32">
        <v>0</v>
      </c>
    </row>
    <row r="121" spans="1:2" x14ac:dyDescent="0.25">
      <c r="A121" s="5">
        <v>1.6419999999999999</v>
      </c>
      <c r="B121" s="32">
        <v>0</v>
      </c>
    </row>
    <row r="122" spans="1:2" x14ac:dyDescent="0.25">
      <c r="A122" s="5">
        <v>1.702</v>
      </c>
      <c r="B122" s="32">
        <v>0</v>
      </c>
    </row>
    <row r="123" spans="1:2" x14ac:dyDescent="0.25">
      <c r="A123" s="5">
        <v>1.7629999999999999</v>
      </c>
      <c r="B123" s="32">
        <v>0</v>
      </c>
    </row>
    <row r="124" spans="1:2" x14ac:dyDescent="0.25">
      <c r="A124" s="5">
        <v>1.8240000000000001</v>
      </c>
      <c r="B124" s="32">
        <v>0</v>
      </c>
    </row>
    <row r="125" spans="1:2" x14ac:dyDescent="0.25">
      <c r="A125" s="5">
        <v>1.885</v>
      </c>
      <c r="B125" s="32">
        <v>0</v>
      </c>
    </row>
    <row r="126" spans="1:2" x14ac:dyDescent="0.25">
      <c r="A126" s="5">
        <v>1.946</v>
      </c>
      <c r="B126" s="32">
        <v>0</v>
      </c>
    </row>
    <row r="127" spans="1:2" x14ac:dyDescent="0.25">
      <c r="A127" s="5">
        <v>2.0059999999999998</v>
      </c>
      <c r="B127" s="32">
        <v>0</v>
      </c>
    </row>
    <row r="128" spans="1:2" x14ac:dyDescent="0.25">
      <c r="A128" s="5">
        <v>2.0670000000000002</v>
      </c>
      <c r="B128" s="32">
        <v>0</v>
      </c>
    </row>
    <row r="129" spans="1:2" x14ac:dyDescent="0.25">
      <c r="A129" s="5">
        <v>2.1280000000000001</v>
      </c>
      <c r="B129" s="32">
        <v>0</v>
      </c>
    </row>
    <row r="130" spans="1:2" x14ac:dyDescent="0.25">
      <c r="A130" s="5">
        <v>2.1890000000000001</v>
      </c>
      <c r="B130" s="32">
        <v>0</v>
      </c>
    </row>
    <row r="131" spans="1:2" x14ac:dyDescent="0.25">
      <c r="A131" s="5">
        <v>2.25</v>
      </c>
      <c r="B131" s="32">
        <v>0</v>
      </c>
    </row>
    <row r="132" spans="1:2" x14ac:dyDescent="0.25">
      <c r="A132" s="5">
        <v>2.31</v>
      </c>
      <c r="B132" s="32">
        <v>0</v>
      </c>
    </row>
    <row r="133" spans="1:2" x14ac:dyDescent="0.25">
      <c r="A133" s="5">
        <v>2.371</v>
      </c>
      <c r="B133" s="32">
        <v>0</v>
      </c>
    </row>
    <row r="134" spans="1:2" x14ac:dyDescent="0.25">
      <c r="A134" s="5">
        <v>2.4319999999999999</v>
      </c>
      <c r="B134" s="32">
        <v>0</v>
      </c>
    </row>
    <row r="135" spans="1:2" x14ac:dyDescent="0.25">
      <c r="A135" s="5">
        <v>2.4929999999999999</v>
      </c>
      <c r="B135" s="32">
        <v>0</v>
      </c>
    </row>
    <row r="136" spans="1:2" x14ac:dyDescent="0.25">
      <c r="A136" s="5">
        <v>2.5539999999999998</v>
      </c>
      <c r="B136" s="32">
        <v>0</v>
      </c>
    </row>
    <row r="137" spans="1:2" x14ac:dyDescent="0.25">
      <c r="A137" s="5">
        <v>2.6139999999999999</v>
      </c>
      <c r="B137" s="32">
        <v>0</v>
      </c>
    </row>
    <row r="138" spans="1:2" x14ac:dyDescent="0.25">
      <c r="A138" s="5">
        <v>2.6749999999999998</v>
      </c>
      <c r="B138" s="32">
        <v>0</v>
      </c>
    </row>
    <row r="139" spans="1:2" x14ac:dyDescent="0.25">
      <c r="A139" s="5">
        <v>2.7360000000000002</v>
      </c>
      <c r="B139" s="32">
        <v>0</v>
      </c>
    </row>
    <row r="140" spans="1:2" x14ac:dyDescent="0.25">
      <c r="A140" s="5">
        <v>2.7970000000000002</v>
      </c>
      <c r="B140" s="32">
        <v>0</v>
      </c>
    </row>
    <row r="141" spans="1:2" x14ac:dyDescent="0.25">
      <c r="A141" s="5">
        <v>2.8580000000000001</v>
      </c>
      <c r="B141" s="32">
        <v>0</v>
      </c>
    </row>
    <row r="142" spans="1:2" x14ac:dyDescent="0.25">
      <c r="A142" s="5">
        <v>2.9180000000000001</v>
      </c>
      <c r="B142" s="32">
        <v>0</v>
      </c>
    </row>
    <row r="143" spans="1:2" x14ac:dyDescent="0.25">
      <c r="A143" s="5">
        <v>2.9790000000000001</v>
      </c>
      <c r="B143" s="32">
        <v>0</v>
      </c>
    </row>
    <row r="144" spans="1:2" x14ac:dyDescent="0.25">
      <c r="A144" s="5">
        <v>3.04</v>
      </c>
      <c r="B144" s="32">
        <v>0</v>
      </c>
    </row>
    <row r="145" spans="1:2" x14ac:dyDescent="0.25">
      <c r="A145" s="5">
        <v>3.101</v>
      </c>
      <c r="B145" s="32">
        <v>0</v>
      </c>
    </row>
    <row r="146" spans="1:2" x14ac:dyDescent="0.25">
      <c r="A146" s="5">
        <v>3.1619999999999999</v>
      </c>
      <c r="B146" s="32">
        <v>0</v>
      </c>
    </row>
    <row r="147" spans="1:2" x14ac:dyDescent="0.25">
      <c r="A147" s="5">
        <v>3.222</v>
      </c>
      <c r="B147" s="32">
        <v>0</v>
      </c>
    </row>
    <row r="148" spans="1:2" x14ac:dyDescent="0.25">
      <c r="A148" s="5">
        <v>3.2829999999999999</v>
      </c>
      <c r="B148" s="32">
        <v>0</v>
      </c>
    </row>
    <row r="149" spans="1:2" x14ac:dyDescent="0.25">
      <c r="A149" s="5">
        <v>3.3439999999999999</v>
      </c>
      <c r="B149" s="32">
        <v>0</v>
      </c>
    </row>
    <row r="150" spans="1:2" x14ac:dyDescent="0.25">
      <c r="A150" s="5">
        <v>3.4049999999999998</v>
      </c>
      <c r="B150" s="32">
        <v>0</v>
      </c>
    </row>
    <row r="151" spans="1:2" x14ac:dyDescent="0.25">
      <c r="A151" s="5">
        <v>3.4660000000000002</v>
      </c>
      <c r="B151" s="32">
        <v>0</v>
      </c>
    </row>
    <row r="152" spans="1:2" x14ac:dyDescent="0.25">
      <c r="A152" s="5">
        <v>3.5259999999999998</v>
      </c>
      <c r="B152" s="32">
        <v>0</v>
      </c>
    </row>
    <row r="153" spans="1:2" x14ac:dyDescent="0.25">
      <c r="A153" s="5">
        <v>3.5870000000000002</v>
      </c>
      <c r="B153" s="32">
        <v>0</v>
      </c>
    </row>
    <row r="154" spans="1:2" x14ac:dyDescent="0.25">
      <c r="A154" s="5">
        <v>3.6480000000000001</v>
      </c>
      <c r="B154" s="32">
        <v>0</v>
      </c>
    </row>
    <row r="155" spans="1:2" x14ac:dyDescent="0.25">
      <c r="A155" s="5">
        <v>3.7090000000000001</v>
      </c>
      <c r="B155" s="32">
        <v>0</v>
      </c>
    </row>
    <row r="156" spans="1:2" x14ac:dyDescent="0.25">
      <c r="A156" s="5">
        <v>3.77</v>
      </c>
      <c r="B156" s="32">
        <v>0</v>
      </c>
    </row>
    <row r="157" spans="1:2" x14ac:dyDescent="0.25">
      <c r="A157" s="5">
        <v>3.83</v>
      </c>
      <c r="B157" s="32">
        <v>0</v>
      </c>
    </row>
    <row r="158" spans="1:2" x14ac:dyDescent="0.25">
      <c r="A158" s="5">
        <v>3.891</v>
      </c>
      <c r="B158" s="32">
        <v>0</v>
      </c>
    </row>
    <row r="159" spans="1:2" x14ac:dyDescent="0.25">
      <c r="A159" s="5">
        <v>3.952</v>
      </c>
      <c r="B159" s="32">
        <v>0</v>
      </c>
    </row>
    <row r="160" spans="1:2" x14ac:dyDescent="0.25">
      <c r="A160" s="8">
        <v>4.0129999999999999</v>
      </c>
      <c r="B160" s="35">
        <v>0</v>
      </c>
    </row>
  </sheetData>
  <sheetProtection algorithmName="SHA-512" hashValue="gPoV4YDPzmZzBkon7CHy82sE7E/IYW6Albu0E6JINtIugNCyiHK3kh1k3n79O97p+z96ccNkAQ/TTLM6eCAF7A==" saltValue="xm+Flzz6ogQqaFu9mDs79Q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H12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6.899999999999995E-2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0</v>
      </c>
      <c r="B41" s="6">
        <v>111.09521331945891</v>
      </c>
      <c r="C41" s="6">
        <f>111.095213319458 * $B$36 / 100</f>
        <v>111.095213319458</v>
      </c>
      <c r="D41" s="6">
        <v>13.99775</v>
      </c>
      <c r="E41" s="7">
        <f>13.99775 * $B$36 / 100</f>
        <v>13.997750000000002</v>
      </c>
    </row>
    <row r="42" spans="1:5" x14ac:dyDescent="0.25">
      <c r="A42" s="5">
        <v>5</v>
      </c>
      <c r="B42" s="6">
        <v>111.6794167445634</v>
      </c>
      <c r="C42" s="6">
        <f>111.679416744563 * $B$36 / 100</f>
        <v>111.679416744563</v>
      </c>
      <c r="D42" s="6">
        <v>14.07135833333334</v>
      </c>
      <c r="E42" s="7">
        <f>14.0713583333333 * $B$36 / 100</f>
        <v>14.071358333333301</v>
      </c>
    </row>
    <row r="43" spans="1:5" x14ac:dyDescent="0.25">
      <c r="A43" s="5">
        <v>10</v>
      </c>
      <c r="B43" s="6">
        <v>112.2636201696679</v>
      </c>
      <c r="C43" s="6">
        <f>112.263620169667 * $B$36 / 100</f>
        <v>112.26362016966701</v>
      </c>
      <c r="D43" s="6">
        <v>14.14496666666667</v>
      </c>
      <c r="E43" s="7">
        <f>14.1449666666666 * $B$36 / 100</f>
        <v>14.144966666666598</v>
      </c>
    </row>
    <row r="44" spans="1:5" x14ac:dyDescent="0.25">
      <c r="A44" s="5">
        <v>15</v>
      </c>
      <c r="B44" s="6">
        <v>112.84782359477239</v>
      </c>
      <c r="C44" s="6">
        <f>112.847823594772 * $B$36 / 100</f>
        <v>112.847823594772</v>
      </c>
      <c r="D44" s="6">
        <v>14.218575</v>
      </c>
      <c r="E44" s="7">
        <f>14.218575 * $B$36 / 100</f>
        <v>14.218574999999998</v>
      </c>
    </row>
    <row r="45" spans="1:5" x14ac:dyDescent="0.25">
      <c r="A45" s="5">
        <v>20</v>
      </c>
      <c r="B45" s="6">
        <v>113.4320270198769</v>
      </c>
      <c r="C45" s="6">
        <f>113.432027019876 * $B$36 / 100</f>
        <v>113.432027019876</v>
      </c>
      <c r="D45" s="6">
        <v>14.29218333333333</v>
      </c>
      <c r="E45" s="7">
        <f>14.2921833333333 * $B$36 / 100</f>
        <v>14.2921833333333</v>
      </c>
    </row>
    <row r="46" spans="1:5" x14ac:dyDescent="0.25">
      <c r="A46" s="5">
        <v>25</v>
      </c>
      <c r="B46" s="6">
        <v>114.0162304449814</v>
      </c>
      <c r="C46" s="6">
        <f>114.016230444981 * $B$36 / 100</f>
        <v>114.01623044498101</v>
      </c>
      <c r="D46" s="6">
        <v>14.36579166666667</v>
      </c>
      <c r="E46" s="7">
        <f>14.3657916666666 * $B$36 / 100</f>
        <v>14.365791666666601</v>
      </c>
    </row>
    <row r="47" spans="1:5" x14ac:dyDescent="0.25">
      <c r="A47" s="5">
        <v>30</v>
      </c>
      <c r="B47" s="6">
        <v>114.60043387008589</v>
      </c>
      <c r="C47" s="6">
        <f>114.600433870085 * $B$36 / 100</f>
        <v>114.600433870085</v>
      </c>
      <c r="D47" s="6">
        <v>14.439399999999999</v>
      </c>
      <c r="E47" s="7">
        <f>14.4394 * $B$36 / 100</f>
        <v>14.439399999999999</v>
      </c>
    </row>
    <row r="48" spans="1:5" x14ac:dyDescent="0.25">
      <c r="A48" s="5">
        <v>35</v>
      </c>
      <c r="B48" s="6">
        <v>115.1846372951904</v>
      </c>
      <c r="C48" s="6">
        <f>115.18463729519 * $B$36 / 100</f>
        <v>115.18463729519</v>
      </c>
      <c r="D48" s="6">
        <v>14.51300833333333</v>
      </c>
      <c r="E48" s="7">
        <f>14.5130083333333 * $B$36 / 100</f>
        <v>14.5130083333333</v>
      </c>
    </row>
    <row r="49" spans="1:18" x14ac:dyDescent="0.25">
      <c r="A49" s="5">
        <v>40</v>
      </c>
      <c r="B49" s="6">
        <v>115.7688407202949</v>
      </c>
      <c r="C49" s="6">
        <f>115.768840720294 * $B$36 / 100</f>
        <v>115.76884072029399</v>
      </c>
      <c r="D49" s="6">
        <v>14.58661666666667</v>
      </c>
      <c r="E49" s="7">
        <f>14.5866166666666 * $B$36 / 100</f>
        <v>14.5866166666666</v>
      </c>
    </row>
    <row r="50" spans="1:18" x14ac:dyDescent="0.25">
      <c r="A50" s="5">
        <v>45</v>
      </c>
      <c r="B50" s="6">
        <v>116.35304414539939</v>
      </c>
      <c r="C50" s="6">
        <f>116.353044145399 * $B$36 / 100</f>
        <v>116.353044145399</v>
      </c>
      <c r="D50" s="6">
        <v>14.660225000000001</v>
      </c>
      <c r="E50" s="7">
        <f>14.6602249999999 * $B$36 / 100</f>
        <v>14.660224999999901</v>
      </c>
    </row>
    <row r="51" spans="1:18" x14ac:dyDescent="0.25">
      <c r="A51" s="5">
        <v>50</v>
      </c>
      <c r="B51" s="6">
        <v>116.9372475705039</v>
      </c>
      <c r="C51" s="6">
        <f>116.937247570503 * $B$36 / 100</f>
        <v>116.937247570503</v>
      </c>
      <c r="D51" s="6">
        <v>14.73383333333333</v>
      </c>
      <c r="E51" s="7">
        <f>14.7338333333333 * $B$36 / 100</f>
        <v>14.733833333333301</v>
      </c>
    </row>
    <row r="52" spans="1:18" x14ac:dyDescent="0.25">
      <c r="A52" s="5">
        <v>55</v>
      </c>
      <c r="B52" s="6">
        <v>117.5214509956084</v>
      </c>
      <c r="C52" s="6">
        <f>117.521450995608 * $B$36 / 100</f>
        <v>117.52145099560801</v>
      </c>
      <c r="D52" s="6">
        <v>14.807441666666669</v>
      </c>
      <c r="E52" s="7">
        <f>14.8074416666666 * $B$36 / 100</f>
        <v>14.8074416666666</v>
      </c>
    </row>
    <row r="53" spans="1:18" x14ac:dyDescent="0.25">
      <c r="A53" s="5">
        <v>60</v>
      </c>
      <c r="B53" s="6">
        <v>118.1056544207129</v>
      </c>
      <c r="C53" s="6">
        <f>118.105654420712 * $B$36 / 100</f>
        <v>118.105654420712</v>
      </c>
      <c r="D53" s="6">
        <v>14.88105</v>
      </c>
      <c r="E53" s="7">
        <f>14.88105 * $B$36 / 100</f>
        <v>14.88105</v>
      </c>
    </row>
    <row r="54" spans="1:18" x14ac:dyDescent="0.25">
      <c r="A54" s="5">
        <v>65</v>
      </c>
      <c r="B54" s="6">
        <v>118.6898578458174</v>
      </c>
      <c r="C54" s="6">
        <f>118.689857845817 * $B$36 / 100</f>
        <v>118.689857845817</v>
      </c>
      <c r="D54" s="6">
        <v>14.954658333333329</v>
      </c>
      <c r="E54" s="7">
        <f>14.9546583333333 * $B$36 / 100</f>
        <v>14.954658333333301</v>
      </c>
    </row>
    <row r="55" spans="1:18" x14ac:dyDescent="0.25">
      <c r="A55" s="5">
        <v>70</v>
      </c>
      <c r="B55" s="6">
        <v>119.27406127092191</v>
      </c>
      <c r="C55" s="6">
        <f>119.274061270921 * $B$36 / 100</f>
        <v>119.274061270921</v>
      </c>
      <c r="D55" s="6">
        <v>15.028266666666671</v>
      </c>
      <c r="E55" s="7">
        <f>15.0282666666666 * $B$36 / 100</f>
        <v>15.0282666666666</v>
      </c>
    </row>
    <row r="56" spans="1:18" x14ac:dyDescent="0.25">
      <c r="A56" s="5">
        <v>75</v>
      </c>
      <c r="B56" s="6">
        <v>119.8582646960264</v>
      </c>
      <c r="C56" s="6">
        <f>119.858264696026 * $B$36 / 100</f>
        <v>119.858264696026</v>
      </c>
      <c r="D56" s="6">
        <v>15.101875</v>
      </c>
      <c r="E56" s="7">
        <f>15.101875 * $B$36 / 100</f>
        <v>15.101875</v>
      </c>
    </row>
    <row r="57" spans="1:18" x14ac:dyDescent="0.25">
      <c r="A57" s="8">
        <v>80</v>
      </c>
      <c r="B57" s="9">
        <v>120.4424681211309</v>
      </c>
      <c r="C57" s="9">
        <f>120.44246812113 * $B$36 / 100</f>
        <v>120.44246812113001</v>
      </c>
      <c r="D57" s="9">
        <v>15.175483333333331</v>
      </c>
      <c r="E57" s="10">
        <f>15.1754833333333 * $B$36 / 100</f>
        <v>15.1754833333333</v>
      </c>
    </row>
    <row r="59" spans="1:18" ht="28.9" customHeight="1" x14ac:dyDescent="0.5">
      <c r="A59" s="1" t="s">
        <v>24</v>
      </c>
      <c r="B59" s="1"/>
    </row>
    <row r="60" spans="1:18" x14ac:dyDescent="0.25">
      <c r="A60" s="21" t="s">
        <v>25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26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27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28</v>
      </c>
      <c r="B64" s="1"/>
    </row>
    <row r="65" spans="1:34" x14ac:dyDescent="0.25">
      <c r="A65" s="24" t="s">
        <v>29</v>
      </c>
      <c r="B65" s="25" t="s">
        <v>30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19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0</v>
      </c>
      <c r="B67" s="31">
        <v>6.7319960331519084</v>
      </c>
      <c r="C67" s="31">
        <v>5.9822783895072043</v>
      </c>
      <c r="D67" s="31">
        <v>5.31483487645081</v>
      </c>
      <c r="E67" s="31">
        <v>4.723041147723464</v>
      </c>
      <c r="F67" s="31">
        <v>4.2005527337165987</v>
      </c>
      <c r="G67" s="31">
        <v>3.741305041472315</v>
      </c>
      <c r="H67" s="31">
        <v>3.3395133546833988</v>
      </c>
      <c r="I67" s="31">
        <v>2.9896728336933309</v>
      </c>
      <c r="J67" s="31">
        <v>2.6865585154962628</v>
      </c>
      <c r="K67" s="31">
        <v>2.4252253137370339</v>
      </c>
      <c r="L67" s="31">
        <v>2.201008018711172</v>
      </c>
      <c r="M67" s="31">
        <v>2.0095212973648748</v>
      </c>
      <c r="N67" s="31">
        <v>1.846659693295037</v>
      </c>
      <c r="O67" s="31">
        <v>1.708597626749222</v>
      </c>
      <c r="P67" s="31">
        <v>1.5917893946256909</v>
      </c>
      <c r="Q67" s="31">
        <v>1.492969170473381</v>
      </c>
      <c r="R67" s="31">
        <v>1.409151004491908</v>
      </c>
      <c r="S67" s="31">
        <v>1.337628823531587</v>
      </c>
      <c r="T67" s="31">
        <v>1.2759764310934041</v>
      </c>
      <c r="U67" s="31">
        <v>1.222047507329012</v>
      </c>
      <c r="V67" s="31">
        <v>1.173975609040782</v>
      </c>
      <c r="W67" s="31">
        <v>1.130174169681734</v>
      </c>
      <c r="X67" s="31">
        <v>1.0893364993556029</v>
      </c>
      <c r="Y67" s="31">
        <v>1.050435784816788</v>
      </c>
      <c r="Z67" s="31">
        <v>1.012725089470379</v>
      </c>
      <c r="AA67" s="31">
        <v>0.97573735337211986</v>
      </c>
      <c r="AB67" s="31">
        <v>0.93928539322849536</v>
      </c>
      <c r="AC67" s="31">
        <v>0.90346190239662161</v>
      </c>
      <c r="AD67" s="31">
        <v>0.86863945088432015</v>
      </c>
      <c r="AE67" s="31">
        <v>0.83547048535009405</v>
      </c>
      <c r="AF67" s="31">
        <v>0.8048873291031351</v>
      </c>
      <c r="AG67" s="31">
        <v>0.77810218210328252</v>
      </c>
      <c r="AH67" s="32">
        <v>0.75660712096112803</v>
      </c>
    </row>
    <row r="68" spans="1:34" x14ac:dyDescent="0.25">
      <c r="A68" s="30">
        <v>5</v>
      </c>
      <c r="B68" s="31">
        <v>6.7708525176237098</v>
      </c>
      <c r="C68" s="31">
        <v>6.0167902906790607</v>
      </c>
      <c r="D68" s="31">
        <v>5.3453508642129597</v>
      </c>
      <c r="E68" s="31">
        <v>4.7498955852106599</v>
      </c>
      <c r="F68" s="31">
        <v>4.2240656773080936</v>
      </c>
      <c r="G68" s="31">
        <v>3.7617822407918968</v>
      </c>
      <c r="H68" s="31">
        <v>3.3572462525993609</v>
      </c>
      <c r="I68" s="31">
        <v>3.0049385663184869</v>
      </c>
      <c r="J68" s="31">
        <v>2.6996199121879392</v>
      </c>
      <c r="K68" s="31">
        <v>2.4363308970970738</v>
      </c>
      <c r="L68" s="31">
        <v>2.2103920045859309</v>
      </c>
      <c r="M68" s="31">
        <v>2.0174035948452311</v>
      </c>
      <c r="N68" s="31">
        <v>1.853245904716381</v>
      </c>
      <c r="O68" s="31">
        <v>1.7140790476914609</v>
      </c>
      <c r="P68" s="31">
        <v>1.596343013913248</v>
      </c>
      <c r="Q68" s="31">
        <v>1.496757670175193</v>
      </c>
      <c r="R68" s="31">
        <v>1.4123227599214321</v>
      </c>
      <c r="S68" s="31">
        <v>1.3403179032467809</v>
      </c>
      <c r="T68" s="31">
        <v>1.2783025968967501</v>
      </c>
      <c r="U68" s="31">
        <v>1.2241162142675399</v>
      </c>
      <c r="V68" s="31">
        <v>1.175878005405991</v>
      </c>
      <c r="W68" s="31">
        <v>1.1319870970096539</v>
      </c>
      <c r="X68" s="31">
        <v>1.0911224924267879</v>
      </c>
      <c r="Y68" s="31">
        <v>1.0522430716563</v>
      </c>
      <c r="Z68" s="31">
        <v>1.014587591347798</v>
      </c>
      <c r="AA68" s="31">
        <v>0.97767468480155462</v>
      </c>
      <c r="AB68" s="31">
        <v>0.94130286196853752</v>
      </c>
      <c r="AC68" s="31">
        <v>0.90555050945041438</v>
      </c>
      <c r="AD68" s="31">
        <v>0.87077589049951232</v>
      </c>
      <c r="AE68" s="31">
        <v>0.83761714501883278</v>
      </c>
      <c r="AF68" s="31">
        <v>0.80699228956209301</v>
      </c>
      <c r="AG68" s="31">
        <v>0.78009921733365695</v>
      </c>
      <c r="AH68" s="32">
        <v>0.75841569818863508</v>
      </c>
    </row>
    <row r="69" spans="1:34" x14ac:dyDescent="0.25">
      <c r="A69" s="30">
        <v>10</v>
      </c>
      <c r="B69" s="31">
        <v>6.8099215351609486</v>
      </c>
      <c r="C69" s="31">
        <v>6.0515008088870426</v>
      </c>
      <c r="D69" s="31">
        <v>5.376052024135519</v>
      </c>
      <c r="E69" s="31">
        <v>4.7769222211361484</v>
      </c>
      <c r="F69" s="31">
        <v>4.2477383167693894</v>
      </c>
      <c r="G69" s="31">
        <v>3.7824071045663841</v>
      </c>
      <c r="H69" s="31">
        <v>3.3751152547089438</v>
      </c>
      <c r="I69" s="31">
        <v>3.0203293140295822</v>
      </c>
      <c r="J69" s="31">
        <v>2.712795706011482</v>
      </c>
      <c r="K69" s="31">
        <v>2.4475407307885111</v>
      </c>
      <c r="L69" s="31">
        <v>2.2198705651452371</v>
      </c>
      <c r="M69" s="31">
        <v>2.025371262516876</v>
      </c>
      <c r="N69" s="31">
        <v>1.8599087529893721</v>
      </c>
      <c r="O69" s="31">
        <v>1.7196288432993061</v>
      </c>
      <c r="P69" s="31">
        <v>1.6009572168339801</v>
      </c>
      <c r="Q69" s="31">
        <v>1.500599433631354</v>
      </c>
      <c r="R69" s="31">
        <v>1.415540930380083</v>
      </c>
      <c r="S69" s="31">
        <v>1.343047020419512</v>
      </c>
      <c r="T69" s="31">
        <v>1.2806628937396389</v>
      </c>
      <c r="U69" s="31">
        <v>1.2262136169811919</v>
      </c>
      <c r="V69" s="31">
        <v>1.17780413343554</v>
      </c>
      <c r="W69" s="31">
        <v>1.1338192630447419</v>
      </c>
      <c r="X69" s="31">
        <v>1.0929237024015579</v>
      </c>
      <c r="Y69" s="31">
        <v>1.0540620247494381</v>
      </c>
      <c r="Z69" s="31">
        <v>1.016458679982492</v>
      </c>
      <c r="AA69" s="31">
        <v>0.97961799464549781</v>
      </c>
      <c r="AB69" s="31">
        <v>0.94332417193395912</v>
      </c>
      <c r="AC69" s="31">
        <v>0.90764129169403418</v>
      </c>
      <c r="AD69" s="31">
        <v>0.87291331042259634</v>
      </c>
      <c r="AE69" s="31">
        <v>0.83976406126713965</v>
      </c>
      <c r="AF69" s="31">
        <v>0.80909725402591448</v>
      </c>
      <c r="AG69" s="31">
        <v>0.78209647514778891</v>
      </c>
      <c r="AH69" s="32">
        <v>0.7602251877323809</v>
      </c>
    </row>
    <row r="70" spans="1:34" x14ac:dyDescent="0.25">
      <c r="A70" s="30">
        <v>15</v>
      </c>
      <c r="B70" s="31">
        <v>6.849207547484836</v>
      </c>
      <c r="C70" s="31">
        <v>6.0864142580789382</v>
      </c>
      <c r="D70" s="31">
        <v>5.4069425223928782</v>
      </c>
      <c r="E70" s="31">
        <v>4.8041250739009316</v>
      </c>
      <c r="F70" s="31">
        <v>4.271574522728077</v>
      </c>
      <c r="G70" s="31">
        <v>3.8031833556499621</v>
      </c>
      <c r="H70" s="31">
        <v>3.3931239360929299</v>
      </c>
      <c r="I70" s="31">
        <v>3.0358485041339969</v>
      </c>
      <c r="J70" s="31">
        <v>2.7260891765008681</v>
      </c>
      <c r="K70" s="31">
        <v>2.458857946571932</v>
      </c>
      <c r="L70" s="31">
        <v>2.2294466843762581</v>
      </c>
      <c r="M70" s="31">
        <v>2.033427136593589</v>
      </c>
      <c r="N70" s="31">
        <v>1.8666509265543789</v>
      </c>
      <c r="O70" s="31">
        <v>1.725249554239733</v>
      </c>
      <c r="P70" s="31">
        <v>1.605634396281461</v>
      </c>
      <c r="Q70" s="31">
        <v>1.5044967059620431</v>
      </c>
      <c r="R70" s="31">
        <v>1.4188076132146421</v>
      </c>
      <c r="S70" s="31">
        <v>1.34581812462313</v>
      </c>
      <c r="T70" s="31">
        <v>1.283059123422025</v>
      </c>
      <c r="U70" s="31">
        <v>1.2283413694965459</v>
      </c>
      <c r="V70" s="31">
        <v>1.1797554993825921</v>
      </c>
      <c r="W70" s="31">
        <v>1.1356720262667519</v>
      </c>
      <c r="X70" s="31">
        <v>1.094741339986292</v>
      </c>
      <c r="Y70" s="31">
        <v>1.055893707029163</v>
      </c>
      <c r="Z70" s="31">
        <v>1.018339270533992</v>
      </c>
      <c r="AA70" s="31">
        <v>0.98156805029010563</v>
      </c>
      <c r="AB70" s="31">
        <v>0.94534994273749351</v>
      </c>
      <c r="AC70" s="31">
        <v>0.90973472096683139</v>
      </c>
      <c r="AD70" s="31">
        <v>0.87505203471951987</v>
      </c>
      <c r="AE70" s="31">
        <v>0.84191141038756001</v>
      </c>
      <c r="AF70" s="31">
        <v>0.81120225101371823</v>
      </c>
      <c r="AG70" s="31">
        <v>0.78409383629137619</v>
      </c>
      <c r="AH70" s="32">
        <v>0.7620353225646852</v>
      </c>
    </row>
    <row r="71" spans="1:34" x14ac:dyDescent="0.25">
      <c r="A71" s="30">
        <v>20</v>
      </c>
      <c r="B71" s="31">
        <v>6.8887150626638469</v>
      </c>
      <c r="C71" s="31">
        <v>6.1215349985498424</v>
      </c>
      <c r="D71" s="31">
        <v>5.43802657150672</v>
      </c>
      <c r="E71" s="31">
        <v>4.8315082082532834</v>
      </c>
      <c r="F71" s="31">
        <v>4.29557821215902</v>
      </c>
      <c r="G71" s="31">
        <v>3.824114763244105</v>
      </c>
      <c r="H71" s="31">
        <v>3.411275918179383</v>
      </c>
      <c r="I71" s="31">
        <v>3.0514996102863989</v>
      </c>
      <c r="J71" s="31">
        <v>2.7395036495373679</v>
      </c>
      <c r="K71" s="31">
        <v>2.4702857225551869</v>
      </c>
      <c r="L71" s="31">
        <v>2.2391233926134548</v>
      </c>
      <c r="M71" s="31">
        <v>2.0415740996364251</v>
      </c>
      <c r="N71" s="31">
        <v>1.87347516019906</v>
      </c>
      <c r="O71" s="31">
        <v>1.7309437675269881</v>
      </c>
      <c r="P71" s="31">
        <v>1.610376991496532</v>
      </c>
      <c r="Q71" s="31">
        <v>1.5084517786346929</v>
      </c>
      <c r="R71" s="31">
        <v>1.4221249521191519</v>
      </c>
      <c r="S71" s="31">
        <v>1.348633211778274</v>
      </c>
      <c r="T71" s="31">
        <v>1.2854931340911231</v>
      </c>
      <c r="U71" s="31">
        <v>1.2305011721874199</v>
      </c>
      <c r="V71" s="31">
        <v>1.1817336558475731</v>
      </c>
      <c r="W71" s="31">
        <v>1.137546791502702</v>
      </c>
      <c r="X71" s="31">
        <v>1.0965766622345769</v>
      </c>
      <c r="Y71" s="31">
        <v>1.0577392277756741</v>
      </c>
      <c r="Z71" s="31">
        <v>1.020230324509136</v>
      </c>
      <c r="AA71" s="31">
        <v>0.98352566546878417</v>
      </c>
      <c r="AB71" s="31">
        <v>0.94738084033914283</v>
      </c>
      <c r="AC71" s="31">
        <v>0.91183131545541218</v>
      </c>
      <c r="AD71" s="31">
        <v>0.87719243380346823</v>
      </c>
      <c r="AE71" s="31">
        <v>0.84405941501989934</v>
      </c>
      <c r="AF71" s="31">
        <v>0.81330735539192744</v>
      </c>
      <c r="AG71" s="31">
        <v>0.78609122785746155</v>
      </c>
      <c r="AH71" s="32">
        <v>0.76384588200519232</v>
      </c>
    </row>
    <row r="72" spans="1:34" x14ac:dyDescent="0.25">
      <c r="A72" s="30">
        <v>25</v>
      </c>
      <c r="B72" s="31">
        <v>6.9284486351137549</v>
      </c>
      <c r="C72" s="31">
        <v>6.1568674369421066</v>
      </c>
      <c r="D72" s="31">
        <v>5.4693084303460031</v>
      </c>
      <c r="E72" s="31">
        <v>4.8590757352887612</v>
      </c>
      <c r="F72" s="31">
        <v>4.3197533483843884</v>
      </c>
      <c r="G72" s="31">
        <v>3.845205142897568</v>
      </c>
      <c r="H72" s="31">
        <v>3.4295748687436691</v>
      </c>
      <c r="I72" s="31">
        <v>3.06728615248874</v>
      </c>
      <c r="J72" s="31">
        <v>2.7530424973495231</v>
      </c>
      <c r="K72" s="31">
        <v>2.48182728319343</v>
      </c>
      <c r="L72" s="31">
        <v>2.2489037665385689</v>
      </c>
      <c r="M72" s="31">
        <v>2.0498150805537181</v>
      </c>
      <c r="N72" s="31">
        <v>1.88038423505835</v>
      </c>
      <c r="O72" s="31">
        <v>1.7367141165226081</v>
      </c>
      <c r="P72" s="31">
        <v>1.615187488067334</v>
      </c>
      <c r="Q72" s="31">
        <v>1.512466989464043</v>
      </c>
      <c r="R72" s="31">
        <v>1.4254951371349289</v>
      </c>
      <c r="S72" s="31">
        <v>1.3514943241528821</v>
      </c>
      <c r="T72" s="31">
        <v>1.2879668202414729</v>
      </c>
      <c r="U72" s="31">
        <v>1.232694771774951</v>
      </c>
      <c r="V72" s="31">
        <v>1.1837402017782179</v>
      </c>
      <c r="W72" s="31">
        <v>1.139445009926916</v>
      </c>
      <c r="X72" s="31">
        <v>1.0984309725473509</v>
      </c>
      <c r="Y72" s="31">
        <v>1.0595997426164949</v>
      </c>
      <c r="Z72" s="31">
        <v>1.0221328497620159</v>
      </c>
      <c r="AA72" s="31">
        <v>0.98549170026223887</v>
      </c>
      <c r="AB72" s="31">
        <v>0.9494175770462332</v>
      </c>
      <c r="AC72" s="31">
        <v>0.91393163969367175</v>
      </c>
      <c r="AD72" s="31">
        <v>0.8793349244349995</v>
      </c>
      <c r="AE72" s="31">
        <v>0.84620834415125412</v>
      </c>
      <c r="AF72" s="31">
        <v>0.81541268837422376</v>
      </c>
      <c r="AG72" s="31">
        <v>0.78808862328633122</v>
      </c>
      <c r="AH72" s="32">
        <v>0.76565669172074269</v>
      </c>
    </row>
    <row r="73" spans="1:34" x14ac:dyDescent="0.25">
      <c r="A73" s="30">
        <v>30</v>
      </c>
      <c r="B73" s="31">
        <v>6.9684128655976227</v>
      </c>
      <c r="C73" s="31">
        <v>6.1924160262453984</v>
      </c>
      <c r="D73" s="31">
        <v>5.5007924041269876</v>
      </c>
      <c r="E73" s="31">
        <v>4.8868318124502252</v>
      </c>
      <c r="F73" s="31">
        <v>4.3441039410736284</v>
      </c>
      <c r="G73" s="31">
        <v>3.8664583565063988</v>
      </c>
      <c r="H73" s="31">
        <v>3.4480245019084208</v>
      </c>
      <c r="I73" s="31">
        <v>3.083211697090265</v>
      </c>
      <c r="J73" s="31">
        <v>2.7667091385131819</v>
      </c>
      <c r="K73" s="31">
        <v>2.4934858992890949</v>
      </c>
      <c r="L73" s="31">
        <v>2.2587909291806398</v>
      </c>
      <c r="M73" s="31">
        <v>2.058153054601104</v>
      </c>
      <c r="N73" s="31">
        <v>1.88738097861448</v>
      </c>
      <c r="O73" s="31">
        <v>1.7425632809354239</v>
      </c>
      <c r="P73" s="31">
        <v>1.620068417929287</v>
      </c>
      <c r="Q73" s="31">
        <v>1.516544722612116</v>
      </c>
      <c r="R73" s="31">
        <v>1.428920404650599</v>
      </c>
      <c r="S73" s="31">
        <v>1.354403550362165</v>
      </c>
      <c r="T73" s="31">
        <v>1.2904821227148791</v>
      </c>
      <c r="U73" s="31">
        <v>1.2349239613275249</v>
      </c>
      <c r="V73" s="31">
        <v>1.185776782469512</v>
      </c>
      <c r="W73" s="31">
        <v>1.1413681790609971</v>
      </c>
      <c r="X73" s="31">
        <v>1.1003056206728079</v>
      </c>
      <c r="Y73" s="31">
        <v>1.0614764535264249</v>
      </c>
      <c r="Z73" s="31">
        <v>1.024047900494033</v>
      </c>
      <c r="AA73" s="31">
        <v>0.98746706109848703</v>
      </c>
      <c r="AB73" s="31">
        <v>0.95146091151333678</v>
      </c>
      <c r="AC73" s="31">
        <v>0.91603630456280527</v>
      </c>
      <c r="AD73" s="31">
        <v>0.88147996972184139</v>
      </c>
      <c r="AE73" s="31">
        <v>0.84835851311600063</v>
      </c>
      <c r="AF73" s="31">
        <v>0.81751841752158683</v>
      </c>
      <c r="AG73" s="31">
        <v>0.79008604236553748</v>
      </c>
      <c r="AH73" s="32">
        <v>0.767467623725544</v>
      </c>
    </row>
    <row r="74" spans="1:34" x14ac:dyDescent="0.25">
      <c r="A74" s="30">
        <v>35</v>
      </c>
      <c r="B74" s="31">
        <v>7.0086124012257702</v>
      </c>
      <c r="C74" s="31">
        <v>6.2281852657966397</v>
      </c>
      <c r="D74" s="31">
        <v>5.5324828444131917</v>
      </c>
      <c r="E74" s="31">
        <v>4.9147806435277834</v>
      </c>
      <c r="F74" s="31">
        <v>4.368634046243451</v>
      </c>
      <c r="G74" s="31">
        <v>3.887878312313906</v>
      </c>
      <c r="H74" s="31">
        <v>3.4666285781435531</v>
      </c>
      <c r="I74" s="31">
        <v>3.0992798567874771</v>
      </c>
      <c r="J74" s="31">
        <v>2.7805070379514381</v>
      </c>
      <c r="K74" s="31">
        <v>2.5052648879918888</v>
      </c>
      <c r="L74" s="31">
        <v>2.2687880499159681</v>
      </c>
      <c r="M74" s="31">
        <v>2.0665910433814818</v>
      </c>
      <c r="N74" s="31">
        <v>1.8944682646969411</v>
      </c>
      <c r="O74" s="31">
        <v>1.748493986821519</v>
      </c>
      <c r="P74" s="31">
        <v>1.625022359365083</v>
      </c>
      <c r="Q74" s="31">
        <v>1.5206874085881861</v>
      </c>
      <c r="R74" s="31">
        <v>1.432403037402052</v>
      </c>
      <c r="S74" s="31">
        <v>1.357363025368602</v>
      </c>
      <c r="T74" s="31">
        <v>1.2930410287004399</v>
      </c>
      <c r="U74" s="31">
        <v>1.237190580260831</v>
      </c>
      <c r="V74" s="31">
        <v>1.187845089563752</v>
      </c>
      <c r="W74" s="31">
        <v>1.1433178427738291</v>
      </c>
      <c r="X74" s="31">
        <v>1.102202002706429</v>
      </c>
      <c r="Y74" s="31">
        <v>1.0633706088275401</v>
      </c>
      <c r="Z74" s="31">
        <v>1.025976577253864</v>
      </c>
      <c r="AA74" s="31">
        <v>0.98945270075276581</v>
      </c>
      <c r="AB74" s="31">
        <v>0.95351164874232452</v>
      </c>
      <c r="AC74" s="31">
        <v>0.91814596729128073</v>
      </c>
      <c r="AD74" s="31">
        <v>0.8836280791190736</v>
      </c>
      <c r="AE74" s="31">
        <v>0.85051028359581349</v>
      </c>
      <c r="AF74" s="31">
        <v>0.81962475674227531</v>
      </c>
      <c r="AG74" s="31">
        <v>0.79208355122993623</v>
      </c>
      <c r="AH74" s="32">
        <v>0.76927859638101359</v>
      </c>
    </row>
    <row r="75" spans="1:34" x14ac:dyDescent="0.25">
      <c r="A75" s="30">
        <v>40</v>
      </c>
      <c r="B75" s="31">
        <v>7.0490519354558128</v>
      </c>
      <c r="C75" s="31">
        <v>6.264179701280038</v>
      </c>
      <c r="D75" s="31">
        <v>5.5643841491154298</v>
      </c>
      <c r="E75" s="31">
        <v>4.9429264786588529</v>
      </c>
      <c r="F75" s="31">
        <v>4.3933477662578646</v>
      </c>
      <c r="G75" s="31">
        <v>3.9094689649107011</v>
      </c>
      <c r="H75" s="31">
        <v>3.485390904266267</v>
      </c>
      <c r="I75" s="31">
        <v>3.1154942906241732</v>
      </c>
      <c r="J75" s="31">
        <v>2.7944397069346949</v>
      </c>
      <c r="K75" s="31">
        <v>2.517167612798799</v>
      </c>
      <c r="L75" s="31">
        <v>2.2788983444681401</v>
      </c>
      <c r="M75" s="31">
        <v>2.0751321148450379</v>
      </c>
      <c r="N75" s="31">
        <v>1.9016490134825199</v>
      </c>
      <c r="O75" s="31">
        <v>1.7545090065842821</v>
      </c>
      <c r="P75" s="31">
        <v>1.6300519370047</v>
      </c>
      <c r="Q75" s="31">
        <v>1.5248975242488441</v>
      </c>
      <c r="R75" s="31">
        <v>1.4359453644724569</v>
      </c>
      <c r="S75" s="31">
        <v>1.360374930481967</v>
      </c>
      <c r="T75" s="31">
        <v>1.2956455717345019</v>
      </c>
      <c r="U75" s="31">
        <v>1.2394965143378489</v>
      </c>
      <c r="V75" s="31">
        <v>1.1899468610504851</v>
      </c>
      <c r="W75" s="31">
        <v>1.145295591281571</v>
      </c>
      <c r="X75" s="31">
        <v>1.104121561090956</v>
      </c>
      <c r="Y75" s="31">
        <v>1.065283503189171</v>
      </c>
      <c r="Z75" s="31">
        <v>1.027920026937436</v>
      </c>
      <c r="AA75" s="31">
        <v>0.99144961834763567</v>
      </c>
      <c r="AB75" s="31">
        <v>0.95557064008233916</v>
      </c>
      <c r="AC75" s="31">
        <v>0.9202613314548248</v>
      </c>
      <c r="AD75" s="31">
        <v>0.88577980842904591</v>
      </c>
      <c r="AE75" s="31">
        <v>0.85266406361960656</v>
      </c>
      <c r="AF75" s="31">
        <v>0.82173196629182854</v>
      </c>
      <c r="AG75" s="31">
        <v>0.7940812623617044</v>
      </c>
      <c r="AH75" s="32">
        <v>0.77108957439593706</v>
      </c>
    </row>
    <row r="76" spans="1:34" x14ac:dyDescent="0.25">
      <c r="A76" s="30">
        <v>45</v>
      </c>
      <c r="B76" s="31">
        <v>7.0897362080926571</v>
      </c>
      <c r="C76" s="31">
        <v>6.3004039247270933</v>
      </c>
      <c r="D76" s="31">
        <v>5.5965007624917904</v>
      </c>
      <c r="E76" s="31">
        <v>4.9712736143281244</v>
      </c>
      <c r="F76" s="31">
        <v>4.4182492498281656</v>
      </c>
      <c r="G76" s="31">
        <v>3.9312343152346658</v>
      </c>
      <c r="H76" s="31">
        <v>3.50431533344105</v>
      </c>
      <c r="I76" s="31">
        <v>3.1318587039914392</v>
      </c>
      <c r="J76" s="31">
        <v>2.808510703080636</v>
      </c>
      <c r="K76" s="31">
        <v>2.529197483554106</v>
      </c>
      <c r="L76" s="31">
        <v>2.2891250749080299</v>
      </c>
      <c r="M76" s="31">
        <v>2.0837793832892459</v>
      </c>
      <c r="N76" s="31">
        <v>1.9089261914952991</v>
      </c>
      <c r="O76" s="31">
        <v>1.760611158974384</v>
      </c>
      <c r="P76" s="31">
        <v>1.6351598218254091</v>
      </c>
      <c r="Q76" s="31">
        <v>1.529177592797953</v>
      </c>
      <c r="R76" s="31">
        <v>1.439549761292271</v>
      </c>
      <c r="S76" s="31">
        <v>1.3634414933593271</v>
      </c>
      <c r="T76" s="31">
        <v>1.298297831700739</v>
      </c>
      <c r="U76" s="31">
        <v>1.2418436956688239</v>
      </c>
      <c r="V76" s="31">
        <v>1.1920838812665691</v>
      </c>
      <c r="W76" s="31">
        <v>1.147303061147646</v>
      </c>
      <c r="X76" s="31">
        <v>1.106065784616453</v>
      </c>
      <c r="Y76" s="31">
        <v>1.067216477627988</v>
      </c>
      <c r="Z76" s="31">
        <v>1.02987944278803</v>
      </c>
      <c r="AA76" s="31">
        <v>0.99345885935293421</v>
      </c>
      <c r="AB76" s="31">
        <v>0.95763878322983242</v>
      </c>
      <c r="AC76" s="31">
        <v>0.92238314697648616</v>
      </c>
      <c r="AD76" s="31">
        <v>0.88793575980139072</v>
      </c>
      <c r="AE76" s="31">
        <v>0.85482030756362848</v>
      </c>
      <c r="AF76" s="31">
        <v>0.82384035277308998</v>
      </c>
      <c r="AG76" s="31">
        <v>0.7960793345902073</v>
      </c>
      <c r="AH76" s="32">
        <v>0.77290056882628022</v>
      </c>
    </row>
    <row r="77" spans="1:34" x14ac:dyDescent="0.25">
      <c r="A77" s="30">
        <v>50</v>
      </c>
      <c r="B77" s="31">
        <v>7.1306700052884784</v>
      </c>
      <c r="C77" s="31">
        <v>6.3368625745165854</v>
      </c>
      <c r="D77" s="31">
        <v>5.62883717514765</v>
      </c>
      <c r="E77" s="31">
        <v>4.9998263933675613</v>
      </c>
      <c r="F77" s="31">
        <v>4.4433426920129131</v>
      </c>
      <c r="G77" s="31">
        <v>3.953178410570966</v>
      </c>
      <c r="H77" s="31">
        <v>3.5234057651796609</v>
      </c>
      <c r="I77" s="31">
        <v>3.1483768486276378</v>
      </c>
      <c r="J77" s="31">
        <v>2.8227236303542078</v>
      </c>
      <c r="K77" s="31">
        <v>2.5413579564493678</v>
      </c>
      <c r="L77" s="31">
        <v>2.2994715496537959</v>
      </c>
      <c r="M77" s="31">
        <v>2.0925360093588581</v>
      </c>
      <c r="N77" s="31">
        <v>1.9163028116066121</v>
      </c>
      <c r="O77" s="31">
        <v>1.766803309089763</v>
      </c>
      <c r="P77" s="31">
        <v>1.640348731151744</v>
      </c>
      <c r="Q77" s="31">
        <v>1.5335301837866471</v>
      </c>
      <c r="R77" s="31">
        <v>1.443218649639245</v>
      </c>
      <c r="S77" s="31">
        <v>1.366564988005003</v>
      </c>
      <c r="T77" s="31">
        <v>1.3009999348300809</v>
      </c>
      <c r="U77" s="31">
        <v>1.2442341027112811</v>
      </c>
      <c r="V77" s="31">
        <v>1.194257980896126</v>
      </c>
      <c r="W77" s="31">
        <v>1.1493419352828129</v>
      </c>
      <c r="X77" s="31">
        <v>1.108036208420218</v>
      </c>
      <c r="Y77" s="31">
        <v>1.069170919507908</v>
      </c>
      <c r="Z77" s="31">
        <v>1.0318560643961301</v>
      </c>
      <c r="AA77" s="31">
        <v>0.9954815155857818</v>
      </c>
      <c r="AB77" s="31">
        <v>0.95971702222850308</v>
      </c>
      <c r="AC77" s="31">
        <v>0.92451221012657581</v>
      </c>
      <c r="AD77" s="31">
        <v>0.89009658173297956</v>
      </c>
      <c r="AE77" s="31">
        <v>0.8569795161513627</v>
      </c>
      <c r="AF77" s="31">
        <v>0.82595026913609737</v>
      </c>
      <c r="AG77" s="31">
        <v>0.79807797309216988</v>
      </c>
      <c r="AH77" s="32">
        <v>0.77471163707533464</v>
      </c>
    </row>
    <row r="78" spans="1:34" x14ac:dyDescent="0.25">
      <c r="A78" s="30">
        <v>55</v>
      </c>
      <c r="B78" s="31">
        <v>7.1718581595427437</v>
      </c>
      <c r="C78" s="31">
        <v>6.3735603353745791</v>
      </c>
      <c r="D78" s="31">
        <v>5.661397924035672</v>
      </c>
      <c r="E78" s="31">
        <v>5.028589204956436</v>
      </c>
      <c r="F78" s="31">
        <v>4.4686323342179737</v>
      </c>
      <c r="G78" s="31">
        <v>3.9753053445520581</v>
      </c>
      <c r="H78" s="31">
        <v>3.5426661453411552</v>
      </c>
      <c r="I78" s="31">
        <v>3.1650525226184172</v>
      </c>
      <c r="J78" s="31">
        <v>2.8370821390676699</v>
      </c>
      <c r="K78" s="31">
        <v>2.5536525340234251</v>
      </c>
      <c r="L78" s="31">
        <v>2.30994112347088</v>
      </c>
      <c r="M78" s="31">
        <v>2.1014052000459151</v>
      </c>
      <c r="N78" s="31">
        <v>1.923781933035098</v>
      </c>
      <c r="O78" s="31">
        <v>1.77308836837566</v>
      </c>
      <c r="P78" s="31">
        <v>1.6456214286555471</v>
      </c>
      <c r="Q78" s="31">
        <v>1.5379579131133569</v>
      </c>
      <c r="R78" s="31">
        <v>1.446954497638389</v>
      </c>
      <c r="S78" s="31">
        <v>1.3697477347706331</v>
      </c>
      <c r="T78" s="31">
        <v>1.3037540537007359</v>
      </c>
      <c r="U78" s="31">
        <v>1.246669760270039</v>
      </c>
      <c r="V78" s="31">
        <v>1.196471036970588</v>
      </c>
      <c r="W78" s="31">
        <v>1.1514139429450729</v>
      </c>
      <c r="X78" s="31">
        <v>1.1100344139869009</v>
      </c>
      <c r="Y78" s="31">
        <v>1.0711482625401381</v>
      </c>
      <c r="Z78" s="31">
        <v>1.03385117769956</v>
      </c>
      <c r="AA78" s="31">
        <v>0.99751872521057727</v>
      </c>
      <c r="AB78" s="31">
        <v>0.96180634746935934</v>
      </c>
      <c r="AC78" s="31">
        <v>0.92664936352268523</v>
      </c>
      <c r="AD78" s="31">
        <v>0.89226296906805325</v>
      </c>
      <c r="AE78" s="31">
        <v>0.85914223645364274</v>
      </c>
      <c r="AF78" s="31">
        <v>0.8280621146783177</v>
      </c>
      <c r="AG78" s="31">
        <v>0.80007742939159254</v>
      </c>
      <c r="AH78" s="32">
        <v>0.77652288289372273</v>
      </c>
    </row>
    <row r="79" spans="1:34" x14ac:dyDescent="0.25">
      <c r="A79" s="30">
        <v>60</v>
      </c>
      <c r="B79" s="31">
        <v>7.2133055497021932</v>
      </c>
      <c r="C79" s="31">
        <v>6.4105019383744137</v>
      </c>
      <c r="D79" s="31">
        <v>5.6941875924557959</v>
      </c>
      <c r="E79" s="31">
        <v>5.0575664846212787</v>
      </c>
      <c r="F79" s="31">
        <v>4.4941224641964732</v>
      </c>
      <c r="G79" s="31">
        <v>3.997619257157675</v>
      </c>
      <c r="H79" s="31">
        <v>3.562100466131862</v>
      </c>
      <c r="I79" s="31">
        <v>3.1818895703967032</v>
      </c>
      <c r="J79" s="31">
        <v>2.8515899258805391</v>
      </c>
      <c r="K79" s="31">
        <v>2.5660847651623979</v>
      </c>
      <c r="L79" s="31">
        <v>2.3205371974719951</v>
      </c>
      <c r="M79" s="31">
        <v>2.1103902086897288</v>
      </c>
      <c r="N79" s="31">
        <v>1.9313666613466709</v>
      </c>
      <c r="O79" s="31">
        <v>1.779469294624586</v>
      </c>
      <c r="P79" s="31">
        <v>1.6509807243559149</v>
      </c>
      <c r="Q79" s="31">
        <v>1.542463443023792</v>
      </c>
      <c r="R79" s="31">
        <v>1.4507598197620191</v>
      </c>
      <c r="S79" s="31">
        <v>1.372992100355106</v>
      </c>
      <c r="T79" s="31">
        <v>1.306562407238212</v>
      </c>
      <c r="U79" s="31">
        <v>1.2491527394972171</v>
      </c>
      <c r="V79" s="31">
        <v>1.198724972868636</v>
      </c>
      <c r="W79" s="31">
        <v>1.1535208597397111</v>
      </c>
      <c r="X79" s="31">
        <v>1.112062029148349</v>
      </c>
      <c r="Y79" s="31">
        <v>1.0731499867831591</v>
      </c>
      <c r="Z79" s="31">
        <v>1.035866114983387</v>
      </c>
      <c r="AA79" s="31">
        <v>0.9995716727390177</v>
      </c>
      <c r="AB79" s="31">
        <v>0.96390779569066243</v>
      </c>
      <c r="AC79" s="31">
        <v>0.9287954961296736</v>
      </c>
      <c r="AD79" s="31">
        <v>0.89443566299806698</v>
      </c>
      <c r="AE79" s="31">
        <v>0.86130906188850587</v>
      </c>
      <c r="AF79" s="31">
        <v>0.83017633504437116</v>
      </c>
      <c r="AG79" s="31">
        <v>0.80207800135971397</v>
      </c>
      <c r="AH79" s="32">
        <v>0.77833445637931908</v>
      </c>
    </row>
    <row r="80" spans="1:34" x14ac:dyDescent="0.25">
      <c r="A80" s="30">
        <v>65</v>
      </c>
      <c r="B80" s="31">
        <v>7.2550171009608606</v>
      </c>
      <c r="C80" s="31">
        <v>6.4476921609367102</v>
      </c>
      <c r="D80" s="31">
        <v>5.7272108100552446</v>
      </c>
      <c r="E80" s="31">
        <v>5.0867627142359044</v>
      </c>
      <c r="F80" s="31">
        <v>4.5198174160488298</v>
      </c>
      <c r="G80" s="31">
        <v>4.0201243347148274</v>
      </c>
      <c r="H80" s="31">
        <v>3.5817127661053889</v>
      </c>
      <c r="I80" s="31">
        <v>3.1988918827427009</v>
      </c>
      <c r="J80" s="31">
        <v>2.8662507337996219</v>
      </c>
      <c r="K80" s="31">
        <v>2.578658245099696</v>
      </c>
      <c r="L80" s="31">
        <v>2.331263219117151</v>
      </c>
      <c r="M80" s="31">
        <v>2.1194943349768951</v>
      </c>
      <c r="N80" s="31">
        <v>1.939060148454532</v>
      </c>
      <c r="O80" s="31">
        <v>1.7859490919763299</v>
      </c>
      <c r="P80" s="31">
        <v>1.6564294746192501</v>
      </c>
      <c r="Q80" s="31">
        <v>1.547049482110936</v>
      </c>
      <c r="R80" s="31">
        <v>1.4546371768297159</v>
      </c>
      <c r="S80" s="31">
        <v>1.3763004978046089</v>
      </c>
      <c r="T80" s="31">
        <v>1.3094272607152899</v>
      </c>
      <c r="U80" s="31">
        <v>1.251685157892156</v>
      </c>
      <c r="V80" s="31">
        <v>1.201021758316253</v>
      </c>
      <c r="W80" s="31">
        <v>1.1556645076193031</v>
      </c>
      <c r="X80" s="31">
        <v>1.1141207280837691</v>
      </c>
      <c r="Y80" s="31">
        <v>1.0751776186427331</v>
      </c>
      <c r="Z80" s="31">
        <v>1.0379022548800021</v>
      </c>
      <c r="AA80" s="31">
        <v>1.001641589030037</v>
      </c>
      <c r="AB80" s="31">
        <v>0.96602244997799835</v>
      </c>
      <c r="AC80" s="31">
        <v>0.93095154325973795</v>
      </c>
      <c r="AD80" s="31">
        <v>0.89661545106178042</v>
      </c>
      <c r="AE80" s="31">
        <v>0.863480632221304</v>
      </c>
      <c r="AF80" s="31">
        <v>0.83229342222622604</v>
      </c>
      <c r="AG80" s="31">
        <v>0.80408003321508681</v>
      </c>
      <c r="AH80" s="32">
        <v>0.78014655397723964</v>
      </c>
    </row>
    <row r="81" spans="1:34" x14ac:dyDescent="0.25">
      <c r="A81" s="30">
        <v>70</v>
      </c>
      <c r="B81" s="31">
        <v>7.2969977848600616</v>
      </c>
      <c r="C81" s="31">
        <v>6.4851358268293904</v>
      </c>
      <c r="D81" s="31">
        <v>5.7604722528285253</v>
      </c>
      <c r="E81" s="31">
        <v>5.1161824220214296</v>
      </c>
      <c r="F81" s="31">
        <v>4.5457215702227547</v>
      </c>
      <c r="G81" s="31">
        <v>4.0428248098978221</v>
      </c>
      <c r="H81" s="31">
        <v>3.601507130162644</v>
      </c>
      <c r="I81" s="31">
        <v>3.216063396783917</v>
      </c>
      <c r="J81" s="31">
        <v>2.8810683521790188</v>
      </c>
      <c r="K81" s="31">
        <v>2.5913766154160069</v>
      </c>
      <c r="L81" s="31">
        <v>2.3421226822136298</v>
      </c>
      <c r="M81" s="31">
        <v>2.1287209249413128</v>
      </c>
      <c r="N81" s="31">
        <v>1.9468655926191649</v>
      </c>
      <c r="O81" s="31">
        <v>1.7925308109179781</v>
      </c>
      <c r="P81" s="31">
        <v>1.661970582159225</v>
      </c>
      <c r="Q81" s="31">
        <v>1.551718785315076</v>
      </c>
      <c r="R81" s="31">
        <v>1.458589176008362</v>
      </c>
      <c r="S81" s="31">
        <v>1.3796753865126199</v>
      </c>
      <c r="T81" s="31">
        <v>1.31235092575205</v>
      </c>
      <c r="U81" s="31">
        <v>1.254269179301551</v>
      </c>
      <c r="V81" s="31">
        <v>1.203363409386689</v>
      </c>
      <c r="W81" s="31">
        <v>1.1578467548837099</v>
      </c>
      <c r="X81" s="31">
        <v>1.116212231319585</v>
      </c>
      <c r="Y81" s="31">
        <v>1.0772327308719289</v>
      </c>
      <c r="Z81" s="31">
        <v>1.0399610223690381</v>
      </c>
      <c r="AA81" s="31">
        <v>1.0037297512899011</v>
      </c>
      <c r="AB81" s="31">
        <v>0.96815143976419893</v>
      </c>
      <c r="AC81" s="31">
        <v>0.93311848657229735</v>
      </c>
      <c r="AD81" s="31">
        <v>0.89880316714522102</v>
      </c>
      <c r="AE81" s="31">
        <v>0.8656576335647016</v>
      </c>
      <c r="AF81" s="31">
        <v>0.83441391456314673</v>
      </c>
      <c r="AG81" s="31">
        <v>0.80608391552359737</v>
      </c>
      <c r="AH81" s="32">
        <v>0.78195941847992156</v>
      </c>
    </row>
    <row r="82" spans="1:34" x14ac:dyDescent="0.25">
      <c r="A82" s="30">
        <v>75</v>
      </c>
      <c r="B82" s="31">
        <v>7.3392526192883807</v>
      </c>
      <c r="C82" s="31">
        <v>6.5228378061676313</v>
      </c>
      <c r="D82" s="31">
        <v>5.7939766431174231</v>
      </c>
      <c r="E82" s="31">
        <v>5.1458301825462334</v>
      </c>
      <c r="F82" s="31">
        <v>4.5718393535132211</v>
      </c>
      <c r="G82" s="31">
        <v>4.0657249617282316</v>
      </c>
      <c r="H82" s="31">
        <v>3.6214876895517949</v>
      </c>
      <c r="I82" s="31">
        <v>3.2334080959951188</v>
      </c>
      <c r="J82" s="31">
        <v>2.8960466167200982</v>
      </c>
      <c r="K82" s="31">
        <v>2.6042435640393058</v>
      </c>
      <c r="L82" s="31">
        <v>2.3531191269160052</v>
      </c>
      <c r="M82" s="31">
        <v>2.1380733709641331</v>
      </c>
      <c r="N82" s="31">
        <v>1.954786238448329</v>
      </c>
      <c r="O82" s="31">
        <v>1.7992175482838819</v>
      </c>
      <c r="P82" s="31">
        <v>1.667606996036805</v>
      </c>
      <c r="Q82" s="31">
        <v>1.5564741539237581</v>
      </c>
      <c r="R82" s="31">
        <v>1.4626184708120931</v>
      </c>
      <c r="S82" s="31">
        <v>1.383119272219882</v>
      </c>
      <c r="T82" s="31">
        <v>1.315335760315824</v>
      </c>
      <c r="U82" s="31">
        <v>1.256907013919333</v>
      </c>
      <c r="V82" s="31">
        <v>1.205751988500497</v>
      </c>
      <c r="W82" s="31">
        <v>1.16006951618008</v>
      </c>
      <c r="X82" s="31">
        <v>1.1183383057295651</v>
      </c>
      <c r="Y82" s="31">
        <v>1.079316942571072</v>
      </c>
      <c r="Z82" s="31">
        <v>1.0420438887774319</v>
      </c>
      <c r="AA82" s="31">
        <v>1.005837483072151</v>
      </c>
      <c r="AB82" s="31">
        <v>0.97029594082940207</v>
      </c>
      <c r="AC82" s="31">
        <v>0.93529735407408054</v>
      </c>
      <c r="AD82" s="31">
        <v>0.90099969148173242</v>
      </c>
      <c r="AE82" s="31">
        <v>0.86784079837860162</v>
      </c>
      <c r="AF82" s="31">
        <v>0.83653839674158792</v>
      </c>
      <c r="AG82" s="31">
        <v>0.80809008519830172</v>
      </c>
      <c r="AH82" s="32">
        <v>0.78377333902709245</v>
      </c>
    </row>
    <row r="83" spans="1:34" x14ac:dyDescent="0.25">
      <c r="A83" s="33">
        <v>80</v>
      </c>
      <c r="B83" s="34">
        <v>7.3817866684817037</v>
      </c>
      <c r="C83" s="34">
        <v>6.5608030154139199</v>
      </c>
      <c r="D83" s="34">
        <v>5.8277287496110208</v>
      </c>
      <c r="E83" s="34">
        <v>5.1757106167259863</v>
      </c>
      <c r="F83" s="34">
        <v>4.5981752390625044</v>
      </c>
      <c r="G83" s="34">
        <v>4.0888291155749332</v>
      </c>
      <c r="H83" s="34">
        <v>3.641658621868312</v>
      </c>
      <c r="I83" s="34">
        <v>3.2509300101983718</v>
      </c>
      <c r="J83" s="34">
        <v>2.9111894094715161</v>
      </c>
      <c r="K83" s="34">
        <v>2.6172628252448389</v>
      </c>
      <c r="L83" s="34">
        <v>2.3642561397261201</v>
      </c>
      <c r="M83" s="34">
        <v>2.1475551117738139</v>
      </c>
      <c r="N83" s="34">
        <v>1.9628253768970709</v>
      </c>
      <c r="O83" s="34">
        <v>1.8060124472557011</v>
      </c>
      <c r="P83" s="34">
        <v>1.6733417116602161</v>
      </c>
      <c r="Q83" s="34">
        <v>1.561318435571819</v>
      </c>
      <c r="R83" s="34">
        <v>1.466727761102367</v>
      </c>
      <c r="S83" s="34">
        <v>1.3866347070144369</v>
      </c>
      <c r="T83" s="34">
        <v>1.3183841687212481</v>
      </c>
      <c r="U83" s="34">
        <v>1.2596009182867409</v>
      </c>
      <c r="V83" s="34">
        <v>1.2081896044255021</v>
      </c>
      <c r="W83" s="34">
        <v>1.1623347525028329</v>
      </c>
      <c r="X83" s="34">
        <v>1.120500764534718</v>
      </c>
      <c r="Y83" s="34">
        <v>1.0814319191877859</v>
      </c>
      <c r="Z83" s="34">
        <v>1.044152371779411</v>
      </c>
      <c r="AA83" s="34">
        <v>1.0079661542775771</v>
      </c>
      <c r="AB83" s="34">
        <v>0.97245717530100939</v>
      </c>
      <c r="AC83" s="34">
        <v>0.93748922011909364</v>
      </c>
      <c r="AD83" s="34">
        <v>0.90320595065191223</v>
      </c>
      <c r="AE83" s="34">
        <v>0.87003090547019479</v>
      </c>
      <c r="AF83" s="34">
        <v>0.83866749979540245</v>
      </c>
      <c r="AG83" s="34">
        <v>0.8100990254996141</v>
      </c>
      <c r="AH83" s="35">
        <v>0.7855886511057335</v>
      </c>
    </row>
    <row r="86" spans="1:34" ht="28.9" customHeight="1" x14ac:dyDescent="0.5">
      <c r="A86" s="1" t="s">
        <v>31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32</v>
      </c>
      <c r="B89" s="6">
        <v>0.25</v>
      </c>
      <c r="C89" s="6" t="s">
        <v>12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33</v>
      </c>
      <c r="B93" s="23" t="s">
        <v>34</v>
      </c>
    </row>
    <row r="94" spans="1:34" x14ac:dyDescent="0.25">
      <c r="A94" s="5">
        <v>0</v>
      </c>
      <c r="B94" s="32">
        <v>2.900000000000014E-2</v>
      </c>
    </row>
    <row r="95" spans="1:34" x14ac:dyDescent="0.25">
      <c r="A95" s="5">
        <v>0.125</v>
      </c>
      <c r="B95" s="32">
        <v>3.6744791666666783E-2</v>
      </c>
    </row>
    <row r="96" spans="1:34" x14ac:dyDescent="0.25">
      <c r="A96" s="5">
        <v>0.25</v>
      </c>
      <c r="B96" s="32">
        <v>0</v>
      </c>
    </row>
    <row r="97" spans="1:2" x14ac:dyDescent="0.25">
      <c r="A97" s="5">
        <v>0.375</v>
      </c>
      <c r="B97" s="32">
        <v>0</v>
      </c>
    </row>
    <row r="98" spans="1:2" x14ac:dyDescent="0.25">
      <c r="A98" s="5">
        <v>0.5</v>
      </c>
      <c r="B98" s="32">
        <v>0</v>
      </c>
    </row>
    <row r="99" spans="1:2" x14ac:dyDescent="0.25">
      <c r="A99" s="5">
        <v>0.625</v>
      </c>
      <c r="B99" s="32">
        <v>0</v>
      </c>
    </row>
    <row r="100" spans="1:2" x14ac:dyDescent="0.25">
      <c r="A100" s="5">
        <v>0.75</v>
      </c>
      <c r="B100" s="32">
        <v>0</v>
      </c>
    </row>
    <row r="101" spans="1:2" x14ac:dyDescent="0.25">
      <c r="A101" s="5">
        <v>0.875</v>
      </c>
      <c r="B101" s="32">
        <v>0</v>
      </c>
    </row>
    <row r="102" spans="1:2" x14ac:dyDescent="0.25">
      <c r="A102" s="5">
        <v>1</v>
      </c>
      <c r="B102" s="32">
        <v>0</v>
      </c>
    </row>
    <row r="103" spans="1:2" x14ac:dyDescent="0.25">
      <c r="A103" s="5">
        <v>1.125</v>
      </c>
      <c r="B103" s="32">
        <v>0</v>
      </c>
    </row>
    <row r="104" spans="1:2" x14ac:dyDescent="0.25">
      <c r="A104" s="5">
        <v>1.25</v>
      </c>
      <c r="B104" s="32">
        <v>0</v>
      </c>
    </row>
    <row r="105" spans="1:2" x14ac:dyDescent="0.25">
      <c r="A105" s="5">
        <v>1.375</v>
      </c>
      <c r="B105" s="32">
        <v>0</v>
      </c>
    </row>
    <row r="106" spans="1:2" x14ac:dyDescent="0.25">
      <c r="A106" s="5">
        <v>1.5</v>
      </c>
      <c r="B106" s="32">
        <v>0</v>
      </c>
    </row>
    <row r="107" spans="1:2" x14ac:dyDescent="0.25">
      <c r="A107" s="5">
        <v>1.625</v>
      </c>
      <c r="B107" s="32">
        <v>0</v>
      </c>
    </row>
    <row r="108" spans="1:2" x14ac:dyDescent="0.25">
      <c r="A108" s="5">
        <v>1.75</v>
      </c>
      <c r="B108" s="32">
        <v>0</v>
      </c>
    </row>
    <row r="109" spans="1:2" x14ac:dyDescent="0.25">
      <c r="A109" s="5">
        <v>1.875</v>
      </c>
      <c r="B109" s="32">
        <v>0</v>
      </c>
    </row>
    <row r="110" spans="1:2" x14ac:dyDescent="0.25">
      <c r="A110" s="5">
        <v>2</v>
      </c>
      <c r="B110" s="32">
        <v>0</v>
      </c>
    </row>
    <row r="111" spans="1:2" x14ac:dyDescent="0.25">
      <c r="A111" s="5">
        <v>2.125</v>
      </c>
      <c r="B111" s="32">
        <v>0</v>
      </c>
    </row>
    <row r="112" spans="1:2" x14ac:dyDescent="0.25">
      <c r="A112" s="5">
        <v>2.25</v>
      </c>
      <c r="B112" s="32">
        <v>0</v>
      </c>
    </row>
    <row r="113" spans="1:2" x14ac:dyDescent="0.25">
      <c r="A113" s="5">
        <v>2.375</v>
      </c>
      <c r="B113" s="32">
        <v>0</v>
      </c>
    </row>
    <row r="114" spans="1:2" x14ac:dyDescent="0.25">
      <c r="A114" s="5">
        <v>2.5</v>
      </c>
      <c r="B114" s="32">
        <v>0</v>
      </c>
    </row>
    <row r="115" spans="1:2" x14ac:dyDescent="0.25">
      <c r="A115" s="5">
        <v>2.625</v>
      </c>
      <c r="B115" s="32">
        <v>0</v>
      </c>
    </row>
    <row r="116" spans="1:2" x14ac:dyDescent="0.25">
      <c r="A116" s="5">
        <v>2.75</v>
      </c>
      <c r="B116" s="32">
        <v>0</v>
      </c>
    </row>
    <row r="117" spans="1:2" x14ac:dyDescent="0.25">
      <c r="A117" s="5">
        <v>2.875</v>
      </c>
      <c r="B117" s="32">
        <v>0</v>
      </c>
    </row>
    <row r="118" spans="1:2" x14ac:dyDescent="0.25">
      <c r="A118" s="5">
        <v>3</v>
      </c>
      <c r="B118" s="32">
        <v>0</v>
      </c>
    </row>
    <row r="119" spans="1:2" x14ac:dyDescent="0.25">
      <c r="A119" s="5">
        <v>3.125</v>
      </c>
      <c r="B119" s="32">
        <v>0</v>
      </c>
    </row>
    <row r="120" spans="1:2" x14ac:dyDescent="0.25">
      <c r="A120" s="5">
        <v>3.25</v>
      </c>
      <c r="B120" s="32">
        <v>0</v>
      </c>
    </row>
    <row r="121" spans="1:2" x14ac:dyDescent="0.25">
      <c r="A121" s="5">
        <v>3.375</v>
      </c>
      <c r="B121" s="32">
        <v>0</v>
      </c>
    </row>
    <row r="122" spans="1:2" x14ac:dyDescent="0.25">
      <c r="A122" s="5">
        <v>3.5</v>
      </c>
      <c r="B122" s="32">
        <v>0</v>
      </c>
    </row>
    <row r="123" spans="1:2" x14ac:dyDescent="0.25">
      <c r="A123" s="5">
        <v>3.625</v>
      </c>
      <c r="B123" s="32">
        <v>0</v>
      </c>
    </row>
    <row r="124" spans="1:2" x14ac:dyDescent="0.25">
      <c r="A124" s="5">
        <v>3.75</v>
      </c>
      <c r="B124" s="32">
        <v>0</v>
      </c>
    </row>
    <row r="125" spans="1:2" x14ac:dyDescent="0.25">
      <c r="A125" s="5">
        <v>3.875</v>
      </c>
      <c r="B125" s="32">
        <v>0</v>
      </c>
    </row>
    <row r="126" spans="1:2" x14ac:dyDescent="0.25">
      <c r="A126" s="8">
        <v>4</v>
      </c>
      <c r="B126" s="35">
        <v>0</v>
      </c>
    </row>
  </sheetData>
  <sheetProtection algorithmName="SHA-512" hashValue="UM+ReIDmF+ciTAa/gWXMLhYzE4o/SyZMnzboIRwZgx0LNc9ehuSIaAQkL0cD+CqkvyKD5G3XgsvvSZfQ4mjm2g==" saltValue="s6Tko44j3VzrhjPONfVSJw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R5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6.899999999999995E-2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0</v>
      </c>
      <c r="B41" s="6">
        <v>111.09521331945891</v>
      </c>
      <c r="C41" s="6">
        <f>111.095213319458 * $B$36 / 100</f>
        <v>111.095213319458</v>
      </c>
      <c r="D41" s="6">
        <v>13.99775</v>
      </c>
      <c r="E41" s="7">
        <f>13.99775 * $B$36 / 100</f>
        <v>13.997750000000002</v>
      </c>
    </row>
    <row r="42" spans="1:5" x14ac:dyDescent="0.25">
      <c r="A42" s="5">
        <v>10</v>
      </c>
      <c r="B42" s="6">
        <v>112.2636201696679</v>
      </c>
      <c r="C42" s="6">
        <f>112.263620169667 * $B$36 / 100</f>
        <v>112.26362016966701</v>
      </c>
      <c r="D42" s="6">
        <v>14.14496666666667</v>
      </c>
      <c r="E42" s="7">
        <f>14.1449666666666 * $B$36 / 100</f>
        <v>14.144966666666598</v>
      </c>
    </row>
    <row r="43" spans="1:5" x14ac:dyDescent="0.25">
      <c r="A43" s="5">
        <v>20</v>
      </c>
      <c r="B43" s="6">
        <v>113.4320270198769</v>
      </c>
      <c r="C43" s="6">
        <f>113.432027019876 * $B$36 / 100</f>
        <v>113.432027019876</v>
      </c>
      <c r="D43" s="6">
        <v>14.29218333333333</v>
      </c>
      <c r="E43" s="7">
        <f>14.2921833333333 * $B$36 / 100</f>
        <v>14.2921833333333</v>
      </c>
    </row>
    <row r="44" spans="1:5" x14ac:dyDescent="0.25">
      <c r="A44" s="5">
        <v>30</v>
      </c>
      <c r="B44" s="6">
        <v>114.60043387008589</v>
      </c>
      <c r="C44" s="6">
        <f>114.600433870085 * $B$36 / 100</f>
        <v>114.600433870085</v>
      </c>
      <c r="D44" s="6">
        <v>14.439399999999999</v>
      </c>
      <c r="E44" s="7">
        <f>14.4394 * $B$36 / 100</f>
        <v>14.439399999999999</v>
      </c>
    </row>
    <row r="45" spans="1:5" x14ac:dyDescent="0.25">
      <c r="A45" s="5">
        <v>40</v>
      </c>
      <c r="B45" s="6">
        <v>115.7688407202949</v>
      </c>
      <c r="C45" s="6">
        <f>115.768840720294 * $B$36 / 100</f>
        <v>115.76884072029399</v>
      </c>
      <c r="D45" s="6">
        <v>14.58661666666667</v>
      </c>
      <c r="E45" s="7">
        <f>14.5866166666666 * $B$36 / 100</f>
        <v>14.5866166666666</v>
      </c>
    </row>
    <row r="46" spans="1:5" x14ac:dyDescent="0.25">
      <c r="A46" s="5">
        <v>50</v>
      </c>
      <c r="B46" s="6">
        <v>116.9372475705039</v>
      </c>
      <c r="C46" s="6">
        <f>116.937247570503 * $B$36 / 100</f>
        <v>116.937247570503</v>
      </c>
      <c r="D46" s="6">
        <v>14.73383333333333</v>
      </c>
      <c r="E46" s="7">
        <f>14.7338333333333 * $B$36 / 100</f>
        <v>14.733833333333301</v>
      </c>
    </row>
    <row r="47" spans="1:5" x14ac:dyDescent="0.25">
      <c r="A47" s="5">
        <v>60</v>
      </c>
      <c r="B47" s="6">
        <v>118.1056544207129</v>
      </c>
      <c r="C47" s="6">
        <f>118.105654420712 * $B$36 / 100</f>
        <v>118.105654420712</v>
      </c>
      <c r="D47" s="6">
        <v>14.88105</v>
      </c>
      <c r="E47" s="7">
        <f>14.88105 * $B$36 / 100</f>
        <v>14.88105</v>
      </c>
    </row>
    <row r="48" spans="1:5" x14ac:dyDescent="0.25">
      <c r="A48" s="5">
        <v>70</v>
      </c>
      <c r="B48" s="6">
        <v>119.27406127092191</v>
      </c>
      <c r="C48" s="6">
        <f>119.274061270921 * $B$36 / 100</f>
        <v>119.274061270921</v>
      </c>
      <c r="D48" s="6">
        <v>15.028266666666671</v>
      </c>
      <c r="E48" s="7">
        <f>15.0282666666666 * $B$36 / 100</f>
        <v>15.0282666666666</v>
      </c>
    </row>
    <row r="49" spans="1:18" x14ac:dyDescent="0.25">
      <c r="A49" s="5">
        <v>80</v>
      </c>
      <c r="B49" s="6">
        <v>120.4424681211309</v>
      </c>
      <c r="C49" s="6">
        <f>120.44246812113 * $B$36 / 100</f>
        <v>120.44246812113001</v>
      </c>
      <c r="D49" s="6">
        <v>15.175483333333331</v>
      </c>
      <c r="E49" s="7">
        <f>15.1754833333333 * $B$36 / 100</f>
        <v>15.1754833333333</v>
      </c>
    </row>
    <row r="50" spans="1:18" x14ac:dyDescent="0.25">
      <c r="A50" s="5">
        <v>90</v>
      </c>
      <c r="B50" s="6">
        <v>121.6108749713399</v>
      </c>
      <c r="C50" s="6">
        <f>121.610874971339 * $B$36 / 100</f>
        <v>121.610874971339</v>
      </c>
      <c r="D50" s="6">
        <v>15.322699999999999</v>
      </c>
      <c r="E50" s="7">
        <f>15.3227 * $B$36 / 100</f>
        <v>15.322699999999999</v>
      </c>
    </row>
    <row r="51" spans="1:18" x14ac:dyDescent="0.25">
      <c r="A51" s="8">
        <v>100</v>
      </c>
      <c r="B51" s="9">
        <v>122.77928182154891</v>
      </c>
      <c r="C51" s="9">
        <f>122.779281821548 * $B$36 / 100</f>
        <v>122.779281821548</v>
      </c>
      <c r="D51" s="9">
        <v>15.46991666666667</v>
      </c>
      <c r="E51" s="10">
        <f>15.4699166666666 * $B$36 / 100</f>
        <v>15.469916666666599</v>
      </c>
    </row>
    <row r="53" spans="1:18" ht="28.9" customHeight="1" x14ac:dyDescent="0.5">
      <c r="A53" s="1" t="s">
        <v>24</v>
      </c>
      <c r="B53" s="1"/>
    </row>
    <row r="54" spans="1:18" x14ac:dyDescent="0.25">
      <c r="A54" s="21" t="s">
        <v>25</v>
      </c>
      <c r="B54" s="22">
        <v>0</v>
      </c>
      <c r="C54" s="22">
        <v>6.25</v>
      </c>
      <c r="D54" s="22">
        <v>12.5</v>
      </c>
      <c r="E54" s="22">
        <v>18.75</v>
      </c>
      <c r="F54" s="22">
        <v>25</v>
      </c>
      <c r="G54" s="22">
        <v>31.25</v>
      </c>
      <c r="H54" s="22">
        <v>37.5</v>
      </c>
      <c r="I54" s="22">
        <v>43.75</v>
      </c>
      <c r="J54" s="22">
        <v>50</v>
      </c>
      <c r="K54" s="22">
        <v>56.25</v>
      </c>
      <c r="L54" s="22">
        <v>62.5</v>
      </c>
      <c r="M54" s="22">
        <v>68.75</v>
      </c>
      <c r="N54" s="22">
        <v>75</v>
      </c>
      <c r="O54" s="22">
        <v>81.25</v>
      </c>
      <c r="P54" s="22">
        <v>87.5</v>
      </c>
      <c r="Q54" s="22">
        <v>93.75</v>
      </c>
      <c r="R54" s="23">
        <v>100</v>
      </c>
    </row>
    <row r="55" spans="1:18" x14ac:dyDescent="0.25">
      <c r="A55" s="5" t="s">
        <v>26</v>
      </c>
      <c r="B55" s="6">
        <f>0 * $B$38 + (1 - 0) * $B$37</f>
        <v>14.7</v>
      </c>
      <c r="C55" s="6">
        <f>0.0625 * $B$38 + (1 - 0.0625) * $B$37</f>
        <v>14.344250000000001</v>
      </c>
      <c r="D55" s="6">
        <f>0.125 * $B$38 + (1 - 0.125) * $B$37</f>
        <v>13.988499999999998</v>
      </c>
      <c r="E55" s="6">
        <f>0.1875 * $B$38 + (1 - 0.1875) * $B$37</f>
        <v>13.63275</v>
      </c>
      <c r="F55" s="6">
        <f>0.25 * $B$38 + (1 - 0.25) * $B$37</f>
        <v>13.276999999999997</v>
      </c>
      <c r="G55" s="6">
        <f>0.3125 * $B$38 + (1 - 0.3125) * $B$37</f>
        <v>12.921249999999999</v>
      </c>
      <c r="H55" s="6">
        <f>0.375 * $B$38 + (1 - 0.375) * $B$37</f>
        <v>12.5655</v>
      </c>
      <c r="I55" s="6">
        <f>0.4375 * $B$38 + (1 - 0.4375) * $B$37</f>
        <v>12.20975</v>
      </c>
      <c r="J55" s="6">
        <f>0.5 * $B$38 + (1 - 0.5) * $B$37</f>
        <v>11.853999999999999</v>
      </c>
      <c r="K55" s="6">
        <f>0.5625 * $B$38 + (1 - 0.5625) * $B$37</f>
        <v>11.498249999999999</v>
      </c>
      <c r="L55" s="6">
        <f>0.625 * $B$38 + (1 - 0.625) * $B$37</f>
        <v>11.142499999999998</v>
      </c>
      <c r="M55" s="6">
        <f>0.6875 * $B$38 + (1 - 0.6875) * $B$37</f>
        <v>10.78675</v>
      </c>
      <c r="N55" s="6">
        <f>0.75 * $B$38 + (1 - 0.75) * $B$37</f>
        <v>10.430999999999999</v>
      </c>
      <c r="O55" s="6">
        <f>0.8125 * $B$38 + (1 - 0.8125) * $B$37</f>
        <v>10.075249999999999</v>
      </c>
      <c r="P55" s="6">
        <f>0.875 * $B$38 + (1 - 0.875) * $B$37</f>
        <v>9.7195</v>
      </c>
      <c r="Q55" s="6">
        <f>0.9375 * $B$38 + (1 - 0.9375) * $B$37</f>
        <v>9.3637499999999978</v>
      </c>
      <c r="R55" s="7">
        <f>1 * $B$38 + (1 - 1) * $B$37</f>
        <v>9.0079999999999991</v>
      </c>
    </row>
    <row r="56" spans="1:18" x14ac:dyDescent="0.25">
      <c r="A56" s="8" t="s">
        <v>27</v>
      </c>
      <c r="B56" s="9">
        <f>(0 * $B$38 + (1 - 0) * $B$37) * $B$36 / 100</f>
        <v>14.7</v>
      </c>
      <c r="C56" s="9">
        <f>(0.0625 * $B$38 + (1 - 0.0625) * $B$37) * $B$36 / 100</f>
        <v>14.344249999999999</v>
      </c>
      <c r="D56" s="9">
        <f>(0.125 * $B$38 + (1 - 0.125) * $B$37) * $B$36 / 100</f>
        <v>13.988499999999998</v>
      </c>
      <c r="E56" s="9">
        <f>(0.1875 * $B$38 + (1 - 0.1875) * $B$37) * $B$36 / 100</f>
        <v>13.632749999999998</v>
      </c>
      <c r="F56" s="9">
        <f>(0.25 * $B$38 + (1 - 0.25) * $B$37) * $B$36 / 100</f>
        <v>13.276999999999997</v>
      </c>
      <c r="G56" s="9">
        <f>(0.3125 * $B$38 + (1 - 0.3125) * $B$37) * $B$36 / 100</f>
        <v>12.921249999999997</v>
      </c>
      <c r="H56" s="9">
        <f>(0.375 * $B$38 + (1 - 0.375) * $B$37) * $B$36 / 100</f>
        <v>12.5655</v>
      </c>
      <c r="I56" s="9">
        <f>(0.4375 * $B$38 + (1 - 0.4375) * $B$37) * $B$36 / 100</f>
        <v>12.20975</v>
      </c>
      <c r="J56" s="9">
        <f>(0.5 * $B$38 + (1 - 0.5) * $B$37) * $B$36 / 100</f>
        <v>11.853999999999999</v>
      </c>
      <c r="K56" s="9">
        <f>(0.5625 * $B$38 + (1 - 0.5625) * $B$37) * $B$36 / 100</f>
        <v>11.498249999999999</v>
      </c>
      <c r="L56" s="9">
        <f>(0.625 * $B$38 + (1 - 0.625) * $B$37) * $B$36 / 100</f>
        <v>11.142499999999998</v>
      </c>
      <c r="M56" s="9">
        <f>(0.6875 * $B$38 + (1 - 0.6875) * $B$37) * $B$36 / 100</f>
        <v>10.78675</v>
      </c>
      <c r="N56" s="9">
        <f>(0.75 * $B$38 + (1 - 0.75) * $B$37) * $B$36 / 100</f>
        <v>10.430999999999999</v>
      </c>
      <c r="O56" s="9">
        <f>(0.8125 * $B$38 + (1 - 0.8125) * $B$37) * $B$36 / 100</f>
        <v>10.075249999999999</v>
      </c>
      <c r="P56" s="9">
        <f>(0.875 * $B$38 + (1 - 0.875) * $B$37) * $B$36 / 100</f>
        <v>9.7195</v>
      </c>
      <c r="Q56" s="9">
        <f>(0.9375 * $B$38 + (1 - 0.9375) * $B$37) * $B$36 / 100</f>
        <v>9.3637499999999978</v>
      </c>
      <c r="R56" s="10">
        <f>(1 * $B$38 + (1 - 1) * $B$37) * $B$36 / 100</f>
        <v>9.0079999999999991</v>
      </c>
    </row>
  </sheetData>
  <sheetProtection algorithmName="SHA-512" hashValue="iDSoNUAsvyzyiPb/0pAJyrPkeKnusF6cqA/0ORaoILYvKGaDHZnCBCfVnzq8vjENcw+FZm2m8DgwhtvyQz6V2g==" saltValue="0bu98ZVR2G4P3/Pp8MRMjA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R61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37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6.899999999999995E-2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-50</v>
      </c>
      <c r="B41" s="6">
        <v>103.2784749290111</v>
      </c>
      <c r="C41" s="6">
        <f>103.278474929011 * $B$36 / 100</f>
        <v>103.278474929011</v>
      </c>
      <c r="D41" s="6">
        <v>13.012858333333339</v>
      </c>
      <c r="E41" s="7">
        <f>13.0128583333333 * $B$36 / 100</f>
        <v>13.0128583333333</v>
      </c>
    </row>
    <row r="42" spans="1:5" x14ac:dyDescent="0.25">
      <c r="A42" s="5">
        <v>-40</v>
      </c>
      <c r="B42" s="6">
        <v>104.8418226071007</v>
      </c>
      <c r="C42" s="6">
        <f>104.8418226071 * $B$36 / 100</f>
        <v>104.8418226071</v>
      </c>
      <c r="D42" s="6">
        <v>13.20983666666667</v>
      </c>
      <c r="E42" s="7">
        <f>13.2098366666666 * $B$36 / 100</f>
        <v>13.209836666666599</v>
      </c>
    </row>
    <row r="43" spans="1:5" x14ac:dyDescent="0.25">
      <c r="A43" s="5">
        <v>-30</v>
      </c>
      <c r="B43" s="6">
        <v>106.4051702851902</v>
      </c>
      <c r="C43" s="6">
        <f>106.40517028519 * $B$36 / 100</f>
        <v>106.40517028519</v>
      </c>
      <c r="D43" s="6">
        <v>13.406815</v>
      </c>
      <c r="E43" s="7">
        <f>13.406815 * $B$36 / 100</f>
        <v>13.406815</v>
      </c>
    </row>
    <row r="44" spans="1:5" x14ac:dyDescent="0.25">
      <c r="A44" s="5">
        <v>-20</v>
      </c>
      <c r="B44" s="6">
        <v>107.96851796327979</v>
      </c>
      <c r="C44" s="6">
        <f>107.968517963279 * $B$36 / 100</f>
        <v>107.968517963279</v>
      </c>
      <c r="D44" s="6">
        <v>13.603793333333339</v>
      </c>
      <c r="E44" s="7">
        <f>13.6037933333333 * $B$36 / 100</f>
        <v>13.603793333333302</v>
      </c>
    </row>
    <row r="45" spans="1:5" x14ac:dyDescent="0.25">
      <c r="A45" s="5">
        <v>-10</v>
      </c>
      <c r="B45" s="6">
        <v>109.53186564136939</v>
      </c>
      <c r="C45" s="6">
        <f>109.531865641369 * $B$36 / 100</f>
        <v>109.53186564136901</v>
      </c>
      <c r="D45" s="6">
        <v>13.80077166666667</v>
      </c>
      <c r="E45" s="7">
        <f>13.8007716666666 * $B$36 / 100</f>
        <v>13.8007716666666</v>
      </c>
    </row>
    <row r="46" spans="1:5" x14ac:dyDescent="0.25">
      <c r="A46" s="5">
        <v>0</v>
      </c>
      <c r="B46" s="6">
        <v>111.09521331945891</v>
      </c>
      <c r="C46" s="6">
        <f>111.095213319458 * $B$36 / 100</f>
        <v>111.095213319458</v>
      </c>
      <c r="D46" s="6">
        <v>13.99775</v>
      </c>
      <c r="E46" s="7">
        <f>13.99775 * $B$36 / 100</f>
        <v>13.997750000000002</v>
      </c>
    </row>
    <row r="47" spans="1:5" x14ac:dyDescent="0.25">
      <c r="A47" s="5">
        <v>10</v>
      </c>
      <c r="B47" s="6">
        <v>112.2636201696679</v>
      </c>
      <c r="C47" s="6">
        <f>112.263620169667 * $B$36 / 100</f>
        <v>112.26362016966701</v>
      </c>
      <c r="D47" s="6">
        <v>14.14496666666667</v>
      </c>
      <c r="E47" s="7">
        <f>14.1449666666666 * $B$36 / 100</f>
        <v>14.144966666666598</v>
      </c>
    </row>
    <row r="48" spans="1:5" x14ac:dyDescent="0.25">
      <c r="A48" s="5">
        <v>20</v>
      </c>
      <c r="B48" s="6">
        <v>113.4320270198769</v>
      </c>
      <c r="C48" s="6">
        <f>113.432027019876 * $B$36 / 100</f>
        <v>113.432027019876</v>
      </c>
      <c r="D48" s="6">
        <v>14.29218333333333</v>
      </c>
      <c r="E48" s="7">
        <f>14.2921833333333 * $B$36 / 100</f>
        <v>14.2921833333333</v>
      </c>
    </row>
    <row r="49" spans="1:18" x14ac:dyDescent="0.25">
      <c r="A49" s="5">
        <v>30</v>
      </c>
      <c r="B49" s="6">
        <v>114.60043387008589</v>
      </c>
      <c r="C49" s="6">
        <f>114.600433870085 * $B$36 / 100</f>
        <v>114.600433870085</v>
      </c>
      <c r="D49" s="6">
        <v>14.439399999999999</v>
      </c>
      <c r="E49" s="7">
        <f>14.4394 * $B$36 / 100</f>
        <v>14.439399999999999</v>
      </c>
    </row>
    <row r="50" spans="1:18" x14ac:dyDescent="0.25">
      <c r="A50" s="5">
        <v>40</v>
      </c>
      <c r="B50" s="6">
        <v>115.7688407202949</v>
      </c>
      <c r="C50" s="6">
        <f>115.768840720294 * $B$36 / 100</f>
        <v>115.76884072029399</v>
      </c>
      <c r="D50" s="6">
        <v>14.58661666666667</v>
      </c>
      <c r="E50" s="7">
        <f>14.5866166666666 * $B$36 / 100</f>
        <v>14.5866166666666</v>
      </c>
    </row>
    <row r="51" spans="1:18" x14ac:dyDescent="0.25">
      <c r="A51" s="5">
        <v>50</v>
      </c>
      <c r="B51" s="6">
        <v>116.9372475705039</v>
      </c>
      <c r="C51" s="6">
        <f>116.937247570503 * $B$36 / 100</f>
        <v>116.937247570503</v>
      </c>
      <c r="D51" s="6">
        <v>14.73383333333333</v>
      </c>
      <c r="E51" s="7">
        <f>14.7338333333333 * $B$36 / 100</f>
        <v>14.733833333333301</v>
      </c>
    </row>
    <row r="52" spans="1:18" x14ac:dyDescent="0.25">
      <c r="A52" s="5">
        <v>60</v>
      </c>
      <c r="B52" s="6">
        <v>118.1056544207129</v>
      </c>
      <c r="C52" s="6">
        <f>118.105654420712 * $B$36 / 100</f>
        <v>118.105654420712</v>
      </c>
      <c r="D52" s="6">
        <v>14.88105</v>
      </c>
      <c r="E52" s="7">
        <f>14.88105 * $B$36 / 100</f>
        <v>14.88105</v>
      </c>
    </row>
    <row r="53" spans="1:18" x14ac:dyDescent="0.25">
      <c r="A53" s="5">
        <v>70</v>
      </c>
      <c r="B53" s="6">
        <v>119.27406127092191</v>
      </c>
      <c r="C53" s="6">
        <f>119.274061270921 * $B$36 / 100</f>
        <v>119.274061270921</v>
      </c>
      <c r="D53" s="6">
        <v>15.028266666666671</v>
      </c>
      <c r="E53" s="7">
        <f>15.0282666666666 * $B$36 / 100</f>
        <v>15.0282666666666</v>
      </c>
    </row>
    <row r="54" spans="1:18" x14ac:dyDescent="0.25">
      <c r="A54" s="5">
        <v>80</v>
      </c>
      <c r="B54" s="6">
        <v>120.4424681211309</v>
      </c>
      <c r="C54" s="6">
        <f>120.44246812113 * $B$36 / 100</f>
        <v>120.44246812113001</v>
      </c>
      <c r="D54" s="6">
        <v>15.175483333333331</v>
      </c>
      <c r="E54" s="7">
        <f>15.1754833333333 * $B$36 / 100</f>
        <v>15.1754833333333</v>
      </c>
    </row>
    <row r="55" spans="1:18" x14ac:dyDescent="0.25">
      <c r="A55" s="5">
        <v>90</v>
      </c>
      <c r="B55" s="6">
        <v>121.6108749713399</v>
      </c>
      <c r="C55" s="6">
        <f>121.610874971339 * $B$36 / 100</f>
        <v>121.610874971339</v>
      </c>
      <c r="D55" s="6">
        <v>15.322699999999999</v>
      </c>
      <c r="E55" s="7">
        <f>15.3227 * $B$36 / 100</f>
        <v>15.322699999999999</v>
      </c>
    </row>
    <row r="56" spans="1:18" x14ac:dyDescent="0.25">
      <c r="A56" s="8">
        <v>100</v>
      </c>
      <c r="B56" s="9">
        <v>122.77928182154891</v>
      </c>
      <c r="C56" s="9">
        <f>122.779281821548 * $B$36 / 100</f>
        <v>122.779281821548</v>
      </c>
      <c r="D56" s="9">
        <v>15.46991666666667</v>
      </c>
      <c r="E56" s="10">
        <f>15.4699166666666 * $B$36 / 100</f>
        <v>15.469916666666599</v>
      </c>
    </row>
    <row r="58" spans="1:18" ht="28.9" customHeight="1" x14ac:dyDescent="0.5">
      <c r="A58" s="1" t="s">
        <v>24</v>
      </c>
      <c r="B58" s="1"/>
    </row>
    <row r="59" spans="1:18" x14ac:dyDescent="0.25">
      <c r="A59" s="21" t="s">
        <v>25</v>
      </c>
      <c r="B59" s="22">
        <v>0</v>
      </c>
      <c r="C59" s="22">
        <v>6.25</v>
      </c>
      <c r="D59" s="22">
        <v>12.5</v>
      </c>
      <c r="E59" s="22">
        <v>18.75</v>
      </c>
      <c r="F59" s="22">
        <v>25</v>
      </c>
      <c r="G59" s="22">
        <v>31.25</v>
      </c>
      <c r="H59" s="22">
        <v>37.5</v>
      </c>
      <c r="I59" s="22">
        <v>43.75</v>
      </c>
      <c r="J59" s="22">
        <v>50</v>
      </c>
      <c r="K59" s="22">
        <v>56.25</v>
      </c>
      <c r="L59" s="22">
        <v>62.5</v>
      </c>
      <c r="M59" s="22">
        <v>68.75</v>
      </c>
      <c r="N59" s="22">
        <v>75</v>
      </c>
      <c r="O59" s="22">
        <v>81.25</v>
      </c>
      <c r="P59" s="22">
        <v>87.5</v>
      </c>
      <c r="Q59" s="22">
        <v>93.75</v>
      </c>
      <c r="R59" s="23">
        <v>100</v>
      </c>
    </row>
    <row r="60" spans="1:18" x14ac:dyDescent="0.25">
      <c r="A60" s="5" t="s">
        <v>26</v>
      </c>
      <c r="B60" s="6">
        <f>0 * $B$38 + (1 - 0) * $B$37</f>
        <v>14.7</v>
      </c>
      <c r="C60" s="6">
        <f>0.0625 * $B$38 + (1 - 0.0625) * $B$37</f>
        <v>14.344250000000001</v>
      </c>
      <c r="D60" s="6">
        <f>0.125 * $B$38 + (1 - 0.125) * $B$37</f>
        <v>13.988499999999998</v>
      </c>
      <c r="E60" s="6">
        <f>0.1875 * $B$38 + (1 - 0.1875) * $B$37</f>
        <v>13.63275</v>
      </c>
      <c r="F60" s="6">
        <f>0.25 * $B$38 + (1 - 0.25) * $B$37</f>
        <v>13.276999999999997</v>
      </c>
      <c r="G60" s="6">
        <f>0.3125 * $B$38 + (1 - 0.3125) * $B$37</f>
        <v>12.921249999999999</v>
      </c>
      <c r="H60" s="6">
        <f>0.375 * $B$38 + (1 - 0.375) * $B$37</f>
        <v>12.5655</v>
      </c>
      <c r="I60" s="6">
        <f>0.4375 * $B$38 + (1 - 0.4375) * $B$37</f>
        <v>12.20975</v>
      </c>
      <c r="J60" s="6">
        <f>0.5 * $B$38 + (1 - 0.5) * $B$37</f>
        <v>11.853999999999999</v>
      </c>
      <c r="K60" s="6">
        <f>0.5625 * $B$38 + (1 - 0.5625) * $B$37</f>
        <v>11.498249999999999</v>
      </c>
      <c r="L60" s="6">
        <f>0.625 * $B$38 + (1 - 0.625) * $B$37</f>
        <v>11.142499999999998</v>
      </c>
      <c r="M60" s="6">
        <f>0.6875 * $B$38 + (1 - 0.6875) * $B$37</f>
        <v>10.78675</v>
      </c>
      <c r="N60" s="6">
        <f>0.75 * $B$38 + (1 - 0.75) * $B$37</f>
        <v>10.430999999999999</v>
      </c>
      <c r="O60" s="6">
        <f>0.8125 * $B$38 + (1 - 0.8125) * $B$37</f>
        <v>10.075249999999999</v>
      </c>
      <c r="P60" s="6">
        <f>0.875 * $B$38 + (1 - 0.875) * $B$37</f>
        <v>9.7195</v>
      </c>
      <c r="Q60" s="6">
        <f>0.9375 * $B$38 + (1 - 0.9375) * $B$37</f>
        <v>9.3637499999999978</v>
      </c>
      <c r="R60" s="7">
        <f>1 * $B$38 + (1 - 1) * $B$37</f>
        <v>9.0079999999999991</v>
      </c>
    </row>
    <row r="61" spans="1:18" x14ac:dyDescent="0.25">
      <c r="A61" s="8" t="s">
        <v>27</v>
      </c>
      <c r="B61" s="9">
        <f>(0 * $B$38 + (1 - 0) * $B$37) * $B$36 / 100</f>
        <v>14.7</v>
      </c>
      <c r="C61" s="9">
        <f>(0.0625 * $B$38 + (1 - 0.0625) * $B$37) * $B$36 / 100</f>
        <v>14.344249999999999</v>
      </c>
      <c r="D61" s="9">
        <f>(0.125 * $B$38 + (1 - 0.125) * $B$37) * $B$36 / 100</f>
        <v>13.988499999999998</v>
      </c>
      <c r="E61" s="9">
        <f>(0.1875 * $B$38 + (1 - 0.1875) * $B$37) * $B$36 / 100</f>
        <v>13.632749999999998</v>
      </c>
      <c r="F61" s="9">
        <f>(0.25 * $B$38 + (1 - 0.25) * $B$37) * $B$36 / 100</f>
        <v>13.276999999999997</v>
      </c>
      <c r="G61" s="9">
        <f>(0.3125 * $B$38 + (1 - 0.3125) * $B$37) * $B$36 / 100</f>
        <v>12.921249999999997</v>
      </c>
      <c r="H61" s="9">
        <f>(0.375 * $B$38 + (1 - 0.375) * $B$37) * $B$36 / 100</f>
        <v>12.5655</v>
      </c>
      <c r="I61" s="9">
        <f>(0.4375 * $B$38 + (1 - 0.4375) * $B$37) * $B$36 / 100</f>
        <v>12.20975</v>
      </c>
      <c r="J61" s="9">
        <f>(0.5 * $B$38 + (1 - 0.5) * $B$37) * $B$36 / 100</f>
        <v>11.853999999999999</v>
      </c>
      <c r="K61" s="9">
        <f>(0.5625 * $B$38 + (1 - 0.5625) * $B$37) * $B$36 / 100</f>
        <v>11.498249999999999</v>
      </c>
      <c r="L61" s="9">
        <f>(0.625 * $B$38 + (1 - 0.625) * $B$37) * $B$36 / 100</f>
        <v>11.142499999999998</v>
      </c>
      <c r="M61" s="9">
        <f>(0.6875 * $B$38 + (1 - 0.6875) * $B$37) * $B$36 / 100</f>
        <v>10.78675</v>
      </c>
      <c r="N61" s="9">
        <f>(0.75 * $B$38 + (1 - 0.75) * $B$37) * $B$36 / 100</f>
        <v>10.430999999999999</v>
      </c>
      <c r="O61" s="9">
        <f>(0.8125 * $B$38 + (1 - 0.8125) * $B$37) * $B$36 / 100</f>
        <v>10.075249999999999</v>
      </c>
      <c r="P61" s="9">
        <f>(0.875 * $B$38 + (1 - 0.875) * $B$37) * $B$36 / 100</f>
        <v>9.7195</v>
      </c>
      <c r="Q61" s="9">
        <f>(0.9375 * $B$38 + (1 - 0.9375) * $B$37) * $B$36 / 100</f>
        <v>9.3637499999999978</v>
      </c>
      <c r="R61" s="10">
        <f>(1 * $B$38 + (1 - 1) * $B$37) * $B$36 / 100</f>
        <v>9.0079999999999991</v>
      </c>
    </row>
  </sheetData>
  <sheetProtection algorithmName="SHA-512" hashValue="DJeGg4gGdg9F/kCtHdrh25Xs7taB+MEKdB955UEl1LZ4zykoWS8bj+JYTUDFqjOpwV5nOvH98keeeSchcuq6VA==" saltValue="7fZlFzfnXZYKt8e0+0FVTw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5:AH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38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6.899999999999995E-2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-120</v>
      </c>
      <c r="B41" s="6">
        <v>91.529709518686417</v>
      </c>
      <c r="C41" s="6">
        <f>91.5297095186864 * $B$36 / 100</f>
        <v>91.529709518686388</v>
      </c>
      <c r="D41" s="6">
        <v>11.532539999999999</v>
      </c>
      <c r="E41" s="7">
        <f>11.53254 * $B$36 / 100</f>
        <v>11.532539999999999</v>
      </c>
    </row>
    <row r="42" spans="1:5" x14ac:dyDescent="0.25">
      <c r="A42" s="5">
        <v>-114</v>
      </c>
      <c r="B42" s="6">
        <v>92.709317624649486</v>
      </c>
      <c r="C42" s="6">
        <f>92.7093176246494 * $B$36 / 100</f>
        <v>92.709317624649387</v>
      </c>
      <c r="D42" s="6">
        <v>11.681168</v>
      </c>
      <c r="E42" s="7">
        <f>11.681168 * $B$36 / 100</f>
        <v>11.681168</v>
      </c>
    </row>
    <row r="43" spans="1:5" x14ac:dyDescent="0.25">
      <c r="A43" s="5">
        <v>-108</v>
      </c>
      <c r="B43" s="6">
        <v>93.888925730612556</v>
      </c>
      <c r="C43" s="6">
        <f>93.8889257306125 * $B$36 / 100</f>
        <v>93.888925730612499</v>
      </c>
      <c r="D43" s="6">
        <v>11.829796</v>
      </c>
      <c r="E43" s="7">
        <f>11.829796 * $B$36 / 100</f>
        <v>11.829795999999998</v>
      </c>
    </row>
    <row r="44" spans="1:5" x14ac:dyDescent="0.25">
      <c r="A44" s="5">
        <v>-101</v>
      </c>
      <c r="B44" s="6">
        <v>95.26513518756947</v>
      </c>
      <c r="C44" s="6">
        <f>95.2651351875694 * $B$36 / 100</f>
        <v>95.265135187569399</v>
      </c>
      <c r="D44" s="6">
        <v>12.003195333333339</v>
      </c>
      <c r="E44" s="7">
        <f>12.0031953333333 * $B$36 / 100</f>
        <v>12.003195333333302</v>
      </c>
    </row>
    <row r="45" spans="1:5" x14ac:dyDescent="0.25">
      <c r="A45" s="5">
        <v>-95</v>
      </c>
      <c r="B45" s="6">
        <v>96.2434103776081</v>
      </c>
      <c r="C45" s="6">
        <f>96.2434103776081 * $B$36 / 100</f>
        <v>96.2434103776081</v>
      </c>
      <c r="D45" s="6">
        <v>12.12645583333334</v>
      </c>
      <c r="E45" s="7">
        <f>12.1264558333333 * $B$36 / 100</f>
        <v>12.126455833333301</v>
      </c>
    </row>
    <row r="46" spans="1:5" x14ac:dyDescent="0.25">
      <c r="A46" s="5">
        <v>-89</v>
      </c>
      <c r="B46" s="6">
        <v>97.181418984461828</v>
      </c>
      <c r="C46" s="6">
        <f>97.1814189844618 * $B$36 / 100</f>
        <v>97.1814189844618</v>
      </c>
      <c r="D46" s="6">
        <v>12.244642833333341</v>
      </c>
      <c r="E46" s="7">
        <f>12.2446428333333 * $B$36 / 100</f>
        <v>12.2446428333333</v>
      </c>
    </row>
    <row r="47" spans="1:5" x14ac:dyDescent="0.25">
      <c r="A47" s="5">
        <v>-83</v>
      </c>
      <c r="B47" s="6">
        <v>98.119427591315571</v>
      </c>
      <c r="C47" s="6">
        <f>98.1194275913155 * $B$36 / 100</f>
        <v>98.119427591315514</v>
      </c>
      <c r="D47" s="6">
        <v>12.36282983333334</v>
      </c>
      <c r="E47" s="7">
        <f>12.3628298333333 * $B$36 / 100</f>
        <v>12.362829833333301</v>
      </c>
    </row>
    <row r="48" spans="1:5" x14ac:dyDescent="0.25">
      <c r="A48" s="5">
        <v>-76</v>
      </c>
      <c r="B48" s="6">
        <v>99.213770965978256</v>
      </c>
      <c r="C48" s="6">
        <f>99.2137709659782 * $B$36 / 100</f>
        <v>99.213770965978199</v>
      </c>
      <c r="D48" s="6">
        <v>12.500714666666671</v>
      </c>
      <c r="E48" s="7">
        <f>12.5007146666666 * $B$36 / 100</f>
        <v>12.5007146666666</v>
      </c>
    </row>
    <row r="49" spans="1:5" x14ac:dyDescent="0.25">
      <c r="A49" s="5">
        <v>-70</v>
      </c>
      <c r="B49" s="6">
        <v>100.151779572832</v>
      </c>
      <c r="C49" s="6">
        <f>100.151779572832 * $B$36 / 100</f>
        <v>100.151779572832</v>
      </c>
      <c r="D49" s="6">
        <v>12.61890166666667</v>
      </c>
      <c r="E49" s="7">
        <f>12.6189016666666 * $B$36 / 100</f>
        <v>12.6189016666666</v>
      </c>
    </row>
    <row r="50" spans="1:5" x14ac:dyDescent="0.25">
      <c r="A50" s="5">
        <v>-64</v>
      </c>
      <c r="B50" s="6">
        <v>101.0897881796857</v>
      </c>
      <c r="C50" s="6">
        <f>101.089788179685 * $B$36 / 100</f>
        <v>101.089788179685</v>
      </c>
      <c r="D50" s="6">
        <v>12.73708866666667</v>
      </c>
      <c r="E50" s="7">
        <f>12.7370886666666 * $B$36 / 100</f>
        <v>12.737088666666601</v>
      </c>
    </row>
    <row r="51" spans="1:5" x14ac:dyDescent="0.25">
      <c r="A51" s="5">
        <v>-58</v>
      </c>
      <c r="B51" s="6">
        <v>102.0277967865395</v>
      </c>
      <c r="C51" s="6">
        <f>102.027796786539 * $B$36 / 100</f>
        <v>102.027796786539</v>
      </c>
      <c r="D51" s="6">
        <v>12.855275666666669</v>
      </c>
      <c r="E51" s="7">
        <f>12.8552756666666 * $B$36 / 100</f>
        <v>12.8552756666666</v>
      </c>
    </row>
    <row r="52" spans="1:5" x14ac:dyDescent="0.25">
      <c r="A52" s="5">
        <v>-51</v>
      </c>
      <c r="B52" s="6">
        <v>103.1221401612022</v>
      </c>
      <c r="C52" s="6">
        <f>103.122140161202 * $B$36 / 100</f>
        <v>103.12214016120201</v>
      </c>
      <c r="D52" s="6">
        <v>12.9931605</v>
      </c>
      <c r="E52" s="7">
        <f>12.9931605 * $B$36 / 100</f>
        <v>12.993160499999998</v>
      </c>
    </row>
    <row r="53" spans="1:5" x14ac:dyDescent="0.25">
      <c r="A53" s="5">
        <v>-45</v>
      </c>
      <c r="B53" s="6">
        <v>104.0601487680559</v>
      </c>
      <c r="C53" s="6">
        <f>104.060148768055 * $B$36 / 100</f>
        <v>104.060148768055</v>
      </c>
      <c r="D53" s="6">
        <v>13.111347500000001</v>
      </c>
      <c r="E53" s="7">
        <f>13.1113475 * $B$36 / 100</f>
        <v>13.111347500000001</v>
      </c>
    </row>
    <row r="54" spans="1:5" x14ac:dyDescent="0.25">
      <c r="A54" s="5">
        <v>-39</v>
      </c>
      <c r="B54" s="6">
        <v>104.9981573749096</v>
      </c>
      <c r="C54" s="6">
        <f>104.998157374909 * $B$36 / 100</f>
        <v>104.998157374909</v>
      </c>
      <c r="D54" s="6">
        <v>13.2295345</v>
      </c>
      <c r="E54" s="7">
        <f>13.2295345 * $B$36 / 100</f>
        <v>13.2295345</v>
      </c>
    </row>
    <row r="55" spans="1:5" x14ac:dyDescent="0.25">
      <c r="A55" s="5">
        <v>-33</v>
      </c>
      <c r="B55" s="6">
        <v>105.93616598176339</v>
      </c>
      <c r="C55" s="6">
        <f>105.936165981763 * $B$36 / 100</f>
        <v>105.93616598176301</v>
      </c>
      <c r="D55" s="6">
        <v>13.3477215</v>
      </c>
      <c r="E55" s="7">
        <f>13.3477215 * $B$36 / 100</f>
        <v>13.3477215</v>
      </c>
    </row>
    <row r="56" spans="1:5" x14ac:dyDescent="0.25">
      <c r="A56" s="5">
        <v>-26</v>
      </c>
      <c r="B56" s="6">
        <v>107.03050935642609</v>
      </c>
      <c r="C56" s="6">
        <f>107.030509356426 * $B$36 / 100</f>
        <v>107.03050935642599</v>
      </c>
      <c r="D56" s="6">
        <v>13.48560633333333</v>
      </c>
      <c r="E56" s="7">
        <f>13.4856063333333 * $B$36 / 100</f>
        <v>13.485606333333299</v>
      </c>
    </row>
    <row r="57" spans="1:5" x14ac:dyDescent="0.25">
      <c r="A57" s="5">
        <v>-20</v>
      </c>
      <c r="B57" s="6">
        <v>107.96851796327979</v>
      </c>
      <c r="C57" s="6">
        <f>107.968517963279 * $B$36 / 100</f>
        <v>107.968517963279</v>
      </c>
      <c r="D57" s="6">
        <v>13.603793333333339</v>
      </c>
      <c r="E57" s="7">
        <f>13.6037933333333 * $B$36 / 100</f>
        <v>13.603793333333302</v>
      </c>
    </row>
    <row r="58" spans="1:5" x14ac:dyDescent="0.25">
      <c r="A58" s="5">
        <v>-14</v>
      </c>
      <c r="B58" s="6">
        <v>108.90652657013349</v>
      </c>
      <c r="C58" s="6">
        <f>108.906526570133 * $B$36 / 100</f>
        <v>108.906526570133</v>
      </c>
      <c r="D58" s="6">
        <v>13.721980333333329</v>
      </c>
      <c r="E58" s="7">
        <f>13.7219803333333 * $B$36 / 100</f>
        <v>13.721980333333301</v>
      </c>
    </row>
    <row r="59" spans="1:5" x14ac:dyDescent="0.25">
      <c r="A59" s="5">
        <v>-8</v>
      </c>
      <c r="B59" s="6">
        <v>109.84453517698731</v>
      </c>
      <c r="C59" s="6">
        <f>109.844535176987 * $B$36 / 100</f>
        <v>109.84453517698699</v>
      </c>
      <c r="D59" s="6">
        <v>13.84016733333333</v>
      </c>
      <c r="E59" s="7">
        <f>13.8401673333333 * $B$36 / 100</f>
        <v>13.8401673333333</v>
      </c>
    </row>
    <row r="60" spans="1:5" x14ac:dyDescent="0.25">
      <c r="A60" s="5">
        <v>-1</v>
      </c>
      <c r="B60" s="6">
        <v>110.93887855164991</v>
      </c>
      <c r="C60" s="6">
        <f>110.938878551649 * $B$36 / 100</f>
        <v>110.938878551649</v>
      </c>
      <c r="D60" s="6">
        <v>13.97805216666667</v>
      </c>
      <c r="E60" s="7">
        <f>13.9780521666666 * $B$36 / 100</f>
        <v>13.9780521666666</v>
      </c>
    </row>
    <row r="61" spans="1:5" x14ac:dyDescent="0.25">
      <c r="A61" s="5">
        <v>5</v>
      </c>
      <c r="B61" s="6">
        <v>111.6794167445634</v>
      </c>
      <c r="C61" s="6">
        <f>111.679416744563 * $B$36 / 100</f>
        <v>111.679416744563</v>
      </c>
      <c r="D61" s="6">
        <v>14.07135833333334</v>
      </c>
      <c r="E61" s="7">
        <f>14.0713583333333 * $B$36 / 100</f>
        <v>14.071358333333301</v>
      </c>
    </row>
    <row r="62" spans="1:5" x14ac:dyDescent="0.25">
      <c r="A62" s="5">
        <v>11</v>
      </c>
      <c r="B62" s="6">
        <v>112.38046085468881</v>
      </c>
      <c r="C62" s="6">
        <f>112.380460854688 * $B$36 / 100</f>
        <v>112.380460854688</v>
      </c>
      <c r="D62" s="6">
        <v>14.159688333333341</v>
      </c>
      <c r="E62" s="7">
        <f>14.1596883333333 * $B$36 / 100</f>
        <v>14.1596883333333</v>
      </c>
    </row>
    <row r="63" spans="1:5" x14ac:dyDescent="0.25">
      <c r="A63" s="5">
        <v>18</v>
      </c>
      <c r="B63" s="6">
        <v>113.1983456498351</v>
      </c>
      <c r="C63" s="6">
        <f>113.198345649835 * $B$36 / 100</f>
        <v>113.19834564983501</v>
      </c>
      <c r="D63" s="6">
        <v>14.262740000000001</v>
      </c>
      <c r="E63" s="7">
        <f>14.26274 * $B$36 / 100</f>
        <v>14.262740000000001</v>
      </c>
    </row>
    <row r="64" spans="1:5" x14ac:dyDescent="0.25">
      <c r="A64" s="5">
        <v>24</v>
      </c>
      <c r="B64" s="6">
        <v>113.8993897599605</v>
      </c>
      <c r="C64" s="6">
        <f>113.89938975996 * $B$36 / 100</f>
        <v>113.89938975996</v>
      </c>
      <c r="D64" s="6">
        <v>14.35107</v>
      </c>
      <c r="E64" s="7">
        <f>14.35107 * $B$36 / 100</f>
        <v>14.35107</v>
      </c>
    </row>
    <row r="65" spans="1:18" x14ac:dyDescent="0.25">
      <c r="A65" s="5">
        <v>30</v>
      </c>
      <c r="B65" s="6">
        <v>114.60043387008589</v>
      </c>
      <c r="C65" s="6">
        <f>114.600433870085 * $B$36 / 100</f>
        <v>114.600433870085</v>
      </c>
      <c r="D65" s="6">
        <v>14.439399999999999</v>
      </c>
      <c r="E65" s="7">
        <f>14.4394 * $B$36 / 100</f>
        <v>14.439399999999999</v>
      </c>
    </row>
    <row r="66" spans="1:18" x14ac:dyDescent="0.25">
      <c r="A66" s="5">
        <v>36</v>
      </c>
      <c r="B66" s="6">
        <v>115.3014779802113</v>
      </c>
      <c r="C66" s="6">
        <f>115.301477980211 * $B$36 / 100</f>
        <v>115.301477980211</v>
      </c>
      <c r="D66" s="6">
        <v>14.52773</v>
      </c>
      <c r="E66" s="7">
        <f>14.52773 * $B$36 / 100</f>
        <v>14.527729999999998</v>
      </c>
    </row>
    <row r="67" spans="1:18" x14ac:dyDescent="0.25">
      <c r="A67" s="5">
        <v>43</v>
      </c>
      <c r="B67" s="6">
        <v>116.1193627753576</v>
      </c>
      <c r="C67" s="6">
        <f>116.119362775357 * $B$36 / 100</f>
        <v>116.119362775357</v>
      </c>
      <c r="D67" s="6">
        <v>14.630781666666669</v>
      </c>
      <c r="E67" s="7">
        <f>14.6307816666666 * $B$36 / 100</f>
        <v>14.6307816666666</v>
      </c>
    </row>
    <row r="68" spans="1:18" x14ac:dyDescent="0.25">
      <c r="A68" s="5">
        <v>49</v>
      </c>
      <c r="B68" s="6">
        <v>116.820406885483</v>
      </c>
      <c r="C68" s="6">
        <f>116.820406885483 * $B$36 / 100</f>
        <v>116.820406885483</v>
      </c>
      <c r="D68" s="6">
        <v>14.71911166666667</v>
      </c>
      <c r="E68" s="7">
        <f>14.7191116666666 * $B$36 / 100</f>
        <v>14.719111666666601</v>
      </c>
    </row>
    <row r="69" spans="1:18" x14ac:dyDescent="0.25">
      <c r="A69" s="5">
        <v>55</v>
      </c>
      <c r="B69" s="6">
        <v>117.5214509956084</v>
      </c>
      <c r="C69" s="6">
        <f>117.521450995608 * $B$36 / 100</f>
        <v>117.52145099560801</v>
      </c>
      <c r="D69" s="6">
        <v>14.807441666666669</v>
      </c>
      <c r="E69" s="7">
        <f>14.8074416666666 * $B$36 / 100</f>
        <v>14.8074416666666</v>
      </c>
    </row>
    <row r="70" spans="1:18" x14ac:dyDescent="0.25">
      <c r="A70" s="5">
        <v>61</v>
      </c>
      <c r="B70" s="6">
        <v>118.2224951057338</v>
      </c>
      <c r="C70" s="6">
        <f>118.222495105733 * $B$36 / 100</f>
        <v>118.222495105733</v>
      </c>
      <c r="D70" s="6">
        <v>14.89577166666667</v>
      </c>
      <c r="E70" s="7">
        <f>14.8957716666666 * $B$36 / 100</f>
        <v>14.895771666666599</v>
      </c>
    </row>
    <row r="71" spans="1:18" x14ac:dyDescent="0.25">
      <c r="A71" s="5">
        <v>68</v>
      </c>
      <c r="B71" s="6">
        <v>119.0403799008801</v>
      </c>
      <c r="C71" s="6">
        <f>119.04037990088 * $B$36 / 100</f>
        <v>119.04037990088</v>
      </c>
      <c r="D71" s="6">
        <v>14.998823333333331</v>
      </c>
      <c r="E71" s="7">
        <f>14.9988233333333 * $B$36 / 100</f>
        <v>14.9988233333333</v>
      </c>
    </row>
    <row r="72" spans="1:18" x14ac:dyDescent="0.25">
      <c r="A72" s="5">
        <v>74</v>
      </c>
      <c r="B72" s="6">
        <v>119.74142401100551</v>
      </c>
      <c r="C72" s="6">
        <f>119.741424011005 * $B$36 / 100</f>
        <v>119.74142401100499</v>
      </c>
      <c r="D72" s="6">
        <v>15.08715333333333</v>
      </c>
      <c r="E72" s="7">
        <f>15.0871533333333 * $B$36 / 100</f>
        <v>15.087153333333299</v>
      </c>
    </row>
    <row r="73" spans="1:18" x14ac:dyDescent="0.25">
      <c r="A73" s="8">
        <v>80</v>
      </c>
      <c r="B73" s="9">
        <v>120.4424681211309</v>
      </c>
      <c r="C73" s="9">
        <f>120.44246812113 * $B$36 / 100</f>
        <v>120.44246812113001</v>
      </c>
      <c r="D73" s="9">
        <v>15.175483333333331</v>
      </c>
      <c r="E73" s="10">
        <f>15.1754833333333 * $B$36 / 100</f>
        <v>15.1754833333333</v>
      </c>
    </row>
    <row r="75" spans="1:18" ht="28.9" customHeight="1" x14ac:dyDescent="0.5">
      <c r="A75" s="1" t="s">
        <v>24</v>
      </c>
      <c r="B75" s="1"/>
    </row>
    <row r="76" spans="1:18" x14ac:dyDescent="0.25">
      <c r="A76" s="21" t="s">
        <v>25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26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27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28</v>
      </c>
      <c r="B80" s="1"/>
    </row>
    <row r="81" spans="1:34" x14ac:dyDescent="0.25">
      <c r="A81" s="24" t="s">
        <v>29</v>
      </c>
      <c r="B81" s="25" t="s">
        <v>30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6"/>
    </row>
    <row r="82" spans="1:34" x14ac:dyDescent="0.25">
      <c r="A82" s="27" t="s">
        <v>19</v>
      </c>
      <c r="B82" s="28">
        <v>4.5</v>
      </c>
      <c r="C82" s="28">
        <v>5</v>
      </c>
      <c r="D82" s="28">
        <v>5.5</v>
      </c>
      <c r="E82" s="28">
        <v>6</v>
      </c>
      <c r="F82" s="28">
        <v>6.5</v>
      </c>
      <c r="G82" s="28">
        <v>7</v>
      </c>
      <c r="H82" s="28">
        <v>7.5</v>
      </c>
      <c r="I82" s="28">
        <v>8</v>
      </c>
      <c r="J82" s="28">
        <v>8.5</v>
      </c>
      <c r="K82" s="28">
        <v>9</v>
      </c>
      <c r="L82" s="28">
        <v>9.5</v>
      </c>
      <c r="M82" s="28">
        <v>10</v>
      </c>
      <c r="N82" s="28">
        <v>10.5</v>
      </c>
      <c r="O82" s="28">
        <v>11</v>
      </c>
      <c r="P82" s="28">
        <v>11.5</v>
      </c>
      <c r="Q82" s="28">
        <v>12</v>
      </c>
      <c r="R82" s="28">
        <v>12.5</v>
      </c>
      <c r="S82" s="28">
        <v>13</v>
      </c>
      <c r="T82" s="28">
        <v>13.5</v>
      </c>
      <c r="U82" s="28">
        <v>14</v>
      </c>
      <c r="V82" s="28">
        <v>14.5</v>
      </c>
      <c r="W82" s="28">
        <v>15</v>
      </c>
      <c r="X82" s="28">
        <v>15.5</v>
      </c>
      <c r="Y82" s="28">
        <v>16</v>
      </c>
      <c r="Z82" s="28">
        <v>16.5</v>
      </c>
      <c r="AA82" s="28">
        <v>17</v>
      </c>
      <c r="AB82" s="28">
        <v>17.5</v>
      </c>
      <c r="AC82" s="28">
        <v>18</v>
      </c>
      <c r="AD82" s="28">
        <v>18.5</v>
      </c>
      <c r="AE82" s="28">
        <v>19</v>
      </c>
      <c r="AF82" s="28">
        <v>19.5</v>
      </c>
      <c r="AG82" s="28">
        <v>20</v>
      </c>
      <c r="AH82" s="29">
        <v>20.5</v>
      </c>
    </row>
    <row r="83" spans="1:34" x14ac:dyDescent="0.25">
      <c r="A83" s="30">
        <v>-120</v>
      </c>
      <c r="B83" s="31">
        <v>5.8524132451424551</v>
      </c>
      <c r="C83" s="31">
        <v>5.2031750027463506</v>
      </c>
      <c r="D83" s="31">
        <v>4.6279841596551003</v>
      </c>
      <c r="E83" s="31">
        <v>4.1205597317410643</v>
      </c>
      <c r="F83" s="31">
        <v>3.6749006115272862</v>
      </c>
      <c r="G83" s="31">
        <v>3.2852855681874948</v>
      </c>
      <c r="H83" s="31">
        <v>2.9462732475460971</v>
      </c>
      <c r="I83" s="31">
        <v>2.6527021720781918</v>
      </c>
      <c r="J83" s="31">
        <v>2.3996907409095511</v>
      </c>
      <c r="K83" s="31">
        <v>2.1826372298166339</v>
      </c>
      <c r="L83" s="31">
        <v>1.9972197912265861</v>
      </c>
      <c r="M83" s="31">
        <v>1.839396454217229</v>
      </c>
      <c r="N83" s="31">
        <v>1.7054051245170789</v>
      </c>
      <c r="O83" s="31">
        <v>1.5917635845053191</v>
      </c>
      <c r="P83" s="31">
        <v>1.4952694932118229</v>
      </c>
      <c r="Q83" s="31">
        <v>1.413000386317161</v>
      </c>
      <c r="R83" s="31">
        <v>1.3423136761525629</v>
      </c>
      <c r="S83" s="31">
        <v>1.280846651699959</v>
      </c>
      <c r="T83" s="31">
        <v>1.226516478591958</v>
      </c>
      <c r="U83" s="31">
        <v>1.1775201991118409</v>
      </c>
      <c r="V83" s="31">
        <v>1.1323347321935879</v>
      </c>
      <c r="W83" s="31">
        <v>1.0897168734218461</v>
      </c>
      <c r="X83" s="31">
        <v>1.0487032950319899</v>
      </c>
      <c r="Y83" s="31">
        <v>1.0086105459099881</v>
      </c>
      <c r="Z83" s="31">
        <v>0.96903505159260561</v>
      </c>
      <c r="AA83" s="31">
        <v>0.92985311426717154</v>
      </c>
      <c r="AB83" s="31">
        <v>0.89122091277178606</v>
      </c>
      <c r="AC83" s="31">
        <v>0.85357450259522261</v>
      </c>
      <c r="AD83" s="31">
        <v>0.81762981587690231</v>
      </c>
      <c r="AE83" s="31">
        <v>0.78438266140695179</v>
      </c>
      <c r="AF83" s="31">
        <v>0.75510872462616185</v>
      </c>
      <c r="AG83" s="31">
        <v>0.73136356762600485</v>
      </c>
      <c r="AH83" s="32">
        <v>0.71498262914871458</v>
      </c>
    </row>
    <row r="84" spans="1:34" x14ac:dyDescent="0.25">
      <c r="A84" s="30">
        <v>-114</v>
      </c>
      <c r="B84" s="31">
        <v>5.8943959065353537</v>
      </c>
      <c r="C84" s="31">
        <v>5.2402905077915056</v>
      </c>
      <c r="D84" s="31">
        <v>4.6606373995353421</v>
      </c>
      <c r="E84" s="31">
        <v>4.1491384295326386</v>
      </c>
      <c r="F84" s="31">
        <v>3.6997753221998591</v>
      </c>
      <c r="G84" s="31">
        <v>3.3068096786041541</v>
      </c>
      <c r="H84" s="31">
        <v>2.964782976463344</v>
      </c>
      <c r="I84" s="31">
        <v>2.668516570145949</v>
      </c>
      <c r="J84" s="31">
        <v>2.4131116906711609</v>
      </c>
      <c r="K84" s="31">
        <v>2.1939494457088582</v>
      </c>
      <c r="L84" s="31">
        <v>2.0066908195796049</v>
      </c>
      <c r="M84" s="31">
        <v>1.84727667325464</v>
      </c>
      <c r="N84" s="31">
        <v>1.7119277443559</v>
      </c>
      <c r="O84" s="31">
        <v>1.597144647155986</v>
      </c>
      <c r="P84" s="31">
        <v>1.4997078725782</v>
      </c>
      <c r="Q84" s="31">
        <v>1.416677788196516</v>
      </c>
      <c r="R84" s="31">
        <v>1.3453946382355859</v>
      </c>
      <c r="S84" s="31">
        <v>1.283478543570767</v>
      </c>
      <c r="T84" s="31">
        <v>1.228829501728077</v>
      </c>
      <c r="U84" s="31">
        <v>1.17962738688424</v>
      </c>
      <c r="V84" s="31">
        <v>1.134331949866628</v>
      </c>
      <c r="W84" s="31">
        <v>1.091682818153316</v>
      </c>
      <c r="X84" s="31">
        <v>1.050699495873084</v>
      </c>
      <c r="Y84" s="31">
        <v>1.010681363805348</v>
      </c>
      <c r="Z84" s="31">
        <v>0.97120767938026564</v>
      </c>
      <c r="AA84" s="31">
        <v>0.93213757667861141</v>
      </c>
      <c r="AB84" s="31">
        <v>0.8936100664319041</v>
      </c>
      <c r="AC84" s="31">
        <v>0.85604403602228285</v>
      </c>
      <c r="AD84" s="31">
        <v>0.82013824948264602</v>
      </c>
      <c r="AE84" s="31">
        <v>0.78687134749650101</v>
      </c>
      <c r="AF84" s="31">
        <v>0.75750184739809634</v>
      </c>
      <c r="AG84" s="31">
        <v>0.73356814317230967</v>
      </c>
      <c r="AH84" s="32">
        <v>0.71688850545478289</v>
      </c>
    </row>
    <row r="85" spans="1:34" x14ac:dyDescent="0.25">
      <c r="A85" s="30">
        <v>-108</v>
      </c>
      <c r="B85" s="31">
        <v>5.9365514022150068</v>
      </c>
      <c r="C85" s="31">
        <v>5.277563872531247</v>
      </c>
      <c r="D85" s="31">
        <v>4.6934342029791916</v>
      </c>
      <c r="E85" s="31">
        <v>4.1778470732180351</v>
      </c>
      <c r="F85" s="31">
        <v>3.7247670395576669</v>
      </c>
      <c r="G85" s="31">
        <v>3.3284385349586492</v>
      </c>
      <c r="H85" s="31">
        <v>2.9833858690322259</v>
      </c>
      <c r="I85" s="31">
        <v>2.684413228040337</v>
      </c>
      <c r="J85" s="31">
        <v>2.426604674895589</v>
      </c>
      <c r="K85" s="31">
        <v>2.2053241491612789</v>
      </c>
      <c r="L85" s="31">
        <v>2.0162154670513992</v>
      </c>
      <c r="M85" s="31">
        <v>1.855202321430597</v>
      </c>
      <c r="N85" s="31">
        <v>1.718488281814232</v>
      </c>
      <c r="O85" s="31">
        <v>1.6025567943683261</v>
      </c>
      <c r="P85" s="31">
        <v>1.504171181909594</v>
      </c>
      <c r="Q85" s="31">
        <v>1.420374643905437</v>
      </c>
      <c r="R85" s="31">
        <v>1.3484902564739241</v>
      </c>
      <c r="S85" s="31">
        <v>1.2861209723838269</v>
      </c>
      <c r="T85" s="31">
        <v>1.231149621054586</v>
      </c>
      <c r="U85" s="31">
        <v>1.1817389085563379</v>
      </c>
      <c r="V85" s="31">
        <v>1.136331417609878</v>
      </c>
      <c r="W85" s="31">
        <v>1.093649607586711</v>
      </c>
      <c r="X85" s="31">
        <v>1.0526958145090111</v>
      </c>
      <c r="Y85" s="31">
        <v>1.0127522510496509</v>
      </c>
      <c r="Z85" s="31">
        <v>0.97338100653217019</v>
      </c>
      <c r="AA85" s="31">
        <v>0.93442404693076664</v>
      </c>
      <c r="AB85" s="31">
        <v>0.89600321487038337</v>
      </c>
      <c r="AC85" s="31">
        <v>0.85852022962660257</v>
      </c>
      <c r="AD85" s="31">
        <v>0.82265668712572548</v>
      </c>
      <c r="AE85" s="31">
        <v>0.78937405994467413</v>
      </c>
      <c r="AF85" s="31">
        <v>0.75991369731109171</v>
      </c>
      <c r="AG85" s="31">
        <v>0.735796825103332</v>
      </c>
      <c r="AH85" s="32">
        <v>0.7188245458504029</v>
      </c>
    </row>
    <row r="86" spans="1:34" x14ac:dyDescent="0.25">
      <c r="A86" s="30">
        <v>-101</v>
      </c>
      <c r="B86" s="31">
        <v>5.9859590160241476</v>
      </c>
      <c r="C86" s="31">
        <v>5.3212564000228744</v>
      </c>
      <c r="D86" s="31">
        <v>4.7318856662375648</v>
      </c>
      <c r="E86" s="31">
        <v>4.2115114648697336</v>
      </c>
      <c r="F86" s="31">
        <v>3.7540783227715928</v>
      </c>
      <c r="G86" s="31">
        <v>3.3538106434460282</v>
      </c>
      <c r="H86" s="31">
        <v>3.0052127070466019</v>
      </c>
      <c r="I86" s="31">
        <v>2.7030686703775779</v>
      </c>
      <c r="J86" s="31">
        <v>2.4424425668938881</v>
      </c>
      <c r="K86" s="31">
        <v>2.2186783067011469</v>
      </c>
      <c r="L86" s="31">
        <v>2.0273996765556652</v>
      </c>
      <c r="M86" s="31">
        <v>1.8645103398644289</v>
      </c>
      <c r="N86" s="31">
        <v>1.7261938366851011</v>
      </c>
      <c r="O86" s="31">
        <v>1.6089135837260371</v>
      </c>
      <c r="P86" s="31">
        <v>1.50941287434627</v>
      </c>
      <c r="Q86" s="31">
        <v>1.424714878555517</v>
      </c>
      <c r="R86" s="31">
        <v>1.3521226430141831</v>
      </c>
      <c r="S86" s="31">
        <v>1.2892190910333561</v>
      </c>
      <c r="T86" s="31">
        <v>1.233867022574793</v>
      </c>
      <c r="U86" s="31">
        <v>1.184209114250957</v>
      </c>
      <c r="V86" s="31">
        <v>1.138667919324962</v>
      </c>
      <c r="W86" s="31">
        <v>1.0959458677106431</v>
      </c>
      <c r="X86" s="31">
        <v>1.055025265972499</v>
      </c>
      <c r="Y86" s="31">
        <v>1.015168297325703</v>
      </c>
      <c r="Z86" s="31">
        <v>0.97591702163613858</v>
      </c>
      <c r="AA86" s="31">
        <v>0.93709337542032667</v>
      </c>
      <c r="AB86" s="31">
        <v>0.89879917184551017</v>
      </c>
      <c r="AC86" s="31">
        <v>0.86141610072961294</v>
      </c>
      <c r="AD86" s="31">
        <v>0.82560572854124792</v>
      </c>
      <c r="AE86" s="31">
        <v>0.79230949839966414</v>
      </c>
      <c r="AF86" s="31">
        <v>0.76274873007484689</v>
      </c>
      <c r="AG86" s="31">
        <v>0.73842461998741604</v>
      </c>
      <c r="AH86" s="32">
        <v>0.72111824120876367</v>
      </c>
    </row>
    <row r="87" spans="1:34" x14ac:dyDescent="0.25">
      <c r="A87" s="30">
        <v>-95</v>
      </c>
      <c r="B87" s="31">
        <v>6.0285090517935958</v>
      </c>
      <c r="C87" s="31">
        <v>5.3588909839019729</v>
      </c>
      <c r="D87" s="31">
        <v>4.76501183786959</v>
      </c>
      <c r="E87" s="31">
        <v>4.2405190957913828</v>
      </c>
      <c r="F87" s="31">
        <v>3.779340116412977</v>
      </c>
      <c r="G87" s="31">
        <v>3.3756821351306798</v>
      </c>
      <c r="H87" s="31">
        <v>3.024032263991479</v>
      </c>
      <c r="I87" s="31">
        <v>2.7191574916930472</v>
      </c>
      <c r="J87" s="31">
        <v>2.4561046835837388</v>
      </c>
      <c r="K87" s="31">
        <v>2.2302005816625901</v>
      </c>
      <c r="L87" s="31">
        <v>2.0370518045793311</v>
      </c>
      <c r="M87" s="31">
        <v>1.8725448476343549</v>
      </c>
      <c r="N87" s="31">
        <v>1.7328460827787679</v>
      </c>
      <c r="O87" s="31">
        <v>1.614401758614322</v>
      </c>
      <c r="P87" s="31">
        <v>1.5139380003934779</v>
      </c>
      <c r="Q87" s="31">
        <v>1.4284608100193761</v>
      </c>
      <c r="R87" s="31">
        <v>1.355256066045827</v>
      </c>
      <c r="S87" s="31">
        <v>1.291889523677348</v>
      </c>
      <c r="T87" s="31">
        <v>1.2362068147691161</v>
      </c>
      <c r="U87" s="31">
        <v>1.1863334478270151</v>
      </c>
      <c r="V87" s="31">
        <v>1.140674808007569</v>
      </c>
      <c r="W87" s="31">
        <v>1.09791615711803</v>
      </c>
      <c r="X87" s="31">
        <v>1.057022633616326</v>
      </c>
      <c r="Y87" s="31">
        <v>1.0172392526110501</v>
      </c>
      <c r="Z87" s="31">
        <v>0.97809090586148928</v>
      </c>
      <c r="AA87" s="31">
        <v>0.93938236177759138</v>
      </c>
      <c r="AB87" s="31">
        <v>0.90119826542004267</v>
      </c>
      <c r="AC87" s="31">
        <v>0.86390313850016298</v>
      </c>
      <c r="AD87" s="31">
        <v>0.82814137937996768</v>
      </c>
      <c r="AE87" s="31">
        <v>0.79483726307213953</v>
      </c>
      <c r="AF87" s="31">
        <v>0.76519494124009668</v>
      </c>
      <c r="AG87" s="31">
        <v>0.74069844219789271</v>
      </c>
      <c r="AH87" s="32">
        <v>0.72311167091027795</v>
      </c>
    </row>
    <row r="88" spans="1:34" x14ac:dyDescent="0.25">
      <c r="A88" s="30">
        <v>-89</v>
      </c>
      <c r="B88" s="31">
        <v>6.0712506554720163</v>
      </c>
      <c r="C88" s="31">
        <v>5.3967013524818119</v>
      </c>
      <c r="D88" s="31">
        <v>4.7982986894553186</v>
      </c>
      <c r="E88" s="31">
        <v>4.269672980380891</v>
      </c>
      <c r="F88" s="31">
        <v>3.8047344158975722</v>
      </c>
      <c r="G88" s="31">
        <v>3.397673063295092</v>
      </c>
      <c r="H88" s="31">
        <v>3.0429588665138532</v>
      </c>
      <c r="I88" s="31">
        <v>2.735341646144946</v>
      </c>
      <c r="J88" s="31">
        <v>2.4698510994301541</v>
      </c>
      <c r="K88" s="31">
        <v>2.2417968002619211</v>
      </c>
      <c r="L88" s="31">
        <v>2.0467681991833988</v>
      </c>
      <c r="M88" s="31">
        <v>1.880634623388405</v>
      </c>
      <c r="N88" s="31">
        <v>1.739545276721459</v>
      </c>
      <c r="O88" s="31">
        <v>1.6199292396777289</v>
      </c>
      <c r="P88" s="31">
        <v>1.518495469403103</v>
      </c>
      <c r="Q88" s="31">
        <v>1.43223279969414</v>
      </c>
      <c r="R88" s="31">
        <v>1.3584099409980619</v>
      </c>
      <c r="S88" s="31">
        <v>1.2945754804128069</v>
      </c>
      <c r="T88" s="31">
        <v>1.2385578816869769</v>
      </c>
      <c r="U88" s="31">
        <v>1.1884654852198639</v>
      </c>
      <c r="V88" s="31">
        <v>1.142686508061429</v>
      </c>
      <c r="W88" s="31">
        <v>1.0998890439123259</v>
      </c>
      <c r="X88" s="31">
        <v>1.059021063123909</v>
      </c>
      <c r="Y88" s="31">
        <v>1.0193104126981889</v>
      </c>
      <c r="Z88" s="31">
        <v>0.98026481628787809</v>
      </c>
      <c r="AA88" s="31">
        <v>0.94167187419633802</v>
      </c>
      <c r="AB88" s="31">
        <v>0.90359906337766538</v>
      </c>
      <c r="AC88" s="31">
        <v>0.8663937374366063</v>
      </c>
      <c r="AD88" s="31">
        <v>0.83068312662859622</v>
      </c>
      <c r="AE88" s="31">
        <v>0.79737433785975775</v>
      </c>
      <c r="AF88" s="31">
        <v>0.76765435468689702</v>
      </c>
      <c r="AG88" s="31">
        <v>0.7429900373174475</v>
      </c>
      <c r="AH88" s="32">
        <v>0.72512812260968196</v>
      </c>
    </row>
    <row r="89" spans="1:34" x14ac:dyDescent="0.25">
      <c r="A89" s="30">
        <v>-83</v>
      </c>
      <c r="B89" s="31">
        <v>6.1141899431603779</v>
      </c>
      <c r="C89" s="31">
        <v>5.4346933665109232</v>
      </c>
      <c r="D89" s="31">
        <v>4.8317518263908443</v>
      </c>
      <c r="E89" s="31">
        <v>4.2989784686819137</v>
      </c>
      <c r="F89" s="31">
        <v>3.8302663159165991</v>
      </c>
      <c r="G89" s="31">
        <v>3.419788267278042</v>
      </c>
      <c r="H89" s="31">
        <v>3.0619970986000631</v>
      </c>
      <c r="I89" s="31">
        <v>2.751625462367183</v>
      </c>
      <c r="J89" s="31">
        <v>2.4836858877145911</v>
      </c>
      <c r="K89" s="31">
        <v>2.2534707804281582</v>
      </c>
      <c r="L89" s="31">
        <v>2.056552422944451</v>
      </c>
      <c r="M89" s="31">
        <v>1.8887829743507121</v>
      </c>
      <c r="N89" s="31">
        <v>1.7462944703848631</v>
      </c>
      <c r="O89" s="31">
        <v>1.6254988234355161</v>
      </c>
      <c r="P89" s="31">
        <v>1.523087822541966</v>
      </c>
      <c r="Q89" s="31">
        <v>1.43603313339418</v>
      </c>
      <c r="R89" s="31">
        <v>1.3615862983328191</v>
      </c>
      <c r="S89" s="31">
        <v>1.297278736349228</v>
      </c>
      <c r="T89" s="31">
        <v>1.2409217430854329</v>
      </c>
      <c r="U89" s="31">
        <v>1.1906064908341429</v>
      </c>
      <c r="V89" s="31">
        <v>1.1447040285387311</v>
      </c>
      <c r="W89" s="31">
        <v>1.101865281793287</v>
      </c>
      <c r="X89" s="31">
        <v>1.061021052842561</v>
      </c>
      <c r="Y89" s="31">
        <v>1.021382020581999</v>
      </c>
      <c r="Z89" s="31">
        <v>0.98243874055772873</v>
      </c>
      <c r="AA89" s="31">
        <v>0.94396164496653678</v>
      </c>
      <c r="AB89" s="31">
        <v>0.90600104265592651</v>
      </c>
      <c r="AC89" s="31">
        <v>0.86888711912407468</v>
      </c>
      <c r="AD89" s="31">
        <v>0.83322993651981725</v>
      </c>
      <c r="AE89" s="31">
        <v>0.79991943364271711</v>
      </c>
      <c r="AF89" s="31">
        <v>0.77012542594299283</v>
      </c>
      <c r="AG89" s="31">
        <v>0.74529760552150015</v>
      </c>
      <c r="AH89" s="32">
        <v>0.72716554112992071</v>
      </c>
    </row>
    <row r="90" spans="1:34" x14ac:dyDescent="0.25">
      <c r="A90" s="30">
        <v>-76</v>
      </c>
      <c r="B90" s="31">
        <v>6.1645439224983871</v>
      </c>
      <c r="C90" s="31">
        <v>5.4792549149542351</v>
      </c>
      <c r="D90" s="31">
        <v>4.8709982640989633</v>
      </c>
      <c r="E90" s="31">
        <v>4.3333670863566676</v>
      </c>
      <c r="F90" s="31">
        <v>3.8602343748021379</v>
      </c>
      <c r="G90" s="31">
        <v>3.4457529991608409</v>
      </c>
      <c r="H90" s="31">
        <v>3.084355705808921</v>
      </c>
      <c r="I90" s="31">
        <v>2.7707551177732141</v>
      </c>
      <c r="J90" s="31">
        <v>2.4999437347312381</v>
      </c>
      <c r="K90" s="31">
        <v>2.2671939330111792</v>
      </c>
      <c r="L90" s="31">
        <v>2.0680579655919349</v>
      </c>
      <c r="M90" s="31">
        <v>1.8983679621030569</v>
      </c>
      <c r="N90" s="31">
        <v>1.7542359288248091</v>
      </c>
      <c r="O90" s="31">
        <v>1.632053748688107</v>
      </c>
      <c r="P90" s="31">
        <v>1.528493181274571</v>
      </c>
      <c r="Q90" s="31">
        <v>1.4405058628165031</v>
      </c>
      <c r="R90" s="31">
        <v>1.3653233061968699</v>
      </c>
      <c r="S90" s="31">
        <v>1.300456900949357</v>
      </c>
      <c r="T90" s="31">
        <v>1.243697913258293</v>
      </c>
      <c r="U90" s="31">
        <v>1.1931174859587139</v>
      </c>
      <c r="V90" s="31">
        <v>1.1470666385363251</v>
      </c>
      <c r="W90" s="31">
        <v>1.104176267127525</v>
      </c>
      <c r="X90" s="31">
        <v>1.0633571445194041</v>
      </c>
      <c r="Y90" s="31">
        <v>1.023799920149715</v>
      </c>
      <c r="Z90" s="31">
        <v>0.9849751201069129</v>
      </c>
      <c r="AA90" s="31">
        <v>0.94663314713010904</v>
      </c>
      <c r="AB90" s="31">
        <v>0.90880428060911422</v>
      </c>
      <c r="AC90" s="31">
        <v>0.87179867658443311</v>
      </c>
      <c r="AD90" s="31">
        <v>0.83620636774724832</v>
      </c>
      <c r="AE90" s="31">
        <v>0.80289726343940537</v>
      </c>
      <c r="AF90" s="31">
        <v>0.77302114965347357</v>
      </c>
      <c r="AG90" s="31">
        <v>0.74800768903265447</v>
      </c>
      <c r="AH90" s="32">
        <v>0.72956642087087442</v>
      </c>
    </row>
    <row r="91" spans="1:34" x14ac:dyDescent="0.25">
      <c r="A91" s="30">
        <v>-70</v>
      </c>
      <c r="B91" s="31">
        <v>6.2079329650769024</v>
      </c>
      <c r="C91" s="31">
        <v>5.5176610576579854</v>
      </c>
      <c r="D91" s="31">
        <v>4.9048313734928666</v>
      </c>
      <c r="E91" s="31">
        <v>4.3630198608990609</v>
      </c>
      <c r="F91" s="31">
        <v>3.8860823448447812</v>
      </c>
      <c r="G91" s="31">
        <v>3.4681545269489069</v>
      </c>
      <c r="H91" s="31">
        <v>3.1036519854810041</v>
      </c>
      <c r="I91" s="31">
        <v>2.787270175361328</v>
      </c>
      <c r="J91" s="31">
        <v>2.5139844281608159</v>
      </c>
      <c r="K91" s="31">
        <v>2.2790499521010781</v>
      </c>
      <c r="L91" s="31">
        <v>2.078001832054416</v>
      </c>
      <c r="M91" s="31">
        <v>1.9066550295438209</v>
      </c>
      <c r="N91" s="31">
        <v>1.7611043827429571</v>
      </c>
      <c r="O91" s="31">
        <v>1.637724606476167</v>
      </c>
      <c r="P91" s="31">
        <v>1.533170292218494</v>
      </c>
      <c r="Q91" s="31">
        <v>1.4443759080956451</v>
      </c>
      <c r="R91" s="31">
        <v>1.368555798884026</v>
      </c>
      <c r="S91" s="31">
        <v>1.3032041860107271</v>
      </c>
      <c r="T91" s="31">
        <v>1.246095167553497</v>
      </c>
      <c r="U91" s="31">
        <v>1.1952827182408019</v>
      </c>
      <c r="V91" s="31">
        <v>1.1491006894517459</v>
      </c>
      <c r="W91" s="31">
        <v>1.1061628092161639</v>
      </c>
      <c r="X91" s="31">
        <v>1.065362682214561</v>
      </c>
      <c r="Y91" s="31">
        <v>1.0258737897781069</v>
      </c>
      <c r="Z91" s="31">
        <v>0.98714948988867246</v>
      </c>
      <c r="AA91" s="31">
        <v>0.94892301717878003</v>
      </c>
      <c r="AB91" s="31">
        <v>0.91120748293169751</v>
      </c>
      <c r="AC91" s="31">
        <v>0.87429587508131246</v>
      </c>
      <c r="AD91" s="31">
        <v>0.83876105821224545</v>
      </c>
      <c r="AE91" s="31">
        <v>0.80545577355972875</v>
      </c>
      <c r="AF91" s="31">
        <v>0.77551263900979006</v>
      </c>
      <c r="AG91" s="31">
        <v>0.75034414909900704</v>
      </c>
      <c r="AH91" s="32">
        <v>0.73164267501478975</v>
      </c>
    </row>
    <row r="92" spans="1:34" x14ac:dyDescent="0.25">
      <c r="A92" s="30">
        <v>-64</v>
      </c>
      <c r="B92" s="31">
        <v>6.2515396933492351</v>
      </c>
      <c r="C92" s="31">
        <v>5.556268038878823</v>
      </c>
      <c r="D92" s="31">
        <v>4.9388491526883227</v>
      </c>
      <c r="E92" s="31">
        <v>4.3928418149886692</v>
      </c>
      <c r="F92" s="31">
        <v>3.912084682641491</v>
      </c>
      <c r="G92" s="31">
        <v>3.490696289159088</v>
      </c>
      <c r="H92" s="31">
        <v>3.1230750447044491</v>
      </c>
      <c r="I92" s="31">
        <v>2.803899236091242</v>
      </c>
      <c r="J92" s="31">
        <v>2.5281270267838258</v>
      </c>
      <c r="K92" s="31">
        <v>2.2909964568972239</v>
      </c>
      <c r="L92" s="31">
        <v>2.0880254431971732</v>
      </c>
      <c r="M92" s="31">
        <v>1.9150117791000689</v>
      </c>
      <c r="N92" s="31">
        <v>1.7680331346729949</v>
      </c>
      <c r="O92" s="31">
        <v>1.643447056633722</v>
      </c>
      <c r="P92" s="31">
        <v>1.5378909683507049</v>
      </c>
      <c r="Q92" s="31">
        <v>1.4482821698430739</v>
      </c>
      <c r="R92" s="31">
        <v>1.371817837780648</v>
      </c>
      <c r="S92" s="31">
        <v>1.3059750254839391</v>
      </c>
      <c r="T92" s="31">
        <v>1.2485106629241169</v>
      </c>
      <c r="U92" s="31">
        <v>1.19746155672306</v>
      </c>
      <c r="V92" s="31">
        <v>1.151144390153314</v>
      </c>
      <c r="W92" s="31">
        <v>1.1081557231381061</v>
      </c>
      <c r="X92" s="31">
        <v>1.067371992251368</v>
      </c>
      <c r="Y92" s="31">
        <v>1.0279495107176859</v>
      </c>
      <c r="Z92" s="31">
        <v>0.98932446841235921</v>
      </c>
      <c r="AA92" s="31">
        <v>0.95121293186134492</v>
      </c>
      <c r="AB92" s="31">
        <v>0.91361084424127259</v>
      </c>
      <c r="AC92" s="31">
        <v>0.87679402537949591</v>
      </c>
      <c r="AD92" s="31">
        <v>0.84131817175404988</v>
      </c>
      <c r="AE92" s="31">
        <v>0.80801885649358962</v>
      </c>
      <c r="AF92" s="31">
        <v>0.77801152937753293</v>
      </c>
      <c r="AG92" s="31">
        <v>0.75269151683592717</v>
      </c>
      <c r="AH92" s="32">
        <v>0.73373402194952997</v>
      </c>
    </row>
    <row r="93" spans="1:34" x14ac:dyDescent="0.25">
      <c r="A93" s="30">
        <v>-58</v>
      </c>
      <c r="B93" s="31">
        <v>6.2953706238568774</v>
      </c>
      <c r="C93" s="31">
        <v>5.5950821198057987</v>
      </c>
      <c r="D93" s="31">
        <v>4.9730576075219446</v>
      </c>
      <c r="E93" s="31">
        <v>4.4228386991096613</v>
      </c>
      <c r="F93" s="31">
        <v>3.938246883323997</v>
      </c>
      <c r="G93" s="31">
        <v>3.5133835255706769</v>
      </c>
      <c r="H93" s="31">
        <v>3.1426298679060989</v>
      </c>
      <c r="I93" s="31">
        <v>2.8206470290373589</v>
      </c>
      <c r="J93" s="31">
        <v>2.542376004322227</v>
      </c>
      <c r="K93" s="31">
        <v>2.3030376657691551</v>
      </c>
      <c r="L93" s="31">
        <v>2.0981327620372898</v>
      </c>
      <c r="M93" s="31">
        <v>1.923441918436442</v>
      </c>
      <c r="N93" s="31">
        <v>1.775025636927132</v>
      </c>
      <c r="O93" s="31">
        <v>1.649224296120533</v>
      </c>
      <c r="P93" s="31">
        <v>1.542658151278528</v>
      </c>
      <c r="Q93" s="31">
        <v>1.452227334313662</v>
      </c>
      <c r="R93" s="31">
        <v>1.375111853789174</v>
      </c>
      <c r="S93" s="31">
        <v>1.308771594918994</v>
      </c>
      <c r="T93" s="31">
        <v>1.2509463195677151</v>
      </c>
      <c r="U93" s="31">
        <v>1.1996556662506359</v>
      </c>
      <c r="V93" s="31">
        <v>1.1531991501337091</v>
      </c>
      <c r="W93" s="31">
        <v>1.110156163033585</v>
      </c>
      <c r="X93" s="31">
        <v>1.069385973417625</v>
      </c>
      <c r="Y93" s="31">
        <v>1.0300277264038209</v>
      </c>
      <c r="Z93" s="31">
        <v>0.99150044376090751</v>
      </c>
      <c r="AA93" s="31">
        <v>0.95350302390822084</v>
      </c>
      <c r="AB93" s="31">
        <v>0.91601424191587122</v>
      </c>
      <c r="AC93" s="31">
        <v>0.87929274950459635</v>
      </c>
      <c r="AD93" s="31">
        <v>0.8438770750458352</v>
      </c>
      <c r="AE93" s="31">
        <v>0.8105856235616965</v>
      </c>
      <c r="AF93" s="31">
        <v>0.78051667672500746</v>
      </c>
      <c r="AG93" s="31">
        <v>0.75504839285918046</v>
      </c>
      <c r="AH93" s="32">
        <v>0.73583880693848169</v>
      </c>
    </row>
    <row r="94" spans="1:34" x14ac:dyDescent="0.25">
      <c r="A94" s="30">
        <v>-51</v>
      </c>
      <c r="B94" s="31">
        <v>6.3467989034707664</v>
      </c>
      <c r="C94" s="31">
        <v>5.640635451878711</v>
      </c>
      <c r="D94" s="31">
        <v>5.0132166102886373</v>
      </c>
      <c r="E94" s="31">
        <v>4.4580639613472117</v>
      </c>
      <c r="F94" s="31">
        <v>3.9689789643518081</v>
      </c>
      <c r="G94" s="31">
        <v>3.5400429552504691</v>
      </c>
      <c r="H94" s="31">
        <v>3.1656171466419152</v>
      </c>
      <c r="I94" s="31">
        <v>2.8403426277755699</v>
      </c>
      <c r="J94" s="31">
        <v>2.5591403645515189</v>
      </c>
      <c r="K94" s="31">
        <v>2.317211199520544</v>
      </c>
      <c r="L94" s="31">
        <v>2.1100358518841071</v>
      </c>
      <c r="M94" s="31">
        <v>1.9333749174943471</v>
      </c>
      <c r="N94" s="31">
        <v>1.7832688688541021</v>
      </c>
      <c r="O94" s="31">
        <v>1.656038055116867</v>
      </c>
      <c r="P94" s="31">
        <v>1.548282702086847</v>
      </c>
      <c r="Q94" s="31">
        <v>1.456882912218914</v>
      </c>
      <c r="R94" s="31">
        <v>1.3789986646186221</v>
      </c>
      <c r="S94" s="31">
        <v>1.312069815042227</v>
      </c>
      <c r="T94" s="31">
        <v>1.2538160958966409</v>
      </c>
      <c r="U94" s="31">
        <v>1.2022371162394809</v>
      </c>
      <c r="V94" s="31">
        <v>1.155612361779043</v>
      </c>
      <c r="W94" s="31">
        <v>1.112501194874282</v>
      </c>
      <c r="X94" s="31">
        <v>1.0717428545348771</v>
      </c>
      <c r="Y94" s="31">
        <v>1.0324564564211649</v>
      </c>
      <c r="Z94" s="31">
        <v>0.99404099284416758</v>
      </c>
      <c r="AA94" s="31">
        <v>0.95617533276558953</v>
      </c>
      <c r="AB94" s="31">
        <v>0.91881822179782091</v>
      </c>
      <c r="AC94" s="31">
        <v>0.88220828220393688</v>
      </c>
      <c r="AD94" s="31">
        <v>0.84686401289770086</v>
      </c>
      <c r="AE94" s="31">
        <v>0.8135837894435376</v>
      </c>
      <c r="AF94" s="31">
        <v>0.78344586405659566</v>
      </c>
      <c r="AG94" s="31">
        <v>0.75780836560263531</v>
      </c>
      <c r="AH94" s="32">
        <v>0.73830929959822089</v>
      </c>
    </row>
    <row r="95" spans="1:34" x14ac:dyDescent="0.25">
      <c r="A95" s="30">
        <v>-45</v>
      </c>
      <c r="B95" s="31">
        <v>6.3911384187569613</v>
      </c>
      <c r="C95" s="31">
        <v>5.6799201861036499</v>
      </c>
      <c r="D95" s="31">
        <v>5.047859256938878</v>
      </c>
      <c r="E95" s="31">
        <v>4.4884600458027366</v>
      </c>
      <c r="F95" s="31">
        <v>3.9955068438860168</v>
      </c>
      <c r="G95" s="31">
        <v>3.5630638190301771</v>
      </c>
      <c r="H95" s="31">
        <v>3.1854750157273668</v>
      </c>
      <c r="I95" s="31">
        <v>2.857364355120414</v>
      </c>
      <c r="J95" s="31">
        <v>2.5736356350028382</v>
      </c>
      <c r="K95" s="31">
        <v>2.329472529818823</v>
      </c>
      <c r="L95" s="31">
        <v>2.1203385906632661</v>
      </c>
      <c r="M95" s="31">
        <v>1.9419772452817119</v>
      </c>
      <c r="N95" s="31">
        <v>1.7904117980704259</v>
      </c>
      <c r="O95" s="31">
        <v>1.661945430076323</v>
      </c>
      <c r="P95" s="31">
        <v>1.553161198997026</v>
      </c>
      <c r="Q95" s="31">
        <v>1.4609220391808211</v>
      </c>
      <c r="R95" s="31">
        <v>1.38237076162668</v>
      </c>
      <c r="S95" s="31">
        <v>1.3149300539842801</v>
      </c>
      <c r="T95" s="31">
        <v>1.256302480553966</v>
      </c>
      <c r="U95" s="31">
        <v>1.204470482286762</v>
      </c>
      <c r="V95" s="31">
        <v>1.1576963767843651</v>
      </c>
      <c r="W95" s="31">
        <v>1.1145223582991819</v>
      </c>
      <c r="X95" s="31">
        <v>1.073770497734303</v>
      </c>
      <c r="Y95" s="31">
        <v>1.034542742643463</v>
      </c>
      <c r="Z95" s="31">
        <v>0.99622091723113293</v>
      </c>
      <c r="AA95" s="31">
        <v>0.9584667223523855</v>
      </c>
      <c r="AB95" s="31">
        <v>0.9212217355130895</v>
      </c>
      <c r="AC95" s="31">
        <v>0.8847074108697085</v>
      </c>
      <c r="AD95" s="31">
        <v>0.849425079229437</v>
      </c>
      <c r="AE95" s="31">
        <v>0.81615594805010983</v>
      </c>
      <c r="AF95" s="31">
        <v>0.78596110144029296</v>
      </c>
      <c r="AG95" s="31">
        <v>0.76018150015917041</v>
      </c>
      <c r="AH95" s="32">
        <v>0.74043798161672225</v>
      </c>
    </row>
    <row r="96" spans="1:34" x14ac:dyDescent="0.25">
      <c r="A96" s="30">
        <v>-39</v>
      </c>
      <c r="B96" s="31">
        <v>6.4357234060239872</v>
      </c>
      <c r="C96" s="31">
        <v>5.7194324811641923</v>
      </c>
      <c r="D96" s="31">
        <v>5.0827122317406914</v>
      </c>
      <c r="E96" s="31">
        <v>4.5190499041869989</v>
      </c>
      <c r="F96" s="31">
        <v>4.0222126215873164</v>
      </c>
      <c r="G96" s="31">
        <v>3.5862473836765312</v>
      </c>
      <c r="H96" s="31">
        <v>3.205481066840199</v>
      </c>
      <c r="I96" s="31">
        <v>2.8745204241145821</v>
      </c>
      <c r="J96" s="31">
        <v>2.5882520851866069</v>
      </c>
      <c r="K96" s="31">
        <v>2.3418425563938841</v>
      </c>
      <c r="L96" s="31">
        <v>2.1307382207247221</v>
      </c>
      <c r="M96" s="31">
        <v>1.9506653378180989</v>
      </c>
      <c r="N96" s="31">
        <v>1.7976300439636821</v>
      </c>
      <c r="O96" s="31">
        <v>1.6679183521018099</v>
      </c>
      <c r="P96" s="31">
        <v>1.558096151823527</v>
      </c>
      <c r="Q96" s="31">
        <v>1.465009209370542</v>
      </c>
      <c r="R96" s="31">
        <v>1.3857831676352439</v>
      </c>
      <c r="S96" s="31">
        <v>1.3178235461607331</v>
      </c>
      <c r="T96" s="31">
        <v>1.2588157411407539</v>
      </c>
      <c r="U96" s="31">
        <v>1.206725025419765</v>
      </c>
      <c r="V96" s="31">
        <v>1.159796548492888</v>
      </c>
      <c r="W96" s="31">
        <v>1.116555336505932</v>
      </c>
      <c r="X96" s="31">
        <v>1.075806292255415</v>
      </c>
      <c r="Y96" s="31">
        <v>1.036634195188505</v>
      </c>
      <c r="Z96" s="31">
        <v>0.99840370140306178</v>
      </c>
      <c r="AA96" s="31">
        <v>0.96075934364761495</v>
      </c>
      <c r="AB96" s="31">
        <v>0.92362553132140945</v>
      </c>
      <c r="AC96" s="31">
        <v>0.88720655047436026</v>
      </c>
      <c r="AD96" s="31">
        <v>0.85198656380706705</v>
      </c>
      <c r="AE96" s="31">
        <v>0.81872961067077921</v>
      </c>
      <c r="AF96" s="31">
        <v>0.78847960706749387</v>
      </c>
      <c r="AG96" s="31">
        <v>0.76256034564980268</v>
      </c>
      <c r="AH96" s="32">
        <v>0.74257549572110537</v>
      </c>
    </row>
    <row r="97" spans="1:34" x14ac:dyDescent="0.25">
      <c r="A97" s="30">
        <v>-33</v>
      </c>
      <c r="B97" s="31">
        <v>6.4805607822538454</v>
      </c>
      <c r="C97" s="31">
        <v>5.7591789986899027</v>
      </c>
      <c r="D97" s="31">
        <v>5.1177819409712004</v>
      </c>
      <c r="E97" s="31">
        <v>4.5498396874246758</v>
      </c>
      <c r="F97" s="31">
        <v>4.0491021930279461</v>
      </c>
      <c r="G97" s="31">
        <v>3.609599289409323</v>
      </c>
      <c r="H97" s="31">
        <v>3.225640684847781</v>
      </c>
      <c r="I97" s="31">
        <v>2.891815964272995</v>
      </c>
      <c r="J97" s="31">
        <v>2.602994589265315</v>
      </c>
      <c r="K97" s="31">
        <v>2.3543258980557691</v>
      </c>
      <c r="L97" s="31">
        <v>2.1412391055260889</v>
      </c>
      <c r="M97" s="31">
        <v>1.9594433032086651</v>
      </c>
      <c r="N97" s="31">
        <v>1.804927459286584</v>
      </c>
      <c r="O97" s="31">
        <v>1.6739604185936161</v>
      </c>
      <c r="P97" s="31">
        <v>1.563090902614205</v>
      </c>
      <c r="Q97" s="31">
        <v>1.469147509483494</v>
      </c>
      <c r="R97" s="31">
        <v>1.3892387139872799</v>
      </c>
      <c r="S97" s="31">
        <v>1.320752867562089</v>
      </c>
      <c r="T97" s="31">
        <v>1.261358198295087</v>
      </c>
      <c r="U97" s="31">
        <v>1.20900281092415</v>
      </c>
      <c r="V97" s="31">
        <v>1.161914686837809</v>
      </c>
      <c r="W97" s="31">
        <v>1.1186016840752999</v>
      </c>
      <c r="X97" s="31">
        <v>1.0778515373265609</v>
      </c>
      <c r="Y97" s="31">
        <v>1.038731857932174</v>
      </c>
      <c r="Z97" s="31">
        <v>1.0005901338834171</v>
      </c>
      <c r="AA97" s="31">
        <v>0.96305372982225101</v>
      </c>
      <c r="AB97" s="31">
        <v>0.92602988704134526</v>
      </c>
      <c r="AC97" s="31">
        <v>0.88970572348399202</v>
      </c>
      <c r="AD97" s="31">
        <v>0.85454823374424649</v>
      </c>
      <c r="AE97" s="31">
        <v>0.82130428906678454</v>
      </c>
      <c r="AF97" s="31">
        <v>0.79100063734698989</v>
      </c>
      <c r="AG97" s="31">
        <v>0.76494390313090588</v>
      </c>
      <c r="AH97" s="32">
        <v>0.74472058761534055</v>
      </c>
    </row>
    <row r="98" spans="1:34" x14ac:dyDescent="0.25">
      <c r="A98" s="30">
        <v>-26</v>
      </c>
      <c r="B98" s="31">
        <v>6.5331994076650917</v>
      </c>
      <c r="C98" s="31">
        <v>5.8058549878448034</v>
      </c>
      <c r="D98" s="31">
        <v>5.1589792101797656</v>
      </c>
      <c r="E98" s="31">
        <v>4.5860221235392302</v>
      </c>
      <c r="F98" s="31">
        <v>4.0807136534431443</v>
      </c>
      <c r="G98" s="31">
        <v>3.637063602062133</v>
      </c>
      <c r="H98" s="31">
        <v>3.2493616482174961</v>
      </c>
      <c r="I98" s="31">
        <v>2.912177347381236</v>
      </c>
      <c r="J98" s="31">
        <v>2.6203601316760192</v>
      </c>
      <c r="K98" s="31">
        <v>2.3690393098752001</v>
      </c>
      <c r="L98" s="31">
        <v>2.1536240674028302</v>
      </c>
      <c r="M98" s="31">
        <v>1.969803466333613</v>
      </c>
      <c r="N98" s="31">
        <v>1.8135464453929779</v>
      </c>
      <c r="O98" s="31">
        <v>1.681101819956998</v>
      </c>
      <c r="P98" s="31">
        <v>1.56899828205245</v>
      </c>
      <c r="Q98" s="31">
        <v>1.4740444003567961</v>
      </c>
      <c r="R98" s="31">
        <v>1.393328620198159</v>
      </c>
      <c r="S98" s="31">
        <v>1.3242192635553769</v>
      </c>
      <c r="T98" s="31">
        <v>1.2643645290579471</v>
      </c>
      <c r="U98" s="31">
        <v>1.2116924919860661</v>
      </c>
      <c r="V98" s="31">
        <v>1.1644111042705889</v>
      </c>
      <c r="W98" s="31">
        <v>1.121008194493063</v>
      </c>
      <c r="X98" s="31">
        <v>1.080251467885772</v>
      </c>
      <c r="Y98" s="31">
        <v>1.041188506331576</v>
      </c>
      <c r="Z98" s="31">
        <v>1.003146768364132</v>
      </c>
      <c r="AA98" s="31">
        <v>0.96573358916767638</v>
      </c>
      <c r="AB98" s="31">
        <v>0.92883618057721395</v>
      </c>
      <c r="AC98" s="31">
        <v>0.89262163107838433</v>
      </c>
      <c r="AD98" s="31">
        <v>0.85753690580753894</v>
      </c>
      <c r="AE98" s="31">
        <v>0.82430884655165926</v>
      </c>
      <c r="AF98" s="31">
        <v>0.79394417174850307</v>
      </c>
      <c r="AG98" s="31">
        <v>0.76772947648638712</v>
      </c>
      <c r="AH98" s="32">
        <v>0.74723123250446111</v>
      </c>
    </row>
    <row r="99" spans="1:34" x14ac:dyDescent="0.25">
      <c r="A99" s="30">
        <v>-20</v>
      </c>
      <c r="B99" s="31">
        <v>6.5786078136499562</v>
      </c>
      <c r="C99" s="31">
        <v>5.8461322983798452</v>
      </c>
      <c r="D99" s="31">
        <v>5.1945409456731859</v>
      </c>
      <c r="E99" s="31">
        <v>4.6172666362926504</v>
      </c>
      <c r="F99" s="31">
        <v>4.1080221276516093</v>
      </c>
      <c r="G99" s="31">
        <v>3.6608000538141008</v>
      </c>
      <c r="H99" s="31">
        <v>3.26987292549485</v>
      </c>
      <c r="I99" s="31">
        <v>2.9297931300592719</v>
      </c>
      <c r="J99" s="31">
        <v>2.6353929315234561</v>
      </c>
      <c r="K99" s="31">
        <v>2.38178447055417</v>
      </c>
      <c r="L99" s="31">
        <v>2.1643597644688901</v>
      </c>
      <c r="M99" s="31">
        <v>1.978790707235742</v>
      </c>
      <c r="N99" s="31">
        <v>1.8210290694735689</v>
      </c>
      <c r="O99" s="31">
        <v>1.687306498451864</v>
      </c>
      <c r="P99" s="31">
        <v>1.5741345180908179</v>
      </c>
      <c r="Q99" s="31">
        <v>1.4783045289613159</v>
      </c>
      <c r="R99" s="31">
        <v>1.396887808284901</v>
      </c>
      <c r="S99" s="31">
        <v>1.327235509933834</v>
      </c>
      <c r="T99" s="31">
        <v>1.2669786644310199</v>
      </c>
      <c r="U99" s="31">
        <v>1.214028178950084</v>
      </c>
      <c r="V99" s="31">
        <v>1.1665748373152971</v>
      </c>
      <c r="W99" s="31">
        <v>1.123089300001634</v>
      </c>
      <c r="X99" s="31">
        <v>1.082322104134771</v>
      </c>
      <c r="Y99" s="31">
        <v>1.0433036634910271</v>
      </c>
      <c r="Z99" s="31">
        <v>1.0053442684974461</v>
      </c>
      <c r="AA99" s="31">
        <v>0.96803408623168752</v>
      </c>
      <c r="AB99" s="31">
        <v>0.93124316042218769</v>
      </c>
      <c r="AC99" s="31">
        <v>0.89512141144799517</v>
      </c>
      <c r="AD99" s="31">
        <v>0.86009863633888617</v>
      </c>
      <c r="AE99" s="31">
        <v>0.82688450877527953</v>
      </c>
      <c r="AF99" s="31">
        <v>0.79646857908829105</v>
      </c>
      <c r="AG99" s="31">
        <v>0.77012027425972462</v>
      </c>
      <c r="AH99" s="32">
        <v>0.74938889792212393</v>
      </c>
    </row>
    <row r="100" spans="1:34" x14ac:dyDescent="0.25">
      <c r="A100" s="30">
        <v>-14</v>
      </c>
      <c r="B100" s="31">
        <v>6.6242911464048433</v>
      </c>
      <c r="C100" s="31">
        <v>5.8866655605711786</v>
      </c>
      <c r="D100" s="31">
        <v>5.2303403361703662</v>
      </c>
      <c r="E100" s="31">
        <v>4.6487311858584972</v>
      </c>
      <c r="F100" s="31">
        <v>4.1355336989423543</v>
      </c>
      <c r="G100" s="31">
        <v>3.6847233413794052</v>
      </c>
      <c r="H100" s="31">
        <v>3.290555455777779</v>
      </c>
      <c r="I100" s="31">
        <v>2.9475652613963219</v>
      </c>
      <c r="J100" s="31">
        <v>2.6505678541445419</v>
      </c>
      <c r="K100" s="31">
        <v>2.3946582065826241</v>
      </c>
      <c r="L100" s="31">
        <v>2.1752111679214541</v>
      </c>
      <c r="M100" s="31">
        <v>1.9878814640225919</v>
      </c>
      <c r="N100" s="31">
        <v>1.828603697398284</v>
      </c>
      <c r="O100" s="31">
        <v>1.693592347211454</v>
      </c>
      <c r="P100" s="31">
        <v>1.579341769275713</v>
      </c>
      <c r="Q100" s="31">
        <v>1.4826261960553611</v>
      </c>
      <c r="R100" s="31">
        <v>1.400499736665358</v>
      </c>
      <c r="S100" s="31">
        <v>1.3302963768713789</v>
      </c>
      <c r="T100" s="31">
        <v>1.2696299790897669</v>
      </c>
      <c r="U100" s="31">
        <v>1.21639428238755</v>
      </c>
      <c r="V100" s="31">
        <v>1.1687629024824131</v>
      </c>
      <c r="W100" s="31">
        <v>1.1251893317427739</v>
      </c>
      <c r="X100" s="31">
        <v>1.0844069391876909</v>
      </c>
      <c r="Y100" s="31">
        <v>1.0454289704869379</v>
      </c>
      <c r="Z100" s="31">
        <v>1.0075485479609581</v>
      </c>
      <c r="AA100" s="31">
        <v>0.97033867058084566</v>
      </c>
      <c r="AB100" s="31">
        <v>0.93365221396843645</v>
      </c>
      <c r="AC100" s="31">
        <v>0.89762193039620897</v>
      </c>
      <c r="AD100" s="31">
        <v>0.86266044878735204</v>
      </c>
      <c r="AE100" s="31">
        <v>0.82946027471571093</v>
      </c>
      <c r="AF100" s="31">
        <v>0.79899379040581686</v>
      </c>
      <c r="AG100" s="31">
        <v>0.77251325473291055</v>
      </c>
      <c r="AH100" s="32">
        <v>0.75155080322290491</v>
      </c>
    </row>
    <row r="101" spans="1:34" x14ac:dyDescent="0.25">
      <c r="A101" s="30">
        <v>-8</v>
      </c>
      <c r="B101" s="31">
        <v>6.6702567233522672</v>
      </c>
      <c r="C101" s="31">
        <v>5.9274618364888916</v>
      </c>
      <c r="D101" s="31">
        <v>5.2663841883889564</v>
      </c>
      <c r="E101" s="31">
        <v>4.6804223236019764</v>
      </c>
      <c r="F101" s="31">
        <v>4.1632546633281526</v>
      </c>
      <c r="G101" s="31">
        <v>3.7088395054183669</v>
      </c>
      <c r="H101" s="31">
        <v>3.3114150243741789</v>
      </c>
      <c r="I101" s="31">
        <v>2.9654992713478432</v>
      </c>
      <c r="J101" s="31">
        <v>2.66589017414229</v>
      </c>
      <c r="K101" s="31">
        <v>2.4076655372111251</v>
      </c>
      <c r="L101" s="31">
        <v>2.186183041658655</v>
      </c>
      <c r="M101" s="31">
        <v>1.9970802452398531</v>
      </c>
      <c r="N101" s="31">
        <v>1.8362745823603901</v>
      </c>
      <c r="O101" s="31">
        <v>1.6999633640766001</v>
      </c>
      <c r="P101" s="31">
        <v>1.584623778095523</v>
      </c>
      <c r="Q101" s="31">
        <v>1.4870128887748639</v>
      </c>
      <c r="R101" s="31">
        <v>1.4041676371230229</v>
      </c>
      <c r="S101" s="31">
        <v>1.3334048407990879</v>
      </c>
      <c r="T101" s="31">
        <v>1.2723211941128041</v>
      </c>
      <c r="U101" s="31">
        <v>1.2187932680246369</v>
      </c>
      <c r="V101" s="31">
        <v>1.1709775101456801</v>
      </c>
      <c r="W101" s="31">
        <v>1.1273102447377601</v>
      </c>
      <c r="X101" s="31">
        <v>1.086507672713394</v>
      </c>
      <c r="Y101" s="31">
        <v>1.047565871635733</v>
      </c>
      <c r="Z101" s="31">
        <v>1.0097607957186601</v>
      </c>
      <c r="AA101" s="31">
        <v>0.97264827582668023</v>
      </c>
      <c r="AB101" s="31">
        <v>0.93606401947505447</v>
      </c>
      <c r="AC101" s="31">
        <v>0.9001236108296734</v>
      </c>
      <c r="AD101" s="31">
        <v>0.86522251070714851</v>
      </c>
      <c r="AE101" s="31">
        <v>0.83203605657474733</v>
      </c>
      <c r="AF101" s="31">
        <v>0.80151946255041662</v>
      </c>
      <c r="AG101" s="31">
        <v>0.77490781940281306</v>
      </c>
      <c r="AH101" s="32">
        <v>0.75371609455127953</v>
      </c>
    </row>
    <row r="102" spans="1:34" x14ac:dyDescent="0.25">
      <c r="A102" s="30">
        <v>-1</v>
      </c>
      <c r="B102" s="31">
        <v>6.7242498508567881</v>
      </c>
      <c r="C102" s="31">
        <v>5.9753994669526076</v>
      </c>
      <c r="D102" s="31">
        <v>5.3087535361971323</v>
      </c>
      <c r="E102" s="31">
        <v>4.717690573682189</v>
      </c>
      <c r="F102" s="31">
        <v>4.1958689711502961</v>
      </c>
      <c r="G102" s="31">
        <v>3.737226996994671</v>
      </c>
      <c r="H102" s="31">
        <v>3.335982796259183</v>
      </c>
      <c r="I102" s="31">
        <v>2.986634390638419</v>
      </c>
      <c r="J102" s="31">
        <v>2.6839596784776192</v>
      </c>
      <c r="K102" s="31">
        <v>2.423016434772717</v>
      </c>
      <c r="L102" s="31">
        <v>2.199142311170347</v>
      </c>
      <c r="M102" s="31">
        <v>2.0079548359677948</v>
      </c>
      <c r="N102" s="31">
        <v>1.845351414113064</v>
      </c>
      <c r="O102" s="31">
        <v>1.707509327204807</v>
      </c>
      <c r="P102" s="31">
        <v>1.5908857334923781</v>
      </c>
      <c r="Q102" s="31">
        <v>1.4922176678758221</v>
      </c>
      <c r="R102" s="31">
        <v>1.408522041905842</v>
      </c>
      <c r="S102" s="31">
        <v>1.3370956437838499</v>
      </c>
      <c r="T102" s="31">
        <v>1.275515138361927</v>
      </c>
      <c r="U102" s="31">
        <v>1.2216370671428449</v>
      </c>
      <c r="V102" s="31">
        <v>1.1735978482800411</v>
      </c>
      <c r="W102" s="31">
        <v>1.1298137765776379</v>
      </c>
      <c r="X102" s="31">
        <v>1.0889810234904951</v>
      </c>
      <c r="Y102" s="31">
        <v>1.050075637124078</v>
      </c>
      <c r="Z102" s="31">
        <v>1.012353542234578</v>
      </c>
      <c r="AA102" s="31">
        <v>0.97535054022885592</v>
      </c>
      <c r="AB102" s="31">
        <v>0.93888230916446247</v>
      </c>
      <c r="AC102" s="31">
        <v>0.90304440374963235</v>
      </c>
      <c r="AD102" s="31">
        <v>0.86821225534328417</v>
      </c>
      <c r="AE102" s="31">
        <v>0.8350411719550056</v>
      </c>
      <c r="AF102" s="31">
        <v>0.80446633824510672</v>
      </c>
      <c r="AG102" s="31">
        <v>0.77770281552448151</v>
      </c>
      <c r="AH102" s="32">
        <v>0.7562455417548648</v>
      </c>
    </row>
    <row r="103" spans="1:34" x14ac:dyDescent="0.25">
      <c r="A103" s="30">
        <v>5</v>
      </c>
      <c r="B103" s="31">
        <v>6.7708525176237071</v>
      </c>
      <c r="C103" s="31">
        <v>6.0167902906790598</v>
      </c>
      <c r="D103" s="31">
        <v>5.345350864212957</v>
      </c>
      <c r="E103" s="31">
        <v>4.7498955852106564</v>
      </c>
      <c r="F103" s="31">
        <v>4.2240656773080936</v>
      </c>
      <c r="G103" s="31">
        <v>3.7617822407918959</v>
      </c>
      <c r="H103" s="31">
        <v>3.3572462525993632</v>
      </c>
      <c r="I103" s="31">
        <v>3.0049385663184882</v>
      </c>
      <c r="J103" s="31">
        <v>2.6996199121879392</v>
      </c>
      <c r="K103" s="31">
        <v>2.4363308970970738</v>
      </c>
      <c r="L103" s="31">
        <v>2.21039200458593</v>
      </c>
      <c r="M103" s="31">
        <v>2.0174035948452311</v>
      </c>
      <c r="N103" s="31">
        <v>1.8532459047163801</v>
      </c>
      <c r="O103" s="31">
        <v>1.71407904769146</v>
      </c>
      <c r="P103" s="31">
        <v>1.596343013913248</v>
      </c>
      <c r="Q103" s="31">
        <v>1.4967576701751919</v>
      </c>
      <c r="R103" s="31">
        <v>1.4123227599214321</v>
      </c>
      <c r="S103" s="31">
        <v>1.3403179032467809</v>
      </c>
      <c r="T103" s="31">
        <v>1.2783025968967501</v>
      </c>
      <c r="U103" s="31">
        <v>1.2241162142675399</v>
      </c>
      <c r="V103" s="31">
        <v>1.175878005405991</v>
      </c>
      <c r="W103" s="31">
        <v>1.1319870970096539</v>
      </c>
      <c r="X103" s="31">
        <v>1.091122492426787</v>
      </c>
      <c r="Y103" s="31">
        <v>1.0522430716562989</v>
      </c>
      <c r="Z103" s="31">
        <v>1.014587591347798</v>
      </c>
      <c r="AA103" s="31">
        <v>0.97767468480155451</v>
      </c>
      <c r="AB103" s="31">
        <v>0.94130286196853774</v>
      </c>
      <c r="AC103" s="31">
        <v>0.90555050945041426</v>
      </c>
      <c r="AD103" s="31">
        <v>0.87077589049951198</v>
      </c>
      <c r="AE103" s="31">
        <v>0.83761714501883244</v>
      </c>
      <c r="AF103" s="31">
        <v>0.8069922895620929</v>
      </c>
      <c r="AG103" s="31">
        <v>0.78009921733365672</v>
      </c>
      <c r="AH103" s="32">
        <v>0.75841569818863497</v>
      </c>
    </row>
    <row r="104" spans="1:34" x14ac:dyDescent="0.25">
      <c r="A104" s="30">
        <v>11</v>
      </c>
      <c r="B104" s="31">
        <v>6.8177612344520018</v>
      </c>
      <c r="C104" s="31">
        <v>6.0584671253846638</v>
      </c>
      <c r="D104" s="31">
        <v>5.3822148425869134</v>
      </c>
      <c r="E104" s="31">
        <v>4.7823485649374176</v>
      </c>
      <c r="F104" s="31">
        <v>4.2524923479655401</v>
      </c>
      <c r="G104" s="31">
        <v>3.7865501238513239</v>
      </c>
      <c r="H104" s="31">
        <v>3.3787057014254889</v>
      </c>
      <c r="I104" s="31">
        <v>3.0234227661694488</v>
      </c>
      <c r="J104" s="31">
        <v>2.7154448802152911</v>
      </c>
      <c r="K104" s="31">
        <v>2.449795482345785</v>
      </c>
      <c r="L104" s="31">
        <v>2.221777887994397</v>
      </c>
      <c r="M104" s="31">
        <v>2.0269752892452608</v>
      </c>
      <c r="N104" s="31">
        <v>1.861250754833206</v>
      </c>
      <c r="O104" s="31">
        <v>1.720747230143727</v>
      </c>
      <c r="P104" s="31">
        <v>1.601887537213025</v>
      </c>
      <c r="Q104" s="31">
        <v>1.5013743747279691</v>
      </c>
      <c r="R104" s="31">
        <v>1.4161903180261139</v>
      </c>
      <c r="S104" s="31">
        <v>1.343597819095699</v>
      </c>
      <c r="T104" s="31">
        <v>1.2811392065756511</v>
      </c>
      <c r="U104" s="31">
        <v>1.2266366857555691</v>
      </c>
      <c r="V104" s="31">
        <v>1.1781923385757349</v>
      </c>
      <c r="W104" s="31">
        <v>1.1341881236271261</v>
      </c>
      <c r="X104" s="31">
        <v>1.0932858761514059</v>
      </c>
      <c r="Y104" s="31">
        <v>1.054427308040895</v>
      </c>
      <c r="Z104" s="31">
        <v>1.016834007838628</v>
      </c>
      <c r="AA104" s="31">
        <v>0.98000744073830337</v>
      </c>
      <c r="AB104" s="31">
        <v>0.94372894858429746</v>
      </c>
      <c r="AC104" s="31">
        <v>0.90805974987169003</v>
      </c>
      <c r="AD104" s="31">
        <v>0.8733409397462456</v>
      </c>
      <c r="AE104" s="31">
        <v>0.84019349000438859</v>
      </c>
      <c r="AF104" s="31">
        <v>0.80951824909323744</v>
      </c>
      <c r="AG104" s="31">
        <v>0.78249594211055762</v>
      </c>
      <c r="AH104" s="32">
        <v>0.76058717080491789</v>
      </c>
    </row>
    <row r="105" spans="1:34" x14ac:dyDescent="0.25">
      <c r="A105" s="30">
        <v>18</v>
      </c>
      <c r="B105" s="31">
        <v>6.8728851858051927</v>
      </c>
      <c r="C105" s="31">
        <v>6.1074615464210646</v>
      </c>
      <c r="D105" s="31">
        <v>5.4255694542289694</v>
      </c>
      <c r="E105" s="31">
        <v>4.8205330586498913</v>
      </c>
      <c r="F105" s="31">
        <v>4.2859563857555267</v>
      </c>
      <c r="G105" s="31">
        <v>3.8157233382682358</v>
      </c>
      <c r="H105" s="31">
        <v>3.403997695561058</v>
      </c>
      <c r="I105" s="31">
        <v>3.0452231136577299</v>
      </c>
      <c r="J105" s="31">
        <v>2.7341231252326632</v>
      </c>
      <c r="K105" s="31">
        <v>2.4657011396109478</v>
      </c>
      <c r="L105" s="31">
        <v>2.2352404427683719</v>
      </c>
      <c r="M105" s="31">
        <v>2.0383041973313931</v>
      </c>
      <c r="N105" s="31">
        <v>1.8707354425771689</v>
      </c>
      <c r="O105" s="31">
        <v>1.7286570944335029</v>
      </c>
      <c r="P105" s="31">
        <v>1.608471945478926</v>
      </c>
      <c r="Q105" s="31">
        <v>1.506862664942632</v>
      </c>
      <c r="R105" s="31">
        <v>1.4207917987044869</v>
      </c>
      <c r="S105" s="31">
        <v>1.3475017692950619</v>
      </c>
      <c r="T105" s="31">
        <v>1.2845148758956011</v>
      </c>
      <c r="U105" s="31">
        <v>1.2296332943380339</v>
      </c>
      <c r="V105" s="31">
        <v>1.1809390771049539</v>
      </c>
      <c r="W105" s="31">
        <v>1.1367941533296599</v>
      </c>
      <c r="X105" s="31">
        <v>1.0958403287961469</v>
      </c>
      <c r="Y105" s="31">
        <v>1.05699928593906</v>
      </c>
      <c r="Z105" s="31">
        <v>1.0194725838437559</v>
      </c>
      <c r="AA105" s="31">
        <v>0.98274165824622817</v>
      </c>
      <c r="AB105" s="31">
        <v>0.94656782153321462</v>
      </c>
      <c r="AC105" s="31">
        <v>0.91099226274209877</v>
      </c>
      <c r="AD105" s="31">
        <v>0.87633604756095096</v>
      </c>
      <c r="AE105" s="31">
        <v>0.84320011832851849</v>
      </c>
      <c r="AF105" s="31">
        <v>0.81246529403428269</v>
      </c>
      <c r="AG105" s="31">
        <v>0.78529227031832638</v>
      </c>
      <c r="AH105" s="32">
        <v>0.76312161947151236</v>
      </c>
    </row>
    <row r="106" spans="1:34" x14ac:dyDescent="0.25">
      <c r="A106" s="30">
        <v>24</v>
      </c>
      <c r="B106" s="31">
        <v>6.9204836158728753</v>
      </c>
      <c r="C106" s="31">
        <v>6.1497838003538439</v>
      </c>
      <c r="D106" s="31">
        <v>5.4630360278171342</v>
      </c>
      <c r="E106" s="31">
        <v>4.853547279577163</v>
      </c>
      <c r="F106" s="31">
        <v>4.3149044135990282</v>
      </c>
      <c r="G106" s="31">
        <v>3.8409741644985229</v>
      </c>
      <c r="H106" s="31">
        <v>3.425903143542099</v>
      </c>
      <c r="I106" s="31">
        <v>3.064117838646915</v>
      </c>
      <c r="J106" s="31">
        <v>2.7503246143808009</v>
      </c>
      <c r="K106" s="31">
        <v>2.4795097119622689</v>
      </c>
      <c r="L106" s="31">
        <v>2.2469392492605191</v>
      </c>
      <c r="M106" s="31">
        <v>2.0481592207954309</v>
      </c>
      <c r="N106" s="31">
        <v>1.8789954977375789</v>
      </c>
      <c r="O106" s="31">
        <v>1.735553827908195</v>
      </c>
      <c r="P106" s="31">
        <v>1.614219835779219</v>
      </c>
      <c r="Q106" s="31">
        <v>1.511659022473266</v>
      </c>
      <c r="R106" s="31">
        <v>1.4248167657636179</v>
      </c>
      <c r="S106" s="31">
        <v>1.3509183200742789</v>
      </c>
      <c r="T106" s="31">
        <v>1.2874688164798951</v>
      </c>
      <c r="U106" s="31">
        <v>1.232253262705822</v>
      </c>
      <c r="V106" s="31">
        <v>1.1833365431280829</v>
      </c>
      <c r="W106" s="31">
        <v>1.139063418773379</v>
      </c>
      <c r="X106" s="31">
        <v>1.098058527319125</v>
      </c>
      <c r="Y106" s="31">
        <v>1.059226383093405</v>
      </c>
      <c r="Z106" s="31">
        <v>1.0217513770749529</v>
      </c>
      <c r="AA106" s="31">
        <v>0.98509777689322497</v>
      </c>
      <c r="AB106" s="31">
        <v>0.9490097268283576</v>
      </c>
      <c r="AC106" s="31">
        <v>0.91351124781114756</v>
      </c>
      <c r="AD106" s="31">
        <v>0.87890623742311258</v>
      </c>
      <c r="AE106" s="31">
        <v>0.84577846989639838</v>
      </c>
      <c r="AF106" s="31">
        <v>0.81499159611389516</v>
      </c>
      <c r="AG106" s="31">
        <v>0.78768914360911424</v>
      </c>
      <c r="AH106" s="32">
        <v>0.76529451656634262</v>
      </c>
    </row>
    <row r="107" spans="1:34" x14ac:dyDescent="0.25">
      <c r="A107" s="30">
        <v>30</v>
      </c>
      <c r="B107" s="31">
        <v>6.9684128655976219</v>
      </c>
      <c r="C107" s="31">
        <v>6.1924160262453967</v>
      </c>
      <c r="D107" s="31">
        <v>5.5007924041269876</v>
      </c>
      <c r="E107" s="31">
        <v>4.8868318124502261</v>
      </c>
      <c r="F107" s="31">
        <v>4.3441039410736257</v>
      </c>
      <c r="G107" s="31">
        <v>3.8664583565063979</v>
      </c>
      <c r="H107" s="31">
        <v>3.4480245019084199</v>
      </c>
      <c r="I107" s="31">
        <v>3.083211697090265</v>
      </c>
      <c r="J107" s="31">
        <v>2.766709138513181</v>
      </c>
      <c r="K107" s="31">
        <v>2.493485899289094</v>
      </c>
      <c r="L107" s="31">
        <v>2.258790929180639</v>
      </c>
      <c r="M107" s="31">
        <v>2.058153054601104</v>
      </c>
      <c r="N107" s="31">
        <v>1.88738097861448</v>
      </c>
      <c r="O107" s="31">
        <v>1.742563280935423</v>
      </c>
      <c r="P107" s="31">
        <v>1.6200684179292859</v>
      </c>
      <c r="Q107" s="31">
        <v>1.5165447226121149</v>
      </c>
      <c r="R107" s="31">
        <v>1.428920404650599</v>
      </c>
      <c r="S107" s="31">
        <v>1.3544035503621641</v>
      </c>
      <c r="T107" s="31">
        <v>1.2904821227148791</v>
      </c>
      <c r="U107" s="31">
        <v>1.2349239613275249</v>
      </c>
      <c r="V107" s="31">
        <v>1.185776782469512</v>
      </c>
      <c r="W107" s="31">
        <v>1.1413681790609971</v>
      </c>
      <c r="X107" s="31">
        <v>1.1003056206728079</v>
      </c>
      <c r="Y107" s="31">
        <v>1.0614764535264241</v>
      </c>
      <c r="Z107" s="31">
        <v>1.0240479004940319</v>
      </c>
      <c r="AA107" s="31">
        <v>0.9874670610984867</v>
      </c>
      <c r="AB107" s="31">
        <v>0.95146091151333656</v>
      </c>
      <c r="AC107" s="31">
        <v>0.91603630456280527</v>
      </c>
      <c r="AD107" s="31">
        <v>0.88147996972184095</v>
      </c>
      <c r="AE107" s="31">
        <v>0.84835851311600041</v>
      </c>
      <c r="AF107" s="31">
        <v>0.81751841752158694</v>
      </c>
      <c r="AG107" s="31">
        <v>0.79008604236553748</v>
      </c>
      <c r="AH107" s="32">
        <v>0.76746762372554389</v>
      </c>
    </row>
    <row r="108" spans="1:34" x14ac:dyDescent="0.25">
      <c r="A108" s="30">
        <v>36</v>
      </c>
      <c r="B108" s="31">
        <v>7.0166809571772699</v>
      </c>
      <c r="C108" s="31">
        <v>6.2353659909411352</v>
      </c>
      <c r="D108" s="31">
        <v>5.5388460946514986</v>
      </c>
      <c r="E108" s="31">
        <v>4.9203939134096073</v>
      </c>
      <c r="F108" s="31">
        <v>4.3735619689674046</v>
      </c>
      <c r="G108" s="31">
        <v>3.8921826597275109</v>
      </c>
      <c r="H108" s="31">
        <v>3.4703682607432249</v>
      </c>
      <c r="I108" s="31">
        <v>3.1025109237185409</v>
      </c>
      <c r="J108" s="31">
        <v>2.7832826770081249</v>
      </c>
      <c r="K108" s="31">
        <v>2.507635425617325</v>
      </c>
      <c r="L108" s="31">
        <v>2.2708009512021818</v>
      </c>
      <c r="M108" s="31">
        <v>2.0682909120694188</v>
      </c>
      <c r="N108" s="31">
        <v>1.8958968431764409</v>
      </c>
      <c r="O108" s="31">
        <v>1.749690156131317</v>
      </c>
      <c r="P108" s="31">
        <v>1.6260221391928289</v>
      </c>
      <c r="Q108" s="31">
        <v>1.5215239572704311</v>
      </c>
      <c r="R108" s="31">
        <v>1.4331066519242439</v>
      </c>
      <c r="S108" s="31">
        <v>1.3579611413650989</v>
      </c>
      <c r="T108" s="31">
        <v>1.2935582204544911</v>
      </c>
      <c r="U108" s="31">
        <v>1.2376485607046159</v>
      </c>
      <c r="V108" s="31">
        <v>1.1882627102783161</v>
      </c>
      <c r="W108" s="31">
        <v>1.1437110939891559</v>
      </c>
      <c r="X108" s="31">
        <v>1.10258401330138</v>
      </c>
      <c r="Y108" s="31">
        <v>1.0637516463298911</v>
      </c>
      <c r="Z108" s="31">
        <v>1.026364047840294</v>
      </c>
      <c r="AA108" s="31">
        <v>0.98985114924885509</v>
      </c>
      <c r="AB108" s="31">
        <v>0.95392275862256048</v>
      </c>
      <c r="AC108" s="31">
        <v>0.91856856067904868</v>
      </c>
      <c r="AD108" s="31">
        <v>0.8840581167866649</v>
      </c>
      <c r="AE108" s="31">
        <v>0.85094086496440735</v>
      </c>
      <c r="AF108" s="31">
        <v>0.82004611988198683</v>
      </c>
      <c r="AG108" s="31">
        <v>0.79248307285975983</v>
      </c>
      <c r="AH108" s="32">
        <v>0.76964079186885914</v>
      </c>
    </row>
    <row r="109" spans="1:34" x14ac:dyDescent="0.25">
      <c r="A109" s="30">
        <v>43</v>
      </c>
      <c r="B109" s="31">
        <v>7.0734328251535432</v>
      </c>
      <c r="C109" s="31">
        <v>6.2858863649745684</v>
      </c>
      <c r="D109" s="31">
        <v>5.5836279937397846</v>
      </c>
      <c r="E109" s="31">
        <v>4.9599103270927616</v>
      </c>
      <c r="F109" s="31">
        <v>4.408265857327768</v>
      </c>
      <c r="G109" s="31">
        <v>3.9225069533897452</v>
      </c>
      <c r="H109" s="31">
        <v>3.4967258608743128</v>
      </c>
      <c r="I109" s="31">
        <v>3.125294702027789</v>
      </c>
      <c r="J109" s="31">
        <v>2.8028654757471592</v>
      </c>
      <c r="K109" s="31">
        <v>2.524370057580092</v>
      </c>
      <c r="L109" s="31">
        <v>2.2850201997249608</v>
      </c>
      <c r="M109" s="31">
        <v>2.0803075310308001</v>
      </c>
      <c r="N109" s="31">
        <v>1.906003556997335</v>
      </c>
      <c r="O109" s="31">
        <v>1.7581596597749769</v>
      </c>
      <c r="P109" s="31">
        <v>1.633107098164803</v>
      </c>
      <c r="Q109" s="31">
        <v>1.5274570076185989</v>
      </c>
      <c r="R109" s="31">
        <v>1.438100400238818</v>
      </c>
      <c r="S109" s="31">
        <v>1.362208164778608</v>
      </c>
      <c r="T109" s="31">
        <v>1.297231066641789</v>
      </c>
      <c r="U109" s="31">
        <v>1.2408997478828581</v>
      </c>
      <c r="V109" s="31">
        <v>1.1912247272070129</v>
      </c>
      <c r="W109" s="31">
        <v>1.146496399970101</v>
      </c>
      <c r="X109" s="31">
        <v>1.105285038178734</v>
      </c>
      <c r="Y109" s="31">
        <v>1.0664407904900921</v>
      </c>
      <c r="Z109" s="31">
        <v>1.029093682212139</v>
      </c>
      <c r="AA109" s="31">
        <v>0.9926536153034482</v>
      </c>
      <c r="AB109" s="31">
        <v>0.95681036837332589</v>
      </c>
      <c r="AC109" s="31">
        <v>0.92153359668173374</v>
      </c>
      <c r="AD109" s="31">
        <v>0.88707283213933497</v>
      </c>
      <c r="AE109" s="31">
        <v>0.8539574833074578</v>
      </c>
      <c r="AF109" s="31">
        <v>0.82299683539815072</v>
      </c>
      <c r="AG109" s="31">
        <v>0.79528005027405557</v>
      </c>
      <c r="AH109" s="32">
        <v>0.77217616644863818</v>
      </c>
    </row>
    <row r="110" spans="1:34" x14ac:dyDescent="0.25">
      <c r="A110" s="30">
        <v>49</v>
      </c>
      <c r="B110" s="31">
        <v>7.1224630525920194</v>
      </c>
      <c r="C110" s="31">
        <v>6.3295518662518404</v>
      </c>
      <c r="D110" s="31">
        <v>5.6223520915677883</v>
      </c>
      <c r="E110" s="31">
        <v>4.9940991760768538</v>
      </c>
      <c r="F110" s="31">
        <v>4.4383084439667284</v>
      </c>
      <c r="G110" s="31">
        <v>3.9487750960757588</v>
      </c>
      <c r="H110" s="31">
        <v>3.5195742098929972</v>
      </c>
      <c r="I110" s="31">
        <v>3.145060739558172</v>
      </c>
      <c r="J110" s="31">
        <v>2.819869515861694</v>
      </c>
      <c r="K110" s="31">
        <v>2.5389152462446511</v>
      </c>
      <c r="L110" s="31">
        <v>2.297392514798831</v>
      </c>
      <c r="M110" s="31">
        <v>2.0907757822666868</v>
      </c>
      <c r="N110" s="31">
        <v>1.9148193860413689</v>
      </c>
      <c r="O110" s="31">
        <v>1.7655575401666941</v>
      </c>
      <c r="P110" s="31">
        <v>1.639304335337185</v>
      </c>
      <c r="Q110" s="31">
        <v>1.532653738898019</v>
      </c>
      <c r="R110" s="31">
        <v>1.442479594845077</v>
      </c>
      <c r="S110" s="31">
        <v>1.3659356238249309</v>
      </c>
      <c r="T110" s="31">
        <v>1.3004554231348051</v>
      </c>
      <c r="U110" s="31">
        <v>1.2437524667226449</v>
      </c>
      <c r="V110" s="31">
        <v>1.193820105187033</v>
      </c>
      <c r="W110" s="31">
        <v>1.148931565777267</v>
      </c>
      <c r="X110" s="31">
        <v>1.1076399523933509</v>
      </c>
      <c r="Y110" s="31">
        <v>1.0687782455858981</v>
      </c>
      <c r="Z110" s="31">
        <v>1.0314593025562979</v>
      </c>
      <c r="AA110" s="31">
        <v>0.99507585715651614</v>
      </c>
      <c r="AB110" s="31">
        <v>0.95930051988930354</v>
      </c>
      <c r="AC110" s="31">
        <v>0.92408577790803947</v>
      </c>
      <c r="AD110" s="31">
        <v>0.88966399501679283</v>
      </c>
      <c r="AE110" s="31">
        <v>0.85654741167032022</v>
      </c>
      <c r="AF110" s="31">
        <v>0.82552814497406513</v>
      </c>
      <c r="AG110" s="31">
        <v>0.79767818868415219</v>
      </c>
      <c r="AH110" s="32">
        <v>0.77434941320740336</v>
      </c>
    </row>
    <row r="111" spans="1:34" x14ac:dyDescent="0.25">
      <c r="A111" s="30">
        <v>55</v>
      </c>
      <c r="B111" s="31">
        <v>7.1718581595427393</v>
      </c>
      <c r="C111" s="31">
        <v>6.37356033537458</v>
      </c>
      <c r="D111" s="31">
        <v>5.6613979240356729</v>
      </c>
      <c r="E111" s="31">
        <v>5.028589204956436</v>
      </c>
      <c r="F111" s="31">
        <v>4.4686323342179728</v>
      </c>
      <c r="G111" s="31">
        <v>3.9753053445520581</v>
      </c>
      <c r="H111" s="31">
        <v>3.5426661453411552</v>
      </c>
      <c r="I111" s="31">
        <v>3.1650525226184159</v>
      </c>
      <c r="J111" s="31">
        <v>2.837082139067669</v>
      </c>
      <c r="K111" s="31">
        <v>2.5536525340234242</v>
      </c>
      <c r="L111" s="31">
        <v>2.3099411234708791</v>
      </c>
      <c r="M111" s="31">
        <v>2.1014052000459151</v>
      </c>
      <c r="N111" s="31">
        <v>1.923781933035098</v>
      </c>
      <c r="O111" s="31">
        <v>1.77308836837566</v>
      </c>
      <c r="P111" s="31">
        <v>1.6456214286555459</v>
      </c>
      <c r="Q111" s="31">
        <v>1.5379579131133561</v>
      </c>
      <c r="R111" s="31">
        <v>1.446954497638389</v>
      </c>
      <c r="S111" s="31">
        <v>1.3697477347706331</v>
      </c>
      <c r="T111" s="31">
        <v>1.3037540537007359</v>
      </c>
      <c r="U111" s="31">
        <v>1.2466697602700401</v>
      </c>
      <c r="V111" s="31">
        <v>1.1964710369705871</v>
      </c>
      <c r="W111" s="31">
        <v>1.1514139429450729</v>
      </c>
      <c r="X111" s="31">
        <v>1.1100344139869009</v>
      </c>
      <c r="Y111" s="31">
        <v>1.0711482625401381</v>
      </c>
      <c r="Z111" s="31">
        <v>1.03385117769956</v>
      </c>
      <c r="AA111" s="31">
        <v>0.99751872521057727</v>
      </c>
      <c r="AB111" s="31">
        <v>0.96180634746935922</v>
      </c>
      <c r="AC111" s="31">
        <v>0.92664936352268512</v>
      </c>
      <c r="AD111" s="31">
        <v>0.89226296906805302</v>
      </c>
      <c r="AE111" s="31">
        <v>0.85914223645364252</v>
      </c>
      <c r="AF111" s="31">
        <v>0.82806211467831758</v>
      </c>
      <c r="AG111" s="31">
        <v>0.80007742939159254</v>
      </c>
      <c r="AH111" s="32">
        <v>0.77652288289372229</v>
      </c>
    </row>
    <row r="112" spans="1:34" x14ac:dyDescent="0.25">
      <c r="A112" s="30">
        <v>61</v>
      </c>
      <c r="B112" s="31">
        <v>7.2216265686440728</v>
      </c>
      <c r="C112" s="31">
        <v>6.4179199396287068</v>
      </c>
      <c r="D112" s="31">
        <v>5.7007734030769202</v>
      </c>
      <c r="E112" s="31">
        <v>5.0633880703125511</v>
      </c>
      <c r="F112" s="31">
        <v>4.4992449293101124</v>
      </c>
      <c r="G112" s="31">
        <v>4.0021048446948084</v>
      </c>
      <c r="H112" s="31">
        <v>3.566008557742514</v>
      </c>
      <c r="I112" s="31">
        <v>3.1852766863798059</v>
      </c>
      <c r="J112" s="31">
        <v>2.8545097251839309</v>
      </c>
      <c r="K112" s="31">
        <v>2.56858804538281</v>
      </c>
      <c r="L112" s="31">
        <v>2.3226718948550742</v>
      </c>
      <c r="M112" s="31">
        <v>2.1122013981300078</v>
      </c>
      <c r="N112" s="31">
        <v>1.932896556387611</v>
      </c>
      <c r="O112" s="31">
        <v>1.7807572474585229</v>
      </c>
      <c r="P112" s="31">
        <v>1.652063225824113</v>
      </c>
      <c r="Q112" s="31">
        <v>1.5433741226163979</v>
      </c>
      <c r="R112" s="31">
        <v>1.4515294456180989</v>
      </c>
      <c r="S112" s="31">
        <v>1.373648579262617</v>
      </c>
      <c r="T112" s="31">
        <v>1.307130784634025</v>
      </c>
      <c r="U112" s="31">
        <v>1.2496551994670879</v>
      </c>
      <c r="V112" s="31">
        <v>1.199180838147246</v>
      </c>
      <c r="W112" s="31">
        <v>1.15394659171063</v>
      </c>
      <c r="X112" s="31">
        <v>1.11247122784407</v>
      </c>
      <c r="Y112" s="31">
        <v>1.073553390885051</v>
      </c>
      <c r="Z112" s="31">
        <v>1.0362716018217419</v>
      </c>
      <c r="AA112" s="31">
        <v>0.99998425829301341</v>
      </c>
      <c r="AB112" s="31">
        <v>0.96432963458839538</v>
      </c>
      <c r="AC112" s="31">
        <v>0.92922588164814013</v>
      </c>
      <c r="AD112" s="31">
        <v>0.89487102706316068</v>
      </c>
      <c r="AE112" s="31">
        <v>0.86174297507501807</v>
      </c>
      <c r="AF112" s="31">
        <v>0.83059950657602188</v>
      </c>
      <c r="AG112" s="31">
        <v>0.80247827910909575</v>
      </c>
      <c r="AH112" s="32">
        <v>0.77869682686796449</v>
      </c>
    </row>
    <row r="113" spans="1:34" x14ac:dyDescent="0.25">
      <c r="A113" s="30">
        <v>68</v>
      </c>
      <c r="B113" s="31">
        <v>7.2801728952768263</v>
      </c>
      <c r="C113" s="31">
        <v>6.4701276366234772</v>
      </c>
      <c r="D113" s="31">
        <v>5.747138787506656</v>
      </c>
      <c r="E113" s="31">
        <v>5.1043874297925154</v>
      </c>
      <c r="F113" s="31">
        <v>4.5353345219978962</v>
      </c>
      <c r="G113" s="31">
        <v>4.033720899290322</v>
      </c>
      <c r="H113" s="31">
        <v>3.5935672734879902</v>
      </c>
      <c r="I113" s="31">
        <v>3.2091742330597981</v>
      </c>
      <c r="J113" s="31">
        <v>2.8751222431253152</v>
      </c>
      <c r="K113" s="31">
        <v>2.5862716454547852</v>
      </c>
      <c r="L113" s="31">
        <v>2.3377626584691629</v>
      </c>
      <c r="M113" s="31">
        <v>2.125015377240056</v>
      </c>
      <c r="N113" s="31">
        <v>1.94372977348978</v>
      </c>
      <c r="O113" s="31">
        <v>1.7898856955913061</v>
      </c>
      <c r="P113" s="31">
        <v>1.65974286856832</v>
      </c>
      <c r="Q113" s="31">
        <v>1.5498408940951589</v>
      </c>
      <c r="R113" s="31">
        <v>1.456999250496863</v>
      </c>
      <c r="S113" s="31">
        <v>1.378317292749164</v>
      </c>
      <c r="T113" s="31">
        <v>1.311174252478454</v>
      </c>
      <c r="U113" s="31">
        <v>1.2532292379618239</v>
      </c>
      <c r="V113" s="31">
        <v>1.2024212341270299</v>
      </c>
      <c r="W113" s="31">
        <v>1.1569691025525231</v>
      </c>
      <c r="X113" s="31">
        <v>1.1153715814674661</v>
      </c>
      <c r="Y113" s="31">
        <v>1.076407285751642</v>
      </c>
      <c r="Z113" s="31">
        <v>1.0391347069355941</v>
      </c>
      <c r="AA113" s="31">
        <v>1.0028922132004381</v>
      </c>
      <c r="AB113" s="31">
        <v>0.96729804937810104</v>
      </c>
      <c r="AC113" s="31">
        <v>0.93225033695110693</v>
      </c>
      <c r="AD113" s="31">
        <v>0.89792707405271355</v>
      </c>
      <c r="AE113" s="31">
        <v>0.86478613546680483</v>
      </c>
      <c r="AF113" s="31">
        <v>0.83356527262801472</v>
      </c>
      <c r="AG113" s="31">
        <v>0.80528211362156221</v>
      </c>
      <c r="AH113" s="32">
        <v>0.78123416318351246</v>
      </c>
    </row>
    <row r="114" spans="1:34" x14ac:dyDescent="0.25">
      <c r="A114" s="30">
        <v>74</v>
      </c>
      <c r="B114" s="31">
        <v>7.3307794779444668</v>
      </c>
      <c r="C114" s="31">
        <v>6.5152765099015424</v>
      </c>
      <c r="D114" s="31">
        <v>5.7872561010287198</v>
      </c>
      <c r="E114" s="31">
        <v>5.1398821650855764</v>
      </c>
      <c r="F114" s="31">
        <v>4.5665984924823766</v>
      </c>
      <c r="G114" s="31">
        <v>4.0611287502800533</v>
      </c>
      <c r="H114" s="31">
        <v>3.6174764821902299</v>
      </c>
      <c r="I114" s="31">
        <v>3.229925108575221</v>
      </c>
      <c r="J114" s="31">
        <v>2.8930379264480131</v>
      </c>
      <c r="K114" s="31">
        <v>2.6016581094722731</v>
      </c>
      <c r="L114" s="31">
        <v>2.3509087079623701</v>
      </c>
      <c r="M114" s="31">
        <v>2.136192648883334</v>
      </c>
      <c r="N114" s="31">
        <v>1.953192735850888</v>
      </c>
      <c r="O114" s="31">
        <v>1.7978716491314439</v>
      </c>
      <c r="P114" s="31">
        <v>1.6664719456420809</v>
      </c>
      <c r="Q114" s="31">
        <v>1.555516058950583</v>
      </c>
      <c r="R114" s="31">
        <v>1.461806299275398</v>
      </c>
      <c r="S114" s="31">
        <v>1.3824248534856649</v>
      </c>
      <c r="T114" s="31">
        <v>1.314733785101208</v>
      </c>
      <c r="U114" s="31">
        <v>1.2563750342925251</v>
      </c>
      <c r="V114" s="31">
        <v>1.205270417880808</v>
      </c>
      <c r="W114" s="31">
        <v>1.1596216293379229</v>
      </c>
      <c r="X114" s="31">
        <v>1.1179102387864339</v>
      </c>
      <c r="Y114" s="31">
        <v>1.0788976929995631</v>
      </c>
      <c r="Z114" s="31">
        <v>1.0416253154012389</v>
      </c>
      <c r="AA114" s="31">
        <v>1.0054143060660701</v>
      </c>
      <c r="AB114" s="31">
        <v>0.9698657417193246</v>
      </c>
      <c r="AC114" s="31">
        <v>0.934860575736991</v>
      </c>
      <c r="AD114" s="31">
        <v>0.90055963814570472</v>
      </c>
      <c r="AE114" s="31">
        <v>0.86740363562282152</v>
      </c>
      <c r="AF114" s="31">
        <v>0.83611315149634191</v>
      </c>
      <c r="AG114" s="31">
        <v>0.80768864574497101</v>
      </c>
      <c r="AH114" s="32">
        <v>0.78341045499811202</v>
      </c>
    </row>
    <row r="115" spans="1:34" x14ac:dyDescent="0.25">
      <c r="A115" s="33">
        <v>80</v>
      </c>
      <c r="B115" s="34">
        <v>7.3817866684817037</v>
      </c>
      <c r="C115" s="34">
        <v>6.5608030154139199</v>
      </c>
      <c r="D115" s="34">
        <v>5.8277287496110208</v>
      </c>
      <c r="E115" s="34">
        <v>5.1757106167259863</v>
      </c>
      <c r="F115" s="34">
        <v>4.5981752390625044</v>
      </c>
      <c r="G115" s="34">
        <v>4.0888291155749332</v>
      </c>
      <c r="H115" s="34">
        <v>3.641658621868312</v>
      </c>
      <c r="I115" s="34">
        <v>3.2509300101983718</v>
      </c>
      <c r="J115" s="34">
        <v>2.9111894094715161</v>
      </c>
      <c r="K115" s="34">
        <v>2.6172628252448389</v>
      </c>
      <c r="L115" s="34">
        <v>2.3642561397261201</v>
      </c>
      <c r="M115" s="34">
        <v>2.1475551117738139</v>
      </c>
      <c r="N115" s="34">
        <v>1.9628253768970709</v>
      </c>
      <c r="O115" s="34">
        <v>1.8060124472557011</v>
      </c>
      <c r="P115" s="34">
        <v>1.6733417116602161</v>
      </c>
      <c r="Q115" s="34">
        <v>1.561318435571819</v>
      </c>
      <c r="R115" s="34">
        <v>1.466727761102367</v>
      </c>
      <c r="S115" s="34">
        <v>1.3866347070144369</v>
      </c>
      <c r="T115" s="34">
        <v>1.3183841687212481</v>
      </c>
      <c r="U115" s="34">
        <v>1.2596009182867409</v>
      </c>
      <c r="V115" s="34">
        <v>1.2081896044255021</v>
      </c>
      <c r="W115" s="34">
        <v>1.1623347525028329</v>
      </c>
      <c r="X115" s="34">
        <v>1.120500764534718</v>
      </c>
      <c r="Y115" s="34">
        <v>1.0814319191877859</v>
      </c>
      <c r="Z115" s="34">
        <v>1.044152371779411</v>
      </c>
      <c r="AA115" s="34">
        <v>1.0079661542775771</v>
      </c>
      <c r="AB115" s="34">
        <v>0.97245717530100939</v>
      </c>
      <c r="AC115" s="34">
        <v>0.93748922011909364</v>
      </c>
      <c r="AD115" s="34">
        <v>0.90320595065191223</v>
      </c>
      <c r="AE115" s="34">
        <v>0.87003090547019479</v>
      </c>
      <c r="AF115" s="34">
        <v>0.83866749979540245</v>
      </c>
      <c r="AG115" s="34">
        <v>0.8100990254996141</v>
      </c>
      <c r="AH115" s="35">
        <v>0.7855886511057335</v>
      </c>
    </row>
    <row r="118" spans="1:34" ht="28.9" customHeight="1" x14ac:dyDescent="0.5">
      <c r="A118" s="1" t="s">
        <v>31</v>
      </c>
    </row>
    <row r="119" spans="1:34" ht="32.1" customHeight="1" x14ac:dyDescent="0.25"/>
    <row r="120" spans="1:34" x14ac:dyDescent="0.25">
      <c r="A120" s="2"/>
      <c r="B120" s="3"/>
      <c r="C120" s="3"/>
      <c r="D120" s="4"/>
    </row>
    <row r="121" spans="1:34" x14ac:dyDescent="0.25">
      <c r="A121" s="5" t="s">
        <v>32</v>
      </c>
      <c r="B121" s="6">
        <v>0.25</v>
      </c>
      <c r="C121" s="6" t="s">
        <v>12</v>
      </c>
      <c r="D121" s="7"/>
    </row>
    <row r="122" spans="1:34" x14ac:dyDescent="0.25">
      <c r="A122" s="8"/>
      <c r="B122" s="9"/>
      <c r="C122" s="9"/>
      <c r="D122" s="10"/>
    </row>
    <row r="125" spans="1:34" ht="48" customHeight="1" x14ac:dyDescent="0.25">
      <c r="A125" s="21" t="s">
        <v>33</v>
      </c>
      <c r="B125" s="23" t="s">
        <v>34</v>
      </c>
    </row>
    <row r="126" spans="1:34" x14ac:dyDescent="0.25">
      <c r="A126" s="5">
        <v>0</v>
      </c>
      <c r="B126" s="32">
        <v>2.900000000000014E-2</v>
      </c>
    </row>
    <row r="127" spans="1:34" x14ac:dyDescent="0.25">
      <c r="A127" s="5">
        <v>0.125</v>
      </c>
      <c r="B127" s="32">
        <v>3.6744791666666783E-2</v>
      </c>
    </row>
    <row r="128" spans="1:34" x14ac:dyDescent="0.25">
      <c r="A128" s="5">
        <v>0.25</v>
      </c>
      <c r="B128" s="32">
        <v>0</v>
      </c>
    </row>
    <row r="129" spans="1:2" x14ac:dyDescent="0.25">
      <c r="A129" s="5">
        <v>0.375</v>
      </c>
      <c r="B129" s="32">
        <v>0</v>
      </c>
    </row>
    <row r="130" spans="1:2" x14ac:dyDescent="0.25">
      <c r="A130" s="5">
        <v>0.5</v>
      </c>
      <c r="B130" s="32">
        <v>0</v>
      </c>
    </row>
    <row r="131" spans="1:2" x14ac:dyDescent="0.25">
      <c r="A131" s="5">
        <v>0.625</v>
      </c>
      <c r="B131" s="32">
        <v>0</v>
      </c>
    </row>
    <row r="132" spans="1:2" x14ac:dyDescent="0.25">
      <c r="A132" s="5">
        <v>0.75</v>
      </c>
      <c r="B132" s="32">
        <v>0</v>
      </c>
    </row>
    <row r="133" spans="1:2" x14ac:dyDescent="0.25">
      <c r="A133" s="5">
        <v>0.875</v>
      </c>
      <c r="B133" s="32">
        <v>0</v>
      </c>
    </row>
    <row r="134" spans="1:2" x14ac:dyDescent="0.25">
      <c r="A134" s="5">
        <v>1</v>
      </c>
      <c r="B134" s="32">
        <v>0</v>
      </c>
    </row>
    <row r="135" spans="1:2" x14ac:dyDescent="0.25">
      <c r="A135" s="5">
        <v>1.125</v>
      </c>
      <c r="B135" s="32">
        <v>0</v>
      </c>
    </row>
    <row r="136" spans="1:2" x14ac:dyDescent="0.25">
      <c r="A136" s="5">
        <v>1.25</v>
      </c>
      <c r="B136" s="32">
        <v>0</v>
      </c>
    </row>
    <row r="137" spans="1:2" x14ac:dyDescent="0.25">
      <c r="A137" s="5">
        <v>1.375</v>
      </c>
      <c r="B137" s="32">
        <v>0</v>
      </c>
    </row>
    <row r="138" spans="1:2" x14ac:dyDescent="0.25">
      <c r="A138" s="5">
        <v>1.5</v>
      </c>
      <c r="B138" s="32">
        <v>0</v>
      </c>
    </row>
    <row r="139" spans="1:2" x14ac:dyDescent="0.25">
      <c r="A139" s="5">
        <v>1.625</v>
      </c>
      <c r="B139" s="32">
        <v>0</v>
      </c>
    </row>
    <row r="140" spans="1:2" x14ac:dyDescent="0.25">
      <c r="A140" s="5">
        <v>1.75</v>
      </c>
      <c r="B140" s="32">
        <v>0</v>
      </c>
    </row>
    <row r="141" spans="1:2" x14ac:dyDescent="0.25">
      <c r="A141" s="5">
        <v>1.875</v>
      </c>
      <c r="B141" s="32">
        <v>0</v>
      </c>
    </row>
    <row r="142" spans="1:2" x14ac:dyDescent="0.25">
      <c r="A142" s="5">
        <v>2</v>
      </c>
      <c r="B142" s="32">
        <v>0</v>
      </c>
    </row>
    <row r="143" spans="1:2" x14ac:dyDescent="0.25">
      <c r="A143" s="5">
        <v>2.125</v>
      </c>
      <c r="B143" s="32">
        <v>0</v>
      </c>
    </row>
    <row r="144" spans="1:2" x14ac:dyDescent="0.25">
      <c r="A144" s="5">
        <v>2.25</v>
      </c>
      <c r="B144" s="32">
        <v>0</v>
      </c>
    </row>
    <row r="145" spans="1:2" x14ac:dyDescent="0.25">
      <c r="A145" s="5">
        <v>2.375</v>
      </c>
      <c r="B145" s="32">
        <v>0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c/zkyeHNI2s9KQhCt7SfaKGHCH5uee/V5lktTxMwk3v941nAMyPYV8wkUksg9RrqpttGP8h2rEzTJ7b0iRJiyw==" saltValue="U+KhPbq+JabKfsB0U92sH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5:R158"/>
  <sheetViews>
    <sheetView workbookViewId="0">
      <selection activeCell="G55" sqref="G5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39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6.899999999999995E-2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40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128</v>
      </c>
      <c r="B41" s="6">
        <v>60.697482753982513</v>
      </c>
      <c r="C41" s="6">
        <f>60.6974827539825 * $B$36 / 100</f>
        <v>60.697482753982491</v>
      </c>
      <c r="D41" s="6">
        <v>7.6477479437067872</v>
      </c>
      <c r="E41" s="7">
        <f>7.64774794370678 * $B$36 / 100</f>
        <v>7.6477479437067801</v>
      </c>
    </row>
    <row r="42" spans="1:5" x14ac:dyDescent="0.25">
      <c r="A42" s="5">
        <v>144</v>
      </c>
      <c r="B42" s="6">
        <v>64.379402484441826</v>
      </c>
      <c r="C42" s="6">
        <f>64.3794024844418 * $B$36 / 100</f>
        <v>64.379402484441798</v>
      </c>
      <c r="D42" s="6">
        <v>8.1116616477008154</v>
      </c>
      <c r="E42" s="7">
        <f>8.11166164770081 * $B$36 / 100</f>
        <v>8.1116616477008101</v>
      </c>
    </row>
    <row r="43" spans="1:5" x14ac:dyDescent="0.25">
      <c r="A43" s="5">
        <v>160</v>
      </c>
      <c r="B43" s="6">
        <v>67.861848750513019</v>
      </c>
      <c r="C43" s="6">
        <f>67.861848750513 * $B$36 / 100</f>
        <v>67.861848750513005</v>
      </c>
      <c r="D43" s="6">
        <v>8.5504421384563045</v>
      </c>
      <c r="E43" s="7">
        <f>8.5504421384563 * $B$36 / 100</f>
        <v>8.5504421384562992</v>
      </c>
    </row>
    <row r="44" spans="1:5" x14ac:dyDescent="0.25">
      <c r="A44" s="5">
        <v>176</v>
      </c>
      <c r="B44" s="6">
        <v>71.174107422722599</v>
      </c>
      <c r="C44" s="6">
        <f>71.1741074227226 * $B$36 / 100</f>
        <v>71.174107422722599</v>
      </c>
      <c r="D44" s="6">
        <v>8.9677793705798852</v>
      </c>
      <c r="E44" s="7">
        <f>8.96777937057988 * $B$36 / 100</f>
        <v>8.9677793705798798</v>
      </c>
    </row>
    <row r="45" spans="1:5" x14ac:dyDescent="0.25">
      <c r="A45" s="5">
        <v>192</v>
      </c>
      <c r="B45" s="6">
        <v>74.338930709319499</v>
      </c>
      <c r="C45" s="6">
        <f>74.3389307093195 * $B$36 / 100</f>
        <v>74.338930709319499</v>
      </c>
      <c r="D45" s="6">
        <v>9.3665400717504586</v>
      </c>
      <c r="E45" s="7">
        <f>9.36654007175045 * $B$36 / 100</f>
        <v>9.3665400717504497</v>
      </c>
    </row>
    <row r="46" spans="1:5" x14ac:dyDescent="0.25">
      <c r="A46" s="5">
        <v>208</v>
      </c>
      <c r="B46" s="6">
        <v>77.374412247129584</v>
      </c>
      <c r="C46" s="6">
        <f>77.3744122471295 * $B$36 / 100</f>
        <v>77.374412247129499</v>
      </c>
      <c r="D46" s="6">
        <v>9.7490040000000011</v>
      </c>
      <c r="E46" s="7">
        <f>9.749004 * $B$36 / 100</f>
        <v>9.7490039999999993</v>
      </c>
    </row>
    <row r="47" spans="1:5" x14ac:dyDescent="0.25">
      <c r="A47" s="5">
        <v>224</v>
      </c>
      <c r="B47" s="6">
        <v>80.520033863031102</v>
      </c>
      <c r="C47" s="6">
        <f>80.5200338630311 * $B$36 / 100</f>
        <v>80.520033863031102</v>
      </c>
      <c r="D47" s="6">
        <v>10.14534533333333</v>
      </c>
      <c r="E47" s="7">
        <f>10.1453453333333 * $B$36 / 100</f>
        <v>10.145345333333299</v>
      </c>
    </row>
    <row r="48" spans="1:5" x14ac:dyDescent="0.25">
      <c r="A48" s="5">
        <v>240</v>
      </c>
      <c r="B48" s="6">
        <v>83.665655478932621</v>
      </c>
      <c r="C48" s="6">
        <f>83.6656554789326 * $B$36 / 100</f>
        <v>83.665655478932607</v>
      </c>
      <c r="D48" s="6">
        <v>10.541686666666671</v>
      </c>
      <c r="E48" s="7">
        <f>10.5416866666666 * $B$36 / 100</f>
        <v>10.5416866666666</v>
      </c>
    </row>
    <row r="49" spans="1:5" x14ac:dyDescent="0.25">
      <c r="A49" s="5">
        <v>256</v>
      </c>
      <c r="B49" s="6">
        <v>86.811277094834139</v>
      </c>
      <c r="C49" s="6">
        <f>86.8112770948341 * $B$36 / 100</f>
        <v>86.811277094834097</v>
      </c>
      <c r="D49" s="6">
        <v>10.938027999999999</v>
      </c>
      <c r="E49" s="7">
        <f>10.938028 * $B$36 / 100</f>
        <v>10.938027999999999</v>
      </c>
    </row>
    <row r="50" spans="1:5" x14ac:dyDescent="0.25">
      <c r="A50" s="5">
        <v>272</v>
      </c>
      <c r="B50" s="6">
        <v>89.956898710735658</v>
      </c>
      <c r="C50" s="6">
        <f>89.9568987107356 * $B$36 / 100</f>
        <v>89.956898710735601</v>
      </c>
      <c r="D50" s="6">
        <v>11.33436933333333</v>
      </c>
      <c r="E50" s="7">
        <f>11.3343693333333 * $B$36 / 100</f>
        <v>11.334369333333299</v>
      </c>
    </row>
    <row r="51" spans="1:5" x14ac:dyDescent="0.25">
      <c r="A51" s="5">
        <v>288</v>
      </c>
      <c r="B51" s="6">
        <v>93.102520326637176</v>
      </c>
      <c r="C51" s="6">
        <f>93.1025203266371 * $B$36 / 100</f>
        <v>93.102520326637119</v>
      </c>
      <c r="D51" s="6">
        <v>11.730710666666671</v>
      </c>
      <c r="E51" s="7">
        <f>11.7307106666666 * $B$36 / 100</f>
        <v>11.730710666666601</v>
      </c>
    </row>
    <row r="52" spans="1:5" x14ac:dyDescent="0.25">
      <c r="A52" s="5">
        <v>304</v>
      </c>
      <c r="B52" s="6">
        <v>96.087075609799143</v>
      </c>
      <c r="C52" s="6">
        <f>96.0870756097991 * $B$36 / 100</f>
        <v>96.087075609799101</v>
      </c>
      <c r="D52" s="6">
        <v>12.106757999999999</v>
      </c>
      <c r="E52" s="7">
        <f>12.106758 * $B$36 / 100</f>
        <v>12.106757999999999</v>
      </c>
    </row>
    <row r="53" spans="1:5" x14ac:dyDescent="0.25">
      <c r="A53" s="5">
        <v>320</v>
      </c>
      <c r="B53" s="6">
        <v>98.588431894742428</v>
      </c>
      <c r="C53" s="6">
        <f>98.5884318947424 * $B$36 / 100</f>
        <v>98.588431894742413</v>
      </c>
      <c r="D53" s="6">
        <v>12.421923333333339</v>
      </c>
      <c r="E53" s="7">
        <f>12.4219233333333 * $B$36 / 100</f>
        <v>12.4219233333333</v>
      </c>
    </row>
    <row r="54" spans="1:5" x14ac:dyDescent="0.25">
      <c r="A54" s="5">
        <v>336</v>
      </c>
      <c r="B54" s="6">
        <v>101.0897881796857</v>
      </c>
      <c r="C54" s="6">
        <f>101.089788179685 * $B$36 / 100</f>
        <v>101.089788179685</v>
      </c>
      <c r="D54" s="6">
        <v>12.73708866666667</v>
      </c>
      <c r="E54" s="7">
        <f>12.7370886666666 * $B$36 / 100</f>
        <v>12.737088666666601</v>
      </c>
    </row>
    <row r="55" spans="1:5" x14ac:dyDescent="0.25">
      <c r="A55" s="5">
        <v>352</v>
      </c>
      <c r="B55" s="6">
        <v>103.591144464629</v>
      </c>
      <c r="C55" s="6">
        <f>103.591144464629 * $B$36 / 100</f>
        <v>103.591144464629</v>
      </c>
      <c r="D55" s="6">
        <v>13.052254</v>
      </c>
      <c r="E55" s="7">
        <f>13.052254 * $B$36 / 100</f>
        <v>13.052254</v>
      </c>
    </row>
    <row r="56" spans="1:5" x14ac:dyDescent="0.25">
      <c r="A56" s="5">
        <v>368</v>
      </c>
      <c r="B56" s="6">
        <v>106.0925007495723</v>
      </c>
      <c r="C56" s="6">
        <f>106.092500749572 * $B$36 / 100</f>
        <v>106.092500749572</v>
      </c>
      <c r="D56" s="6">
        <v>13.367419333333331</v>
      </c>
      <c r="E56" s="7">
        <f>13.3674193333333 * $B$36 / 100</f>
        <v>13.3674193333333</v>
      </c>
    </row>
    <row r="57" spans="1:5" x14ac:dyDescent="0.25">
      <c r="A57" s="5">
        <v>384</v>
      </c>
      <c r="B57" s="6">
        <v>108.59385703451559</v>
      </c>
      <c r="C57" s="6">
        <f>108.593857034515 * $B$36 / 100</f>
        <v>108.593857034515</v>
      </c>
      <c r="D57" s="6">
        <v>13.682584666666671</v>
      </c>
      <c r="E57" s="7">
        <f>13.6825846666666 * $B$36 / 100</f>
        <v>13.682584666666598</v>
      </c>
    </row>
    <row r="58" spans="1:5" x14ac:dyDescent="0.25">
      <c r="A58" s="5">
        <v>400</v>
      </c>
      <c r="B58" s="6">
        <v>111.09521331945891</v>
      </c>
      <c r="C58" s="6">
        <f>111.095213319458 * $B$36 / 100</f>
        <v>111.095213319458</v>
      </c>
      <c r="D58" s="6">
        <v>13.99775</v>
      </c>
      <c r="E58" s="7">
        <f>13.99775 * $B$36 / 100</f>
        <v>13.997750000000002</v>
      </c>
    </row>
    <row r="59" spans="1:5" x14ac:dyDescent="0.25">
      <c r="A59" s="5">
        <v>416</v>
      </c>
      <c r="B59" s="6">
        <v>112.9646642797933</v>
      </c>
      <c r="C59" s="6">
        <f>112.964664279793 * $B$36 / 100</f>
        <v>112.964664279793</v>
      </c>
      <c r="D59" s="6">
        <v>14.23329666666667</v>
      </c>
      <c r="E59" s="7">
        <f>14.2332966666666 * $B$36 / 100</f>
        <v>14.233296666666599</v>
      </c>
    </row>
    <row r="60" spans="1:5" x14ac:dyDescent="0.25">
      <c r="A60" s="5">
        <v>432</v>
      </c>
      <c r="B60" s="6">
        <v>114.8341152401277</v>
      </c>
      <c r="C60" s="6">
        <f>114.834115240127 * $B$36 / 100</f>
        <v>114.83411524012701</v>
      </c>
      <c r="D60" s="6">
        <v>14.46884333333333</v>
      </c>
      <c r="E60" s="7">
        <f>14.4688433333333 * $B$36 / 100</f>
        <v>14.4688433333333</v>
      </c>
    </row>
    <row r="61" spans="1:5" x14ac:dyDescent="0.25">
      <c r="A61" s="5">
        <v>448</v>
      </c>
      <c r="B61" s="6">
        <v>116.70356620046211</v>
      </c>
      <c r="C61" s="6">
        <f>116.703566200462 * $B$36 / 100</f>
        <v>116.70356620046201</v>
      </c>
      <c r="D61" s="6">
        <v>14.70439</v>
      </c>
      <c r="E61" s="7">
        <f>14.7043899999999 * $B$36 / 100</f>
        <v>14.704389999999901</v>
      </c>
    </row>
    <row r="62" spans="1:5" x14ac:dyDescent="0.25">
      <c r="A62" s="5">
        <v>464</v>
      </c>
      <c r="B62" s="6">
        <v>118.5730171607965</v>
      </c>
      <c r="C62" s="6">
        <f>118.573017160796 * $B$36 / 100</f>
        <v>118.57301716079601</v>
      </c>
      <c r="D62" s="6">
        <v>14.93993666666667</v>
      </c>
      <c r="E62" s="7">
        <f>14.9399366666666 * $B$36 / 100</f>
        <v>14.939936666666602</v>
      </c>
    </row>
    <row r="63" spans="1:5" x14ac:dyDescent="0.25">
      <c r="A63" s="5">
        <v>480</v>
      </c>
      <c r="B63" s="6">
        <v>120.4424681211309</v>
      </c>
      <c r="C63" s="6">
        <f>120.44246812113 * $B$36 / 100</f>
        <v>120.44246812113001</v>
      </c>
      <c r="D63" s="6">
        <v>15.175483333333331</v>
      </c>
      <c r="E63" s="7">
        <f>15.1754833333333 * $B$36 / 100</f>
        <v>15.1754833333333</v>
      </c>
    </row>
    <row r="64" spans="1:5" x14ac:dyDescent="0.25">
      <c r="A64" s="5">
        <v>496</v>
      </c>
      <c r="B64" s="6">
        <v>122.31191908146531</v>
      </c>
      <c r="C64" s="6">
        <f>122.311919081465 * $B$36 / 100</f>
        <v>122.31191908146501</v>
      </c>
      <c r="D64" s="6">
        <v>15.41103</v>
      </c>
      <c r="E64" s="7">
        <f>15.41103 * $B$36 / 100</f>
        <v>15.41103</v>
      </c>
    </row>
    <row r="65" spans="1:18" x14ac:dyDescent="0.25">
      <c r="A65" s="5">
        <v>512</v>
      </c>
      <c r="B65" s="6">
        <v>124.1570362792995</v>
      </c>
      <c r="C65" s="6">
        <f>124.157036279299 * $B$36 / 100</f>
        <v>124.15703627929901</v>
      </c>
      <c r="D65" s="6">
        <v>15.643510666666669</v>
      </c>
      <c r="E65" s="7">
        <f>15.6435106666666 * $B$36 / 100</f>
        <v>15.6435106666666</v>
      </c>
    </row>
    <row r="66" spans="1:18" x14ac:dyDescent="0.25">
      <c r="A66" s="5">
        <v>528</v>
      </c>
      <c r="B66" s="6">
        <v>125.9940422229669</v>
      </c>
      <c r="C66" s="6">
        <f>125.994042222966 * $B$36 / 100</f>
        <v>125.994042222966</v>
      </c>
      <c r="D66" s="6">
        <v>15.874969333333331</v>
      </c>
      <c r="E66" s="7">
        <f>15.8749693333333 * $B$36 / 100</f>
        <v>15.874969333333302</v>
      </c>
    </row>
    <row r="67" spans="1:18" x14ac:dyDescent="0.25">
      <c r="A67" s="5">
        <v>544</v>
      </c>
      <c r="B67" s="6">
        <v>127.8310481666343</v>
      </c>
      <c r="C67" s="6">
        <f>127.831048166634 * $B$36 / 100</f>
        <v>127.83104816663401</v>
      </c>
      <c r="D67" s="6">
        <v>16.106428000000001</v>
      </c>
      <c r="E67" s="7">
        <f>16.106428 * $B$36 / 100</f>
        <v>16.106428000000001</v>
      </c>
    </row>
    <row r="68" spans="1:18" x14ac:dyDescent="0.25">
      <c r="A68" s="5">
        <v>560</v>
      </c>
      <c r="B68" s="6">
        <v>129.6680541103018</v>
      </c>
      <c r="C68" s="6">
        <f>129.668054110301 * $B$36 / 100</f>
        <v>129.668054110301</v>
      </c>
      <c r="D68" s="6">
        <v>16.33788666666667</v>
      </c>
      <c r="E68" s="7">
        <f>16.3378866666666 * $B$36 / 100</f>
        <v>16.337886666666599</v>
      </c>
    </row>
    <row r="69" spans="1:18" x14ac:dyDescent="0.25">
      <c r="A69" s="5">
        <v>576</v>
      </c>
      <c r="B69" s="6">
        <v>131.5050600539692</v>
      </c>
      <c r="C69" s="6">
        <f>131.505060053969 * $B$36 / 100</f>
        <v>131.505060053969</v>
      </c>
      <c r="D69" s="6">
        <v>16.569345333333331</v>
      </c>
      <c r="E69" s="7">
        <f>16.5693453333333 * $B$36 / 100</f>
        <v>16.569345333333299</v>
      </c>
    </row>
    <row r="70" spans="1:18" x14ac:dyDescent="0.25">
      <c r="A70" s="5">
        <v>592</v>
      </c>
      <c r="B70" s="6">
        <v>133.34206599763661</v>
      </c>
      <c r="C70" s="6">
        <f>133.342065997636 * $B$36 / 100</f>
        <v>133.34206599763601</v>
      </c>
      <c r="D70" s="6">
        <v>16.800803999999999</v>
      </c>
      <c r="E70" s="7">
        <f>16.800804 * $B$36 / 100</f>
        <v>16.800803999999999</v>
      </c>
    </row>
    <row r="71" spans="1:18" x14ac:dyDescent="0.25">
      <c r="A71" s="5">
        <v>608</v>
      </c>
      <c r="B71" s="6">
        <v>135.13197247572739</v>
      </c>
      <c r="C71" s="6">
        <f>135.131972475727 * $B$36 / 100</f>
        <v>135.131972475727</v>
      </c>
      <c r="D71" s="6">
        <v>17.026328238669478</v>
      </c>
      <c r="E71" s="7">
        <f>17.0263282386694 * $B$36 / 100</f>
        <v>17.0263282386694</v>
      </c>
    </row>
    <row r="72" spans="1:18" x14ac:dyDescent="0.25">
      <c r="A72" s="5">
        <v>624</v>
      </c>
      <c r="B72" s="6">
        <v>136.89847846431081</v>
      </c>
      <c r="C72" s="6">
        <f>136.89847846431 * $B$36 / 100</f>
        <v>136.89847846430999</v>
      </c>
      <c r="D72" s="6">
        <v>17.248904067662139</v>
      </c>
      <c r="E72" s="7">
        <f>17.2489040676621 * $B$36 / 100</f>
        <v>17.248904067662099</v>
      </c>
    </row>
    <row r="73" spans="1:18" x14ac:dyDescent="0.25">
      <c r="A73" s="8">
        <v>640</v>
      </c>
      <c r="B73" s="9">
        <v>138.64247843466319</v>
      </c>
      <c r="C73" s="9">
        <f>138.642478434663 * $B$36 / 100</f>
        <v>138.64247843466299</v>
      </c>
      <c r="D73" s="9">
        <v>17.468644188371041</v>
      </c>
      <c r="E73" s="10">
        <f>17.468644188371 * $B$36 / 100</f>
        <v>17.468644188371002</v>
      </c>
    </row>
    <row r="75" spans="1:18" ht="28.9" customHeight="1" x14ac:dyDescent="0.5">
      <c r="A75" s="1" t="s">
        <v>24</v>
      </c>
      <c r="B75" s="1"/>
    </row>
    <row r="76" spans="1:18" x14ac:dyDescent="0.25">
      <c r="A76" s="21" t="s">
        <v>25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26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27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28</v>
      </c>
      <c r="B80" s="1"/>
    </row>
    <row r="81" spans="1:18" x14ac:dyDescent="0.25">
      <c r="A81" s="24" t="s">
        <v>29</v>
      </c>
      <c r="B81" s="25" t="s">
        <v>30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40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5.4312070189034278</v>
      </c>
      <c r="C83" s="31">
        <v>4.3007530733087993</v>
      </c>
      <c r="D83" s="31">
        <v>3.4266448463932209</v>
      </c>
      <c r="E83" s="31">
        <v>2.7632333746720592</v>
      </c>
      <c r="F83" s="31">
        <v>2.2693477210716089</v>
      </c>
      <c r="G83" s="31">
        <v>1.90829497492911</v>
      </c>
      <c r="H83" s="31">
        <v>1.647860251992721</v>
      </c>
      <c r="I83" s="31">
        <v>1.460306694421533</v>
      </c>
      <c r="J83" s="31">
        <v>1.3223754707855579</v>
      </c>
      <c r="K83" s="31">
        <v>1.2152857760657489</v>
      </c>
      <c r="L83" s="31">
        <v>1.1247348316539989</v>
      </c>
      <c r="M83" s="31">
        <v>1.040897885353083</v>
      </c>
      <c r="N83" s="31">
        <v>0.95842821137676659</v>
      </c>
      <c r="O83" s="31">
        <v>0.87645711034971585</v>
      </c>
      <c r="P83" s="31">
        <v>0.79859390930749563</v>
      </c>
      <c r="Q83" s="31">
        <v>0.73292596169666524</v>
      </c>
      <c r="R83" s="32">
        <v>0.69201864737467766</v>
      </c>
    </row>
    <row r="84" spans="1:18" x14ac:dyDescent="0.25">
      <c r="A84" s="30">
        <v>144</v>
      </c>
      <c r="B84" s="31">
        <v>5.5493000548808906</v>
      </c>
      <c r="C84" s="31">
        <v>4.3933376928957406</v>
      </c>
      <c r="D84" s="31">
        <v>3.497862584347728</v>
      </c>
      <c r="E84" s="31">
        <v>2.816859512811825</v>
      </c>
      <c r="F84" s="31">
        <v>2.308791288273929</v>
      </c>
      <c r="G84" s="31">
        <v>1.9365987471308861</v>
      </c>
      <c r="H84" s="31">
        <v>1.6677007521904581</v>
      </c>
      <c r="I84" s="31">
        <v>1.4739941926713429</v>
      </c>
      <c r="J84" s="31">
        <v>1.331853984203158</v>
      </c>
      <c r="K84" s="31">
        <v>1.2221330688264611</v>
      </c>
      <c r="L84" s="31">
        <v>1.1301624149927461</v>
      </c>
      <c r="M84" s="31">
        <v>1.0457510175644009</v>
      </c>
      <c r="N84" s="31">
        <v>0.96318589781478747</v>
      </c>
      <c r="O84" s="31">
        <v>0.88123210342818248</v>
      </c>
      <c r="P84" s="31">
        <v>0.80313270849977425</v>
      </c>
      <c r="Q84" s="31">
        <v>0.73660881353570684</v>
      </c>
      <c r="R84" s="32">
        <v>0.69385954545300543</v>
      </c>
    </row>
    <row r="85" spans="1:18" x14ac:dyDescent="0.25">
      <c r="A85" s="30">
        <v>160</v>
      </c>
      <c r="B85" s="31">
        <v>5.6679122019871624</v>
      </c>
      <c r="C85" s="31">
        <v>4.4863095767606707</v>
      </c>
      <c r="D85" s="31">
        <v>3.5693550381811399</v>
      </c>
      <c r="E85" s="31">
        <v>2.870667116883157</v>
      </c>
      <c r="F85" s="31">
        <v>2.348342369912229</v>
      </c>
      <c r="G85" s="31">
        <v>1.964955380724797</v>
      </c>
      <c r="H85" s="31">
        <v>1.6875587591882339</v>
      </c>
      <c r="I85" s="31">
        <v>1.48768314158084</v>
      </c>
      <c r="J85" s="31">
        <v>1.3413371905918441</v>
      </c>
      <c r="K85" s="31">
        <v>1.2290075953213999</v>
      </c>
      <c r="L85" s="31">
        <v>1.1356590712806041</v>
      </c>
      <c r="M85" s="31">
        <v>1.050734360391459</v>
      </c>
      <c r="N85" s="31">
        <v>0.96815423098694386</v>
      </c>
      <c r="O85" s="31">
        <v>0.88631747781089842</v>
      </c>
      <c r="P85" s="31">
        <v>0.80810092201813766</v>
      </c>
      <c r="Q85" s="31">
        <v>0.74085941117442633</v>
      </c>
      <c r="R85" s="32">
        <v>0.69642581925641178</v>
      </c>
    </row>
    <row r="86" spans="1:18" x14ac:dyDescent="0.25">
      <c r="A86" s="30">
        <v>176</v>
      </c>
      <c r="B86" s="31">
        <v>5.7871168981751717</v>
      </c>
      <c r="C86" s="31">
        <v>4.579732478378796</v>
      </c>
      <c r="D86" s="31">
        <v>3.6411762768909659</v>
      </c>
      <c r="E86" s="31">
        <v>2.9247005714058618</v>
      </c>
      <c r="F86" s="31">
        <v>2.3880356660285988</v>
      </c>
      <c r="G86" s="31">
        <v>1.993389891275227</v>
      </c>
      <c r="H86" s="31">
        <v>1.7074496040727221</v>
      </c>
      <c r="I86" s="31">
        <v>1.501379187758991</v>
      </c>
      <c r="J86" s="31">
        <v>1.350821052082863</v>
      </c>
      <c r="K86" s="31">
        <v>1.2358956332040989</v>
      </c>
      <c r="L86" s="31">
        <v>1.1412013936934049</v>
      </c>
      <c r="M86" s="31">
        <v>1.055814822532386</v>
      </c>
      <c r="N86" s="31">
        <v>0.9732904351136078</v>
      </c>
      <c r="O86" s="31">
        <v>0.89166077324055981</v>
      </c>
      <c r="P86" s="31">
        <v>0.81343640512763593</v>
      </c>
      <c r="Q86" s="31">
        <v>0.74560592540018789</v>
      </c>
      <c r="R86" s="32">
        <v>0.69963595509447174</v>
      </c>
    </row>
    <row r="87" spans="1:18" x14ac:dyDescent="0.25">
      <c r="A87" s="30">
        <v>192</v>
      </c>
      <c r="B87" s="31">
        <v>5.9069924412626627</v>
      </c>
      <c r="C87" s="31">
        <v>4.6736750110901628</v>
      </c>
      <c r="D87" s="31">
        <v>3.7133852293395271</v>
      </c>
      <c r="E87" s="31">
        <v>2.979009120764553</v>
      </c>
      <c r="F87" s="31">
        <v>2.427910736529951</v>
      </c>
      <c r="G87" s="31">
        <v>2.0219321542113788</v>
      </c>
      <c r="H87" s="31">
        <v>1.727393477795421</v>
      </c>
      <c r="I87" s="31">
        <v>1.5150928376795789</v>
      </c>
      <c r="J87" s="31">
        <v>1.360306390672291</v>
      </c>
      <c r="K87" s="31">
        <v>1.2427883199929319</v>
      </c>
      <c r="L87" s="31">
        <v>1.146770835271806</v>
      </c>
      <c r="M87" s="31">
        <v>1.060964172550118</v>
      </c>
      <c r="N87" s="31">
        <v>0.9785565942800627</v>
      </c>
      <c r="O87" s="31">
        <v>0.89721438932470043</v>
      </c>
      <c r="P87" s="31">
        <v>0.81908187295803725</v>
      </c>
      <c r="Q87" s="31">
        <v>0.75078138686506424</v>
      </c>
      <c r="R87" s="32">
        <v>0.70341329914160866</v>
      </c>
    </row>
    <row r="88" spans="1:18" x14ac:dyDescent="0.25">
      <c r="A88" s="30">
        <v>208</v>
      </c>
      <c r="B88" s="31">
        <v>6.0276219889321947</v>
      </c>
      <c r="C88" s="31">
        <v>4.7682106480996183</v>
      </c>
      <c r="D88" s="31">
        <v>3.786045684253978</v>
      </c>
      <c r="E88" s="31">
        <v>3.0336468692086691</v>
      </c>
      <c r="F88" s="31">
        <v>2.4680120011880158</v>
      </c>
      <c r="G88" s="31">
        <v>2.050616904827272</v>
      </c>
      <c r="H88" s="31">
        <v>1.747415431172628</v>
      </c>
      <c r="I88" s="31">
        <v>1.528839457681201</v>
      </c>
      <c r="J88" s="31">
        <v>1.3697988882210339</v>
      </c>
      <c r="K88" s="31">
        <v>1.2496816530710879</v>
      </c>
      <c r="L88" s="31">
        <v>1.152353708921299</v>
      </c>
      <c r="M88" s="31">
        <v>1.066159038872462</v>
      </c>
      <c r="N88" s="31">
        <v>0.98391965243636292</v>
      </c>
      <c r="O88" s="31">
        <v>0.90293558553567044</v>
      </c>
      <c r="P88" s="31">
        <v>0.82498490050403439</v>
      </c>
      <c r="Q88" s="31">
        <v>0.75632368608599498</v>
      </c>
      <c r="R88" s="32">
        <v>0.70768605743704049</v>
      </c>
    </row>
    <row r="89" spans="1:18" x14ac:dyDescent="0.25">
      <c r="A89" s="30">
        <v>224</v>
      </c>
      <c r="B89" s="31">
        <v>6.1490935587311473</v>
      </c>
      <c r="C89" s="31">
        <v>4.8634177224768358</v>
      </c>
      <c r="D89" s="31">
        <v>3.8592262902262728</v>
      </c>
      <c r="E89" s="31">
        <v>3.088672780852463</v>
      </c>
      <c r="F89" s="31">
        <v>2.5083887396393312</v>
      </c>
      <c r="G89" s="31">
        <v>2.079483738281739</v>
      </c>
      <c r="H89" s="31">
        <v>1.7675453748854839</v>
      </c>
      <c r="I89" s="31">
        <v>1.5426392739672901</v>
      </c>
      <c r="J89" s="31">
        <v>1.379309086454791</v>
      </c>
      <c r="K89" s="31">
        <v>1.256576489686569</v>
      </c>
      <c r="L89" s="31">
        <v>1.1579411874121519</v>
      </c>
      <c r="M89" s="31">
        <v>1.071380909791952</v>
      </c>
      <c r="N89" s="31">
        <v>0.989351413397355</v>
      </c>
      <c r="O89" s="31">
        <v>0.90878648121064931</v>
      </c>
      <c r="P89" s="31">
        <v>0.83109792262506232</v>
      </c>
      <c r="Q89" s="31">
        <v>0.76217557344475029</v>
      </c>
      <c r="R89" s="32">
        <v>0.71238729588479921</v>
      </c>
    </row>
    <row r="90" spans="1:18" x14ac:dyDescent="0.25">
      <c r="A90" s="30">
        <v>240</v>
      </c>
      <c r="B90" s="31">
        <v>6.2715000280717206</v>
      </c>
      <c r="C90" s="31">
        <v>4.9593794271563034</v>
      </c>
      <c r="D90" s="31">
        <v>3.9330005557131962</v>
      </c>
      <c r="E90" s="31">
        <v>3.1441506796750058</v>
      </c>
      <c r="F90" s="31">
        <v>2.5490950913852619</v>
      </c>
      <c r="G90" s="31">
        <v>2.10857710959844</v>
      </c>
      <c r="H90" s="31">
        <v>1.7878180794799321</v>
      </c>
      <c r="I90" s="31">
        <v>1.5565173726060699</v>
      </c>
      <c r="J90" s="31">
        <v>1.3888523869640961</v>
      </c>
      <c r="K90" s="31">
        <v>1.263478546952199</v>
      </c>
      <c r="L90" s="31">
        <v>1.1635293033795</v>
      </c>
      <c r="M90" s="31">
        <v>1.076616133466022</v>
      </c>
      <c r="N90" s="31">
        <v>0.99482854084276262</v>
      </c>
      <c r="O90" s="31">
        <v>0.91473405555161247</v>
      </c>
      <c r="P90" s="31">
        <v>0.83737823404538836</v>
      </c>
      <c r="Q90" s="31">
        <v>0.76828465918788424</v>
      </c>
      <c r="R90" s="32">
        <v>0.71745494025376988</v>
      </c>
    </row>
    <row r="91" spans="1:18" x14ac:dyDescent="0.25">
      <c r="A91" s="30">
        <v>256</v>
      </c>
      <c r="B91" s="31">
        <v>6.3949391342309347</v>
      </c>
      <c r="C91" s="31">
        <v>5.0561838149373299</v>
      </c>
      <c r="D91" s="31">
        <v>4.0074468490363424</v>
      </c>
      <c r="E91" s="31">
        <v>3.2001492495201882</v>
      </c>
      <c r="F91" s="31">
        <v>2.5901900557919979</v>
      </c>
      <c r="G91" s="31">
        <v>2.137946333665846</v>
      </c>
      <c r="H91" s="31">
        <v>1.8082731753667369</v>
      </c>
      <c r="I91" s="31">
        <v>1.5705036995306021</v>
      </c>
      <c r="J91" s="31">
        <v>1.3984490512042911</v>
      </c>
      <c r="K91" s="31">
        <v>1.2703984018456009</v>
      </c>
      <c r="L91" s="31">
        <v>1.169118949323261</v>
      </c>
      <c r="M91" s="31">
        <v>1.081855917916885</v>
      </c>
      <c r="N91" s="31">
        <v>1.000332558317091</v>
      </c>
      <c r="O91" s="31">
        <v>0.92075014762536078</v>
      </c>
      <c r="P91" s="31">
        <v>0.84378798935413335</v>
      </c>
      <c r="Q91" s="31">
        <v>0.77460341342678163</v>
      </c>
      <c r="R91" s="32">
        <v>0.72283177617759287</v>
      </c>
    </row>
    <row r="92" spans="1:18" x14ac:dyDescent="0.25">
      <c r="A92" s="30">
        <v>272</v>
      </c>
      <c r="B92" s="31">
        <v>6.519513474350612</v>
      </c>
      <c r="C92" s="31">
        <v>5.1539237984840396</v>
      </c>
      <c r="D92" s="31">
        <v>4.0826483983821351</v>
      </c>
      <c r="E92" s="31">
        <v>3.256742034096717</v>
      </c>
      <c r="F92" s="31">
        <v>2.6317374920905272</v>
      </c>
      <c r="G92" s="31">
        <v>2.167645585237246</v>
      </c>
      <c r="H92" s="31">
        <v>1.828955152821476</v>
      </c>
      <c r="I92" s="31">
        <v>1.584633060538756</v>
      </c>
      <c r="J92" s="31">
        <v>1.4081242004955501</v>
      </c>
      <c r="K92" s="31">
        <v>1.277351491209243</v>
      </c>
      <c r="L92" s="31">
        <v>1.174715877608175</v>
      </c>
      <c r="M92" s="31">
        <v>1.0870963310315791</v>
      </c>
      <c r="N92" s="31">
        <v>1.005849849229655</v>
      </c>
      <c r="O92" s="31">
        <v>0.92681145636352213</v>
      </c>
      <c r="P92" s="31">
        <v>0.85029420300519487</v>
      </c>
      <c r="Q92" s="31">
        <v>0.78108916613766144</v>
      </c>
      <c r="R92" s="32">
        <v>0.72846544915481459</v>
      </c>
    </row>
    <row r="93" spans="1:18" x14ac:dyDescent="0.25">
      <c r="A93" s="30">
        <v>288</v>
      </c>
      <c r="B93" s="31">
        <v>6.6453305054374088</v>
      </c>
      <c r="C93" s="31">
        <v>5.2526971503253721</v>
      </c>
      <c r="D93" s="31">
        <v>4.1586932918018036</v>
      </c>
      <c r="E93" s="31">
        <v>3.3140074369781209</v>
      </c>
      <c r="F93" s="31">
        <v>2.6738061193766751</v>
      </c>
      <c r="G93" s="31">
        <v>2.197733898930748</v>
      </c>
      <c r="H93" s="31">
        <v>1.8499133619845509</v>
      </c>
      <c r="I93" s="31">
        <v>1.59894512129323</v>
      </c>
      <c r="J93" s="31">
        <v>1.4179078160228431</v>
      </c>
      <c r="K93" s="31">
        <v>1.284358111750399</v>
      </c>
      <c r="L93" s="31">
        <v>1.180330700463829</v>
      </c>
      <c r="M93" s="31">
        <v>1.0923383005619769</v>
      </c>
      <c r="N93" s="31">
        <v>1.0113716568546349</v>
      </c>
      <c r="O93" s="31">
        <v>0.93289954056253066</v>
      </c>
      <c r="P93" s="31">
        <v>0.85686874931729651</v>
      </c>
      <c r="Q93" s="31">
        <v>0.78770410716153083</v>
      </c>
      <c r="R93" s="32">
        <v>0.73430846454870757</v>
      </c>
    </row>
    <row r="94" spans="1:18" x14ac:dyDescent="0.25">
      <c r="A94" s="30">
        <v>304</v>
      </c>
      <c r="B94" s="31">
        <v>6.772502544362796</v>
      </c>
      <c r="C94" s="31">
        <v>5.352606502855096</v>
      </c>
      <c r="D94" s="31">
        <v>4.2356744772113979</v>
      </c>
      <c r="E94" s="31">
        <v>3.3720287216027409</v>
      </c>
      <c r="F94" s="31">
        <v>2.7164695166110722</v>
      </c>
      <c r="G94" s="31">
        <v>2.2282751692292821</v>
      </c>
      <c r="H94" s="31">
        <v>1.871202012861185</v>
      </c>
      <c r="I94" s="31">
        <v>1.613484407321528</v>
      </c>
      <c r="J94" s="31">
        <v>1.427834738835986</v>
      </c>
      <c r="K94" s="31">
        <v>1.2914434200411571</v>
      </c>
      <c r="L94" s="31">
        <v>1.1859788899845869</v>
      </c>
      <c r="M94" s="31">
        <v>1.097587614124713</v>
      </c>
      <c r="N94" s="31">
        <v>1.016894084330968</v>
      </c>
      <c r="O94" s="31">
        <v>0.93900081888365838</v>
      </c>
      <c r="P94" s="31">
        <v>0.86348836247400163</v>
      </c>
      <c r="Q94" s="31">
        <v>0.79441528620423441</v>
      </c>
      <c r="R94" s="32">
        <v>0.74031818758741974</v>
      </c>
    </row>
    <row r="95" spans="1:18" x14ac:dyDescent="0.25">
      <c r="A95" s="30">
        <v>320</v>
      </c>
      <c r="B95" s="31">
        <v>6.9011467678630636</v>
      </c>
      <c r="C95" s="31">
        <v>5.4537593483317783</v>
      </c>
      <c r="D95" s="31">
        <v>4.3136897623917951</v>
      </c>
      <c r="E95" s="31">
        <v>3.4308940112737401</v>
      </c>
      <c r="F95" s="31">
        <v>2.7598061226191719</v>
      </c>
      <c r="G95" s="31">
        <v>2.2593381504805872</v>
      </c>
      <c r="H95" s="31">
        <v>1.8928801753214071</v>
      </c>
      <c r="I95" s="31">
        <v>1.62830030401598</v>
      </c>
      <c r="J95" s="31">
        <v>1.4379446698495879</v>
      </c>
      <c r="K95" s="31">
        <v>1.2986374325184289</v>
      </c>
      <c r="L95" s="31">
        <v>1.191680778129661</v>
      </c>
      <c r="M95" s="31">
        <v>1.1028549192013271</v>
      </c>
      <c r="N95" s="31">
        <v>1.022418094662445</v>
      </c>
      <c r="O95" s="31">
        <v>0.94510656985295172</v>
      </c>
      <c r="P95" s="31">
        <v>0.87013463652366951</v>
      </c>
      <c r="Q95" s="31">
        <v>0.80119461283642579</v>
      </c>
      <c r="R95" s="32">
        <v>0.74645684336390183</v>
      </c>
    </row>
    <row r="96" spans="1:18" x14ac:dyDescent="0.25">
      <c r="A96" s="30">
        <v>336</v>
      </c>
      <c r="B96" s="31">
        <v>7.0313852125393073</v>
      </c>
      <c r="C96" s="31">
        <v>5.5562680388788248</v>
      </c>
      <c r="D96" s="31">
        <v>4.3928418149886701</v>
      </c>
      <c r="E96" s="31">
        <v>3.490696289159092</v>
      </c>
      <c r="F96" s="31">
        <v>2.8038992360912429</v>
      </c>
      <c r="G96" s="31">
        <v>2.290996456897223</v>
      </c>
      <c r="H96" s="31">
        <v>1.9150117791000689</v>
      </c>
      <c r="I96" s="31">
        <v>1.6434470566337229</v>
      </c>
      <c r="J96" s="31">
        <v>1.4482821698430739</v>
      </c>
      <c r="K96" s="31">
        <v>1.30597502548394</v>
      </c>
      <c r="L96" s="31">
        <v>1.19746155672306</v>
      </c>
      <c r="M96" s="31">
        <v>1.1081557231381061</v>
      </c>
      <c r="N96" s="31">
        <v>1.0279495107176859</v>
      </c>
      <c r="O96" s="31">
        <v>0.95121293186134537</v>
      </c>
      <c r="P96" s="31">
        <v>0.87679402537949636</v>
      </c>
      <c r="Q96" s="31">
        <v>0.80801885649358929</v>
      </c>
      <c r="R96" s="32">
        <v>0.75269151683592739</v>
      </c>
    </row>
    <row r="97" spans="1:18" x14ac:dyDescent="0.25">
      <c r="A97" s="30">
        <v>352</v>
      </c>
      <c r="B97" s="31">
        <v>7.163344774857463</v>
      </c>
      <c r="C97" s="31">
        <v>5.6602497864844494</v>
      </c>
      <c r="D97" s="31">
        <v>4.4732381625125512</v>
      </c>
      <c r="E97" s="31">
        <v>3.5515333982916051</v>
      </c>
      <c r="F97" s="31">
        <v>2.8488370155823821</v>
      </c>
      <c r="G97" s="31">
        <v>2.323328562556584</v>
      </c>
      <c r="H97" s="31">
        <v>1.9376656137968471</v>
      </c>
      <c r="I97" s="31">
        <v>1.6589837702967309</v>
      </c>
      <c r="J97" s="31">
        <v>1.4588966594607231</v>
      </c>
      <c r="K97" s="31">
        <v>1.3134959351042339</v>
      </c>
      <c r="L97" s="31">
        <v>1.203351277453639</v>
      </c>
      <c r="M97" s="31">
        <v>1.113510393146171</v>
      </c>
      <c r="N97" s="31">
        <v>1.0334990152300809</v>
      </c>
      <c r="O97" s="31">
        <v>0.9573209031645028</v>
      </c>
      <c r="P97" s="31">
        <v>0.8834578428194676</v>
      </c>
      <c r="Q97" s="31">
        <v>0.81486964647601201</v>
      </c>
      <c r="R97" s="32">
        <v>0.75899415282601979</v>
      </c>
    </row>
    <row r="98" spans="1:18" x14ac:dyDescent="0.25">
      <c r="A98" s="30">
        <v>368</v>
      </c>
      <c r="B98" s="31">
        <v>7.2971572111482681</v>
      </c>
      <c r="C98" s="31">
        <v>5.765826663001687</v>
      </c>
      <c r="D98" s="31">
        <v>4.5549911923387443</v>
      </c>
      <c r="E98" s="31">
        <v>3.6135080415688892</v>
      </c>
      <c r="F98" s="31">
        <v>2.894712479512489</v>
      </c>
      <c r="G98" s="31">
        <v>2.3564178014008621</v>
      </c>
      <c r="H98" s="31">
        <v>1.9609153288762391</v>
      </c>
      <c r="I98" s="31">
        <v>1.6749744099917829</v>
      </c>
      <c r="J98" s="31">
        <v>1.4698424192115971</v>
      </c>
      <c r="K98" s="31">
        <v>1.32124475741069</v>
      </c>
      <c r="L98" s="31">
        <v>1.2093848518750341</v>
      </c>
      <c r="M98" s="31">
        <v>1.1189441563014919</v>
      </c>
      <c r="N98" s="31">
        <v>1.0390821507979049</v>
      </c>
      <c r="O98" s="31">
        <v>0.9634363418829911</v>
      </c>
      <c r="P98" s="31">
        <v>0.89012226248642168</v>
      </c>
      <c r="Q98" s="31">
        <v>0.82173347194882485</v>
      </c>
      <c r="R98" s="32">
        <v>0.76534155602168874</v>
      </c>
    </row>
    <row r="99" spans="1:18" x14ac:dyDescent="0.25">
      <c r="A99" s="30">
        <v>384</v>
      </c>
      <c r="B99" s="31">
        <v>7.4329591376072717</v>
      </c>
      <c r="C99" s="31">
        <v>5.873125600148378</v>
      </c>
      <c r="D99" s="31">
        <v>4.6382181517073944</v>
      </c>
      <c r="E99" s="31">
        <v>3.6767277817533719</v>
      </c>
      <c r="F99" s="31">
        <v>2.9416235061662919</v>
      </c>
      <c r="G99" s="31">
        <v>2.390352367237063</v>
      </c>
      <c r="H99" s="31">
        <v>1.9848394336675339</v>
      </c>
      <c r="I99" s="31">
        <v>1.691487800570473</v>
      </c>
      <c r="J99" s="31">
        <v>1.4811785894695739</v>
      </c>
      <c r="K99" s="31">
        <v>1.329270948299466</v>
      </c>
      <c r="L99" s="31">
        <v>1.21560205140573</v>
      </c>
      <c r="M99" s="31">
        <v>1.124487099544818</v>
      </c>
      <c r="N99" s="31">
        <v>1.044719319884172</v>
      </c>
      <c r="O99" s="31">
        <v>0.96956996600213863</v>
      </c>
      <c r="P99" s="31">
        <v>0.89678831788798175</v>
      </c>
      <c r="Q99" s="31">
        <v>0.82860168194192574</v>
      </c>
      <c r="R99" s="32">
        <v>0.77171539097509279</v>
      </c>
    </row>
    <row r="100" spans="1:18" x14ac:dyDescent="0.25">
      <c r="A100" s="30">
        <v>400</v>
      </c>
      <c r="B100" s="31">
        <v>7.5708920302948659</v>
      </c>
      <c r="C100" s="31">
        <v>5.9822783895072007</v>
      </c>
      <c r="D100" s="31">
        <v>4.7230411477234631</v>
      </c>
      <c r="E100" s="31">
        <v>3.741305041472315</v>
      </c>
      <c r="F100" s="31">
        <v>2.98967283369333</v>
      </c>
      <c r="G100" s="31">
        <v>2.425225313737033</v>
      </c>
      <c r="H100" s="31">
        <v>2.0095212973648739</v>
      </c>
      <c r="I100" s="31">
        <v>1.708597626749222</v>
      </c>
      <c r="J100" s="31">
        <v>1.492969170473381</v>
      </c>
      <c r="K100" s="31">
        <v>1.3376288235315861</v>
      </c>
      <c r="L100" s="31">
        <v>1.222047507329012</v>
      </c>
      <c r="M100" s="31">
        <v>1.130174169681734</v>
      </c>
      <c r="N100" s="31">
        <v>1.050435784816788</v>
      </c>
      <c r="O100" s="31">
        <v>0.97573735337211986</v>
      </c>
      <c r="P100" s="31">
        <v>0.90346190239662139</v>
      </c>
      <c r="Q100" s="31">
        <v>0.83547048535009338</v>
      </c>
      <c r="R100" s="32">
        <v>0.77810218210328241</v>
      </c>
    </row>
    <row r="101" spans="1:18" x14ac:dyDescent="0.25">
      <c r="A101" s="30">
        <v>416</v>
      </c>
      <c r="B101" s="31">
        <v>7.7111022251362371</v>
      </c>
      <c r="C101" s="31">
        <v>6.0934216825256424</v>
      </c>
      <c r="D101" s="31">
        <v>4.809587147356738</v>
      </c>
      <c r="E101" s="31">
        <v>3.807357103217782</v>
      </c>
      <c r="F101" s="31">
        <v>3.0389680601079712</v>
      </c>
      <c r="G101" s="31">
        <v>2.4611345544374261</v>
      </c>
      <c r="H101" s="31">
        <v>2.035049149027198</v>
      </c>
      <c r="I101" s="31">
        <v>1.726382433109263</v>
      </c>
      <c r="J101" s="31">
        <v>1.5052830223265401</v>
      </c>
      <c r="K101" s="31">
        <v>1.346377558732861</v>
      </c>
      <c r="L101" s="31">
        <v>1.228770710793001</v>
      </c>
      <c r="M101" s="31">
        <v>1.136045173382646</v>
      </c>
      <c r="N101" s="31">
        <v>1.056261667788432</v>
      </c>
      <c r="O101" s="31">
        <v>0.98195894170793541</v>
      </c>
      <c r="P101" s="31">
        <v>0.91015376924960367</v>
      </c>
      <c r="Q101" s="31">
        <v>0.84234095093288963</v>
      </c>
      <c r="R101" s="32">
        <v>0.78449331368811681</v>
      </c>
    </row>
    <row r="102" spans="1:18" x14ac:dyDescent="0.25">
      <c r="A102" s="30">
        <v>432</v>
      </c>
      <c r="B102" s="31">
        <v>7.8537409179214066</v>
      </c>
      <c r="C102" s="31">
        <v>6.2066969905160043</v>
      </c>
      <c r="D102" s="31">
        <v>4.8979879774418009</v>
      </c>
      <c r="E102" s="31">
        <v>3.8750061093466659</v>
      </c>
      <c r="F102" s="31">
        <v>3.0896216432893908</v>
      </c>
      <c r="G102" s="31">
        <v>2.4981828627397031</v>
      </c>
      <c r="H102" s="31">
        <v>2.0615160775782662</v>
      </c>
      <c r="I102" s="31">
        <v>1.7449256240966571</v>
      </c>
      <c r="J102" s="31">
        <v>1.5181938649973961</v>
      </c>
      <c r="K102" s="31">
        <v>1.3555811893939129</v>
      </c>
      <c r="L102" s="31">
        <v>1.23582601281061</v>
      </c>
      <c r="M102" s="31">
        <v>1.1421447771827611</v>
      </c>
      <c r="N102" s="31">
        <v>1.0622319508566209</v>
      </c>
      <c r="O102" s="31">
        <v>0.98826002858934825</v>
      </c>
      <c r="P102" s="31">
        <v>0.91687953154902146</v>
      </c>
      <c r="Q102" s="31">
        <v>0.84921900731467992</v>
      </c>
      <c r="R102" s="32">
        <v>0.7908850298762502</v>
      </c>
    </row>
    <row r="103" spans="1:18" x14ac:dyDescent="0.25">
      <c r="A103" s="30">
        <v>448</v>
      </c>
      <c r="B103" s="31">
        <v>7.9989641643051943</v>
      </c>
      <c r="C103" s="31">
        <v>6.3222506846554047</v>
      </c>
      <c r="D103" s="31">
        <v>4.9883803246780714</v>
      </c>
      <c r="E103" s="31">
        <v>3.944379062080666</v>
      </c>
      <c r="F103" s="31">
        <v>3.1417509009815832</v>
      </c>
      <c r="G103" s="31">
        <v>2.5364778719101571</v>
      </c>
      <c r="H103" s="31">
        <v>2.0890200318066521</v>
      </c>
      <c r="I103" s="31">
        <v>1.764315464022256</v>
      </c>
      <c r="J103" s="31">
        <v>1.5317802783190939</v>
      </c>
      <c r="K103" s="31">
        <v>1.3653086108702031</v>
      </c>
      <c r="L103" s="31">
        <v>1.243272624259586</v>
      </c>
      <c r="M103" s="31">
        <v>1.148522507482113</v>
      </c>
      <c r="N103" s="31">
        <v>1.068386475943667</v>
      </c>
      <c r="O103" s="31">
        <v>0.99467077146098681</v>
      </c>
      <c r="P103" s="31">
        <v>0.92365966226177676</v>
      </c>
      <c r="Q103" s="31">
        <v>0.85611544298465936</v>
      </c>
      <c r="R103" s="32">
        <v>0.79727843467921378</v>
      </c>
    </row>
    <row r="104" spans="1:18" x14ac:dyDescent="0.25">
      <c r="A104" s="30">
        <v>464</v>
      </c>
      <c r="B104" s="31">
        <v>8.146932879807256</v>
      </c>
      <c r="C104" s="31">
        <v>6.4402339959857944</v>
      </c>
      <c r="D104" s="31">
        <v>5.0809057356297842</v>
      </c>
      <c r="E104" s="31">
        <v>4.0156078235063077</v>
      </c>
      <c r="F104" s="31">
        <v>3.1954780107933671</v>
      </c>
      <c r="G104" s="31">
        <v>2.5761320750798942</v>
      </c>
      <c r="H104" s="31">
        <v>2.1176638203657681</v>
      </c>
      <c r="I104" s="31">
        <v>1.7846450770617761</v>
      </c>
      <c r="J104" s="31">
        <v>1.5461257019896391</v>
      </c>
      <c r="K104" s="31">
        <v>1.3756335783820139</v>
      </c>
      <c r="L104" s="31">
        <v>1.2511746158825101</v>
      </c>
      <c r="M104" s="31">
        <v>1.1552327505455919</v>
      </c>
      <c r="N104" s="31">
        <v>1.074769944836738</v>
      </c>
      <c r="O104" s="31">
        <v>1.001226187632321</v>
      </c>
      <c r="P104" s="31">
        <v>0.93051949421962776</v>
      </c>
      <c r="Q104" s="31">
        <v>0.86304590629691069</v>
      </c>
      <c r="R104" s="32">
        <v>0.80367949197327704</v>
      </c>
    </row>
    <row r="105" spans="1:18" x14ac:dyDescent="0.25">
      <c r="A105" s="30">
        <v>480</v>
      </c>
      <c r="B105" s="31">
        <v>8.2978128398120568</v>
      </c>
      <c r="C105" s="31">
        <v>6.560803015413919</v>
      </c>
      <c r="D105" s="31">
        <v>5.175710616725989</v>
      </c>
      <c r="E105" s="31">
        <v>4.0888291155749332</v>
      </c>
      <c r="F105" s="31">
        <v>3.2509300101983709</v>
      </c>
      <c r="G105" s="31">
        <v>2.617262825244838</v>
      </c>
      <c r="H105" s="31">
        <v>2.1475551117738139</v>
      </c>
      <c r="I105" s="31">
        <v>1.8060124472557</v>
      </c>
      <c r="J105" s="31">
        <v>1.5613184355718179</v>
      </c>
      <c r="K105" s="31">
        <v>1.3866347070144369</v>
      </c>
      <c r="L105" s="31">
        <v>1.2596009182867409</v>
      </c>
      <c r="M105" s="31">
        <v>1.1623347525028329</v>
      </c>
      <c r="N105" s="31">
        <v>1.0814319191877859</v>
      </c>
      <c r="O105" s="31">
        <v>1.0079661542775771</v>
      </c>
      <c r="P105" s="31">
        <v>0.93748922011909386</v>
      </c>
      <c r="Q105" s="31">
        <v>0.87003090547019468</v>
      </c>
      <c r="R105" s="32">
        <v>0.81009902549961399</v>
      </c>
    </row>
    <row r="106" spans="1:18" x14ac:dyDescent="0.25">
      <c r="A106" s="30">
        <v>496</v>
      </c>
      <c r="B106" s="31">
        <v>8.4517746795688868</v>
      </c>
      <c r="C106" s="31">
        <v>6.6841186937113726</v>
      </c>
      <c r="D106" s="31">
        <v>5.2729462342605453</v>
      </c>
      <c r="E106" s="31">
        <v>4.164184520102701</v>
      </c>
      <c r="F106" s="31">
        <v>3.308238796535047</v>
      </c>
      <c r="G106" s="31">
        <v>2.6599923352657342</v>
      </c>
      <c r="H106" s="31">
        <v>2.178806434413838</v>
      </c>
      <c r="I106" s="31">
        <v>1.8285204185093671</v>
      </c>
      <c r="J106" s="31">
        <v>1.5774516384932491</v>
      </c>
      <c r="K106" s="31">
        <v>1.3983954717173579</v>
      </c>
      <c r="L106" s="31">
        <v>1.268625321944489</v>
      </c>
      <c r="M106" s="31">
        <v>1.169892619348337</v>
      </c>
      <c r="N106" s="31">
        <v>1.088426820513593</v>
      </c>
      <c r="O106" s="31">
        <v>1.0149354084358271</v>
      </c>
      <c r="P106" s="31">
        <v>0.9446038925215523</v>
      </c>
      <c r="Q106" s="31">
        <v>0.87709580858821545</v>
      </c>
      <c r="R106" s="32">
        <v>0.81655271886415171</v>
      </c>
    </row>
    <row r="107" spans="1:18" x14ac:dyDescent="0.25">
      <c r="A107" s="30">
        <v>512</v>
      </c>
      <c r="B107" s="31">
        <v>8.6089938941918405</v>
      </c>
      <c r="C107" s="31">
        <v>6.8103468415145292</v>
      </c>
      <c r="D107" s="31">
        <v>5.372768714392147</v>
      </c>
      <c r="E107" s="31">
        <v>4.2418204787705864</v>
      </c>
      <c r="F107" s="31">
        <v>3.36754112700666</v>
      </c>
      <c r="G107" s="31">
        <v>2.7044476778681301</v>
      </c>
      <c r="H107" s="31">
        <v>2.2115351765336762</v>
      </c>
      <c r="I107" s="31">
        <v>1.8522766945929079</v>
      </c>
      <c r="J107" s="31">
        <v>1.594623330046357</v>
      </c>
      <c r="K107" s="31">
        <v>1.41100420730551</v>
      </c>
      <c r="L107" s="31">
        <v>1.2783264771927541</v>
      </c>
      <c r="M107" s="31">
        <v>1.1779753169414049</v>
      </c>
      <c r="N107" s="31">
        <v>1.0958139301957639</v>
      </c>
      <c r="O107" s="31">
        <v>1.022183547010979</v>
      </c>
      <c r="P107" s="31">
        <v>0.95190342385316773</v>
      </c>
      <c r="Q107" s="31">
        <v>0.88427084359940256</v>
      </c>
      <c r="R107" s="32">
        <v>0.82306111553764794</v>
      </c>
    </row>
    <row r="108" spans="1:18" x14ac:dyDescent="0.25">
      <c r="A108" s="30">
        <v>528</v>
      </c>
      <c r="B108" s="31">
        <v>8.769650838659846</v>
      </c>
      <c r="C108" s="31">
        <v>6.9396581293246156</v>
      </c>
      <c r="D108" s="31">
        <v>5.4753390431442952</v>
      </c>
      <c r="E108" s="31">
        <v>4.3218882931243856</v>
      </c>
      <c r="F108" s="31">
        <v>3.4289786186813092</v>
      </c>
      <c r="G108" s="31">
        <v>2.7507607856424192</v>
      </c>
      <c r="H108" s="31">
        <v>2.2458635862460099</v>
      </c>
      <c r="I108" s="31">
        <v>1.877393839141295</v>
      </c>
      <c r="J108" s="31">
        <v>1.6129363893884101</v>
      </c>
      <c r="K108" s="31">
        <v>1.424554108458445</v>
      </c>
      <c r="L108" s="31">
        <v>1.288787894233399</v>
      </c>
      <c r="M108" s="31">
        <v>1.1866566710061921</v>
      </c>
      <c r="N108" s="31">
        <v>1.103657389480706</v>
      </c>
      <c r="O108" s="31">
        <v>1.0297650267717331</v>
      </c>
      <c r="P108" s="31">
        <v>0.95943258640497564</v>
      </c>
      <c r="Q108" s="31">
        <v>0.89159109831710714</v>
      </c>
      <c r="R108" s="32">
        <v>0.82964961885570432</v>
      </c>
    </row>
    <row r="109" spans="1:18" x14ac:dyDescent="0.25">
      <c r="A109" s="30">
        <v>544</v>
      </c>
      <c r="B109" s="31">
        <v>8.9339307278166302</v>
      </c>
      <c r="C109" s="31">
        <v>7.07222808750765</v>
      </c>
      <c r="D109" s="31">
        <v>5.580823066405312</v>
      </c>
      <c r="E109" s="31">
        <v>4.4045441245747066</v>
      </c>
      <c r="F109" s="31">
        <v>3.4926977484918811</v>
      </c>
      <c r="G109" s="31">
        <v>2.7990684510437869</v>
      </c>
      <c r="H109" s="31">
        <v>2.2819187715283129</v>
      </c>
      <c r="I109" s="31">
        <v>1.903989275654294</v>
      </c>
      <c r="J109" s="31">
        <v>1.6324985555414659</v>
      </c>
      <c r="K109" s="31">
        <v>1.4391432297205089</v>
      </c>
      <c r="L109" s="31">
        <v>1.300097943133053</v>
      </c>
      <c r="M109" s="31">
        <v>1.1960153671316009</v>
      </c>
      <c r="N109" s="31">
        <v>1.112026199479661</v>
      </c>
      <c r="O109" s="31">
        <v>1.037739164351601</v>
      </c>
      <c r="P109" s="31">
        <v>0.96724101233276039</v>
      </c>
      <c r="Q109" s="31">
        <v>0.8990965204193877</v>
      </c>
      <c r="R109" s="32">
        <v>0.83634849201867911</v>
      </c>
    </row>
    <row r="110" spans="1:18" x14ac:dyDescent="0.25">
      <c r="A110" s="30">
        <v>560</v>
      </c>
      <c r="B110" s="31">
        <v>9.1020236363707738</v>
      </c>
      <c r="C110" s="31">
        <v>7.2082371062944981</v>
      </c>
      <c r="D110" s="31">
        <v>5.6893914899283384</v>
      </c>
      <c r="E110" s="31">
        <v>4.4899489943969986</v>
      </c>
      <c r="F110" s="31">
        <v>3.558849853236115</v>
      </c>
      <c r="G110" s="31">
        <v>2.8495123263922522</v>
      </c>
      <c r="H110" s="31">
        <v>2.3198327002229111</v>
      </c>
      <c r="I110" s="31">
        <v>1.9321852874965131</v>
      </c>
      <c r="J110" s="31">
        <v>1.6534224273924201</v>
      </c>
      <c r="K110" s="31">
        <v>1.454874485500911</v>
      </c>
      <c r="L110" s="31">
        <v>1.3123498538232079</v>
      </c>
      <c r="M110" s="31">
        <v>1.206134950771427</v>
      </c>
      <c r="N110" s="31">
        <v>1.120994221168685</v>
      </c>
      <c r="O110" s="31">
        <v>1.0461701362489479</v>
      </c>
      <c r="P110" s="31">
        <v>0.97538319365717996</v>
      </c>
      <c r="Q110" s="31">
        <v>0.90683191744921032</v>
      </c>
      <c r="R110" s="32">
        <v>0.84319285809185751</v>
      </c>
    </row>
    <row r="111" spans="1:18" x14ac:dyDescent="0.25">
      <c r="A111" s="30">
        <v>576</v>
      </c>
      <c r="B111" s="31">
        <v>9.2741244988956222</v>
      </c>
      <c r="C111" s="31">
        <v>7.3478704357808082</v>
      </c>
      <c r="D111" s="31">
        <v>5.8012198793313274</v>
      </c>
      <c r="E111" s="31">
        <v>4.5782687837314873</v>
      </c>
      <c r="F111" s="31">
        <v>3.627591129576536</v>
      </c>
      <c r="G111" s="31">
        <v>2.9022389238726389</v>
      </c>
      <c r="H111" s="31">
        <v>2.3597422000369082</v>
      </c>
      <c r="I111" s="31">
        <v>1.962109017897363</v>
      </c>
      <c r="J111" s="31">
        <v>1.675825463692969</v>
      </c>
      <c r="K111" s="31">
        <v>1.4718556500736111</v>
      </c>
      <c r="L111" s="31">
        <v>1.3256417161001279</v>
      </c>
      <c r="M111" s="31">
        <v>1.217103827244238</v>
      </c>
      <c r="N111" s="31">
        <v>1.1306401753886419</v>
      </c>
      <c r="O111" s="31">
        <v>1.0551269788269459</v>
      </c>
      <c r="P111" s="31">
        <v>0.98391848226366818</v>
      </c>
      <c r="Q111" s="31">
        <v>0.91484695681430506</v>
      </c>
      <c r="R111" s="32">
        <v>0.8502227000052186</v>
      </c>
    </row>
    <row r="112" spans="1:18" x14ac:dyDescent="0.25">
      <c r="A112" s="30">
        <v>592</v>
      </c>
      <c r="B112" s="31">
        <v>9.4504331098293974</v>
      </c>
      <c r="C112" s="31">
        <v>7.4913181859270797</v>
      </c>
      <c r="D112" s="31">
        <v>5.9164886600970608</v>
      </c>
      <c r="E112" s="31">
        <v>4.6696742335832599</v>
      </c>
      <c r="F112" s="31">
        <v>3.6990826340405212</v>
      </c>
      <c r="G112" s="31">
        <v>2.9573996155346132</v>
      </c>
      <c r="H112" s="31">
        <v>2.4017889585422592</v>
      </c>
      <c r="I112" s="31">
        <v>1.993892469951088</v>
      </c>
      <c r="J112" s="31">
        <v>1.6998299830596539</v>
      </c>
      <c r="K112" s="31">
        <v>1.4901993575774599</v>
      </c>
      <c r="L112" s="31">
        <v>1.340076479624946</v>
      </c>
      <c r="M112" s="31">
        <v>1.2290152617334249</v>
      </c>
      <c r="N112" s="31">
        <v>1.1410476428452321</v>
      </c>
      <c r="O112" s="31">
        <v>1.064683588313547</v>
      </c>
      <c r="P112" s="31">
        <v>0.99291108990251364</v>
      </c>
      <c r="Q112" s="31">
        <v>0.9231961657872283</v>
      </c>
      <c r="R112" s="32">
        <v>0.85748286055365253</v>
      </c>
    </row>
    <row r="113" spans="1:18" x14ac:dyDescent="0.25">
      <c r="A113" s="30">
        <v>608</v>
      </c>
      <c r="B113" s="31">
        <v>9.631154123475083</v>
      </c>
      <c r="C113" s="31">
        <v>7.6387753265586031</v>
      </c>
      <c r="D113" s="31">
        <v>6.0353831175731303</v>
      </c>
      <c r="E113" s="31">
        <v>4.7643409448221901</v>
      </c>
      <c r="F113" s="31">
        <v>3.773490283020227</v>
      </c>
      <c r="G113" s="31">
        <v>3.0151506332926319</v>
      </c>
      <c r="H113" s="31">
        <v>2.4461195231757129</v>
      </c>
      <c r="I113" s="31">
        <v>2.0276725066167152</v>
      </c>
      <c r="J113" s="31">
        <v>1.725563163973802</v>
      </c>
      <c r="K113" s="31">
        <v>1.510023102016069</v>
      </c>
      <c r="L113" s="31">
        <v>1.3557619539235699</v>
      </c>
      <c r="M113" s="31">
        <v>1.2419673792872259</v>
      </c>
      <c r="N113" s="31">
        <v>1.1523050641089549</v>
      </c>
      <c r="O113" s="31">
        <v>1.0749187208015789</v>
      </c>
      <c r="P113" s="31">
        <v>1.0024300881888171</v>
      </c>
      <c r="Q113" s="31">
        <v>0.93193893150537133</v>
      </c>
      <c r="R113" s="32">
        <v>0.86502304239683203</v>
      </c>
    </row>
    <row r="114" spans="1:18" x14ac:dyDescent="0.25">
      <c r="A114" s="30">
        <v>624</v>
      </c>
      <c r="B114" s="31">
        <v>9.8164970540005267</v>
      </c>
      <c r="C114" s="31">
        <v>7.7904416873655009</v>
      </c>
      <c r="D114" s="31">
        <v>6.158093396971946</v>
      </c>
      <c r="E114" s="31">
        <v>4.8624493781829798</v>
      </c>
      <c r="F114" s="31">
        <v>3.8509848527726618</v>
      </c>
      <c r="G114" s="31">
        <v>3.0756530689259778</v>
      </c>
      <c r="H114" s="31">
        <v>2.492885301238855</v>
      </c>
      <c r="I114" s="31">
        <v>2.063590850718128</v>
      </c>
      <c r="J114" s="31">
        <v>1.753157044781577</v>
      </c>
      <c r="K114" s="31">
        <v>1.5314492372578929</v>
      </c>
      <c r="L114" s="31">
        <v>1.372810808386741</v>
      </c>
      <c r="M114" s="31">
        <v>1.256063164818656</v>
      </c>
      <c r="N114" s="31">
        <v>1.1645057396151459</v>
      </c>
      <c r="O114" s="31">
        <v>1.0859159922486319</v>
      </c>
      <c r="P114" s="31">
        <v>1.0125494086024529</v>
      </c>
      <c r="Q114" s="31">
        <v>0.94113950097091592</v>
      </c>
      <c r="R114" s="32">
        <v>0.87289780805921435</v>
      </c>
    </row>
    <row r="115" spans="1:18" x14ac:dyDescent="0.25">
      <c r="A115" s="33">
        <v>640</v>
      </c>
      <c r="B115" s="34">
        <v>10.00667627543837</v>
      </c>
      <c r="C115" s="34">
        <v>7.9465219579027169</v>
      </c>
      <c r="D115" s="34">
        <v>6.2848145033707334</v>
      </c>
      <c r="E115" s="34">
        <v>4.9641848542651514</v>
      </c>
      <c r="F115" s="34">
        <v>3.9317419794196291</v>
      </c>
      <c r="G115" s="34">
        <v>3.139072874078761</v>
      </c>
      <c r="H115" s="34">
        <v>2.54224255989807</v>
      </c>
      <c r="I115" s="34">
        <v>2.1017940849440069</v>
      </c>
      <c r="J115" s="34">
        <v>1.7827485236939511</v>
      </c>
      <c r="K115" s="34">
        <v>1.554604977036206</v>
      </c>
      <c r="L115" s="34">
        <v>1.3913405722700289</v>
      </c>
      <c r="M115" s="34">
        <v>1.2714104631055609</v>
      </c>
      <c r="N115" s="34">
        <v>1.1777478296639361</v>
      </c>
      <c r="O115" s="34">
        <v>1.0977638784771491</v>
      </c>
      <c r="P115" s="34">
        <v>1.023347842488175</v>
      </c>
      <c r="Q115" s="34">
        <v>0.95086698105090028</v>
      </c>
      <c r="R115" s="35">
        <v>0.88116657993013092</v>
      </c>
    </row>
    <row r="118" spans="1:18" ht="28.9" customHeight="1" x14ac:dyDescent="0.5">
      <c r="A118" s="1" t="s">
        <v>31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32</v>
      </c>
      <c r="B121" s="6">
        <v>0.25</v>
      </c>
      <c r="C121" s="6" t="s">
        <v>12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33</v>
      </c>
      <c r="B125" s="23" t="s">
        <v>34</v>
      </c>
    </row>
    <row r="126" spans="1:18" x14ac:dyDescent="0.25">
      <c r="A126" s="5">
        <v>0</v>
      </c>
      <c r="B126" s="32">
        <v>2.900000000000014E-2</v>
      </c>
    </row>
    <row r="127" spans="1:18" x14ac:dyDescent="0.25">
      <c r="A127" s="5">
        <v>0.125</v>
      </c>
      <c r="B127" s="32">
        <v>3.6744791666666783E-2</v>
      </c>
    </row>
    <row r="128" spans="1:18" x14ac:dyDescent="0.25">
      <c r="A128" s="5">
        <v>0.25</v>
      </c>
      <c r="B128" s="32">
        <v>0</v>
      </c>
    </row>
    <row r="129" spans="1:2" x14ac:dyDescent="0.25">
      <c r="A129" s="5">
        <v>0.375</v>
      </c>
      <c r="B129" s="32">
        <v>0</v>
      </c>
    </row>
    <row r="130" spans="1:2" x14ac:dyDescent="0.25">
      <c r="A130" s="5">
        <v>0.5</v>
      </c>
      <c r="B130" s="32">
        <v>0</v>
      </c>
    </row>
    <row r="131" spans="1:2" x14ac:dyDescent="0.25">
      <c r="A131" s="5">
        <v>0.625</v>
      </c>
      <c r="B131" s="32">
        <v>0</v>
      </c>
    </row>
    <row r="132" spans="1:2" x14ac:dyDescent="0.25">
      <c r="A132" s="5">
        <v>0.75</v>
      </c>
      <c r="B132" s="32">
        <v>0</v>
      </c>
    </row>
    <row r="133" spans="1:2" x14ac:dyDescent="0.25">
      <c r="A133" s="5">
        <v>0.875</v>
      </c>
      <c r="B133" s="32">
        <v>0</v>
      </c>
    </row>
    <row r="134" spans="1:2" x14ac:dyDescent="0.25">
      <c r="A134" s="5">
        <v>1</v>
      </c>
      <c r="B134" s="32">
        <v>0</v>
      </c>
    </row>
    <row r="135" spans="1:2" x14ac:dyDescent="0.25">
      <c r="A135" s="5">
        <v>1.125</v>
      </c>
      <c r="B135" s="32">
        <v>0</v>
      </c>
    </row>
    <row r="136" spans="1:2" x14ac:dyDescent="0.25">
      <c r="A136" s="5">
        <v>1.25</v>
      </c>
      <c r="B136" s="32">
        <v>0</v>
      </c>
    </row>
    <row r="137" spans="1:2" x14ac:dyDescent="0.25">
      <c r="A137" s="5">
        <v>1.375</v>
      </c>
      <c r="B137" s="32">
        <v>0</v>
      </c>
    </row>
    <row r="138" spans="1:2" x14ac:dyDescent="0.25">
      <c r="A138" s="5">
        <v>1.5</v>
      </c>
      <c r="B138" s="32">
        <v>0</v>
      </c>
    </row>
    <row r="139" spans="1:2" x14ac:dyDescent="0.25">
      <c r="A139" s="5">
        <v>1.625</v>
      </c>
      <c r="B139" s="32">
        <v>0</v>
      </c>
    </row>
    <row r="140" spans="1:2" x14ac:dyDescent="0.25">
      <c r="A140" s="5">
        <v>1.75</v>
      </c>
      <c r="B140" s="32">
        <v>0</v>
      </c>
    </row>
    <row r="141" spans="1:2" x14ac:dyDescent="0.25">
      <c r="A141" s="5">
        <v>1.875</v>
      </c>
      <c r="B141" s="32">
        <v>0</v>
      </c>
    </row>
    <row r="142" spans="1:2" x14ac:dyDescent="0.25">
      <c r="A142" s="5">
        <v>2</v>
      </c>
      <c r="B142" s="32">
        <v>0</v>
      </c>
    </row>
    <row r="143" spans="1:2" x14ac:dyDescent="0.25">
      <c r="A143" s="5">
        <v>2.125</v>
      </c>
      <c r="B143" s="32">
        <v>0</v>
      </c>
    </row>
    <row r="144" spans="1:2" x14ac:dyDescent="0.25">
      <c r="A144" s="5">
        <v>2.25</v>
      </c>
      <c r="B144" s="32">
        <v>0</v>
      </c>
    </row>
    <row r="145" spans="1:2" x14ac:dyDescent="0.25">
      <c r="A145" s="5">
        <v>2.375</v>
      </c>
      <c r="B145" s="32">
        <v>0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GWNmWsBIx915fYnV5sXYy7e3dcBOXzP1KLIpsaS4O+FBNxiez84gISY2hBTU6b5Mp+6F+FPyQTzmk/pcCOCmVg==" saltValue="Xa7jP2NfbpfA95zzC6LRww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5:R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6.899999999999995E-2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40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128</v>
      </c>
      <c r="B41" s="6">
        <v>60.697482753982513</v>
      </c>
      <c r="C41" s="6">
        <f>60.6974827539825 * $B$36 / 100</f>
        <v>60.697482753982491</v>
      </c>
      <c r="D41" s="6">
        <v>7.6477479437067872</v>
      </c>
      <c r="E41" s="7">
        <f>7.64774794370678 * $B$36 / 100</f>
        <v>7.6477479437067801</v>
      </c>
    </row>
    <row r="42" spans="1:5" x14ac:dyDescent="0.25">
      <c r="A42" s="5">
        <v>148</v>
      </c>
      <c r="B42" s="6">
        <v>65.267436192558478</v>
      </c>
      <c r="C42" s="6">
        <f>65.2674361925584 * $B$36 / 100</f>
        <v>65.267436192558407</v>
      </c>
      <c r="D42" s="6">
        <v>8.2235519215152735</v>
      </c>
      <c r="E42" s="7">
        <f>8.22355192151527 * $B$36 / 100</f>
        <v>8.2235519215152699</v>
      </c>
    </row>
    <row r="43" spans="1:5" x14ac:dyDescent="0.25">
      <c r="A43" s="5">
        <v>168</v>
      </c>
      <c r="B43" s="6">
        <v>69.537702303350386</v>
      </c>
      <c r="C43" s="6">
        <f>69.5377023033503 * $B$36 / 100</f>
        <v>69.537702303350301</v>
      </c>
      <c r="D43" s="6">
        <v>8.7615959619948072</v>
      </c>
      <c r="E43" s="7">
        <f>8.7615959619948 * $B$36 / 100</f>
        <v>8.7615959619948001</v>
      </c>
    </row>
    <row r="44" spans="1:5" x14ac:dyDescent="0.25">
      <c r="A44" s="5">
        <v>188</v>
      </c>
      <c r="B44" s="6">
        <v>73.560491135589004</v>
      </c>
      <c r="C44" s="6">
        <f>73.560491135589 * $B$36 / 100</f>
        <v>73.560491135589004</v>
      </c>
      <c r="D44" s="6">
        <v>9.2684584153261351</v>
      </c>
      <c r="E44" s="7">
        <f>9.26845841532613 * $B$36 / 100</f>
        <v>9.2684584153261298</v>
      </c>
    </row>
    <row r="45" spans="1:5" x14ac:dyDescent="0.25">
      <c r="A45" s="5">
        <v>208</v>
      </c>
      <c r="B45" s="6">
        <v>77.374412247129584</v>
      </c>
      <c r="C45" s="6">
        <f>77.3744122471295 * $B$36 / 100</f>
        <v>77.374412247129499</v>
      </c>
      <c r="D45" s="6">
        <v>9.7490040000000011</v>
      </c>
      <c r="E45" s="7">
        <f>9.749004 * $B$36 / 100</f>
        <v>9.7490039999999993</v>
      </c>
    </row>
    <row r="46" spans="1:5" x14ac:dyDescent="0.25">
      <c r="A46" s="5">
        <v>228</v>
      </c>
      <c r="B46" s="6">
        <v>81.306439267006482</v>
      </c>
      <c r="C46" s="6">
        <f>81.3064392670064 * $B$36 / 100</f>
        <v>81.306439267006397</v>
      </c>
      <c r="D46" s="6">
        <v>10.24443066666667</v>
      </c>
      <c r="E46" s="7">
        <f>10.2444306666666 * $B$36 / 100</f>
        <v>10.244430666666601</v>
      </c>
    </row>
    <row r="47" spans="1:5" x14ac:dyDescent="0.25">
      <c r="A47" s="5">
        <v>248</v>
      </c>
      <c r="B47" s="6">
        <v>85.23846628688338</v>
      </c>
      <c r="C47" s="6">
        <f>85.2384662868833 * $B$36 / 100</f>
        <v>85.238466286883309</v>
      </c>
      <c r="D47" s="6">
        <v>10.73985733333333</v>
      </c>
      <c r="E47" s="7">
        <f>10.7398573333333 * $B$36 / 100</f>
        <v>10.739857333333299</v>
      </c>
    </row>
    <row r="48" spans="1:5" x14ac:dyDescent="0.25">
      <c r="A48" s="5">
        <v>268</v>
      </c>
      <c r="B48" s="6">
        <v>89.170493306760278</v>
      </c>
      <c r="C48" s="6">
        <f>89.1704933067602 * $B$36 / 100</f>
        <v>89.170493306760193</v>
      </c>
      <c r="D48" s="6">
        <v>11.235284</v>
      </c>
      <c r="E48" s="7">
        <f>11.235284 * $B$36 / 100</f>
        <v>11.235284</v>
      </c>
    </row>
    <row r="49" spans="1:5" x14ac:dyDescent="0.25">
      <c r="A49" s="5">
        <v>288</v>
      </c>
      <c r="B49" s="6">
        <v>93.102520326637176</v>
      </c>
      <c r="C49" s="6">
        <f>93.1025203266371 * $B$36 / 100</f>
        <v>93.102520326637119</v>
      </c>
      <c r="D49" s="6">
        <v>11.730710666666671</v>
      </c>
      <c r="E49" s="7">
        <f>11.7307106666666 * $B$36 / 100</f>
        <v>11.730710666666601</v>
      </c>
    </row>
    <row r="50" spans="1:5" x14ac:dyDescent="0.25">
      <c r="A50" s="5">
        <v>308</v>
      </c>
      <c r="B50" s="6">
        <v>96.712414681034957</v>
      </c>
      <c r="C50" s="6">
        <f>96.7124146810349 * $B$36 / 100</f>
        <v>96.7124146810349</v>
      </c>
      <c r="D50" s="6">
        <v>12.185549333333331</v>
      </c>
      <c r="E50" s="7">
        <f>12.1855493333333 * $B$36 / 100</f>
        <v>12.185549333333302</v>
      </c>
    </row>
    <row r="51" spans="1:5" x14ac:dyDescent="0.25">
      <c r="A51" s="5">
        <v>328</v>
      </c>
      <c r="B51" s="6">
        <v>99.839110037214084</v>
      </c>
      <c r="C51" s="6">
        <f>99.839110037214 * $B$36 / 100</f>
        <v>99.839110037213999</v>
      </c>
      <c r="D51" s="6">
        <v>12.579506</v>
      </c>
      <c r="E51" s="7">
        <f>12.579506 * $B$36 / 100</f>
        <v>12.579506000000002</v>
      </c>
    </row>
    <row r="52" spans="1:5" x14ac:dyDescent="0.25">
      <c r="A52" s="5">
        <v>348</v>
      </c>
      <c r="B52" s="6">
        <v>102.9658053933932</v>
      </c>
      <c r="C52" s="6">
        <f>102.965805393393 * $B$36 / 100</f>
        <v>102.965805393393</v>
      </c>
      <c r="D52" s="6">
        <v>12.97346266666667</v>
      </c>
      <c r="E52" s="7">
        <f>12.9734626666666 * $B$36 / 100</f>
        <v>12.973462666666601</v>
      </c>
    </row>
    <row r="53" spans="1:5" x14ac:dyDescent="0.25">
      <c r="A53" s="5">
        <v>368</v>
      </c>
      <c r="B53" s="6">
        <v>106.0925007495723</v>
      </c>
      <c r="C53" s="6">
        <f>106.092500749572 * $B$36 / 100</f>
        <v>106.092500749572</v>
      </c>
      <c r="D53" s="6">
        <v>13.367419333333331</v>
      </c>
      <c r="E53" s="7">
        <f>13.3674193333333 * $B$36 / 100</f>
        <v>13.3674193333333</v>
      </c>
    </row>
    <row r="54" spans="1:5" x14ac:dyDescent="0.25">
      <c r="A54" s="5">
        <v>388</v>
      </c>
      <c r="B54" s="6">
        <v>109.21919610575139</v>
      </c>
      <c r="C54" s="6">
        <f>109.219196105751 * $B$36 / 100</f>
        <v>109.219196105751</v>
      </c>
      <c r="D54" s="6">
        <v>13.761376</v>
      </c>
      <c r="E54" s="7">
        <f>13.761376 * $B$36 / 100</f>
        <v>13.761376</v>
      </c>
    </row>
    <row r="55" spans="1:5" x14ac:dyDescent="0.25">
      <c r="A55" s="5">
        <v>408</v>
      </c>
      <c r="B55" s="6">
        <v>112.02993879962609</v>
      </c>
      <c r="C55" s="6">
        <f>112.029938799626 * $B$36 / 100</f>
        <v>112.029938799626</v>
      </c>
      <c r="D55" s="6">
        <v>14.115523333333339</v>
      </c>
      <c r="E55" s="7">
        <f>14.1155233333333 * $B$36 / 100</f>
        <v>14.115523333333298</v>
      </c>
    </row>
    <row r="56" spans="1:5" x14ac:dyDescent="0.25">
      <c r="A56" s="5">
        <v>428</v>
      </c>
      <c r="B56" s="6">
        <v>114.3667525000441</v>
      </c>
      <c r="C56" s="6">
        <f>114.366752500044 * $B$36 / 100</f>
        <v>114.366752500044</v>
      </c>
      <c r="D56" s="6">
        <v>14.40995666666667</v>
      </c>
      <c r="E56" s="7">
        <f>14.4099566666666 * $B$36 / 100</f>
        <v>14.4099566666666</v>
      </c>
    </row>
    <row r="57" spans="1:5" x14ac:dyDescent="0.25">
      <c r="A57" s="5">
        <v>448</v>
      </c>
      <c r="B57" s="6">
        <v>116.70356620046211</v>
      </c>
      <c r="C57" s="6">
        <f>116.703566200462 * $B$36 / 100</f>
        <v>116.70356620046201</v>
      </c>
      <c r="D57" s="6">
        <v>14.70439</v>
      </c>
      <c r="E57" s="7">
        <f>14.7043899999999 * $B$36 / 100</f>
        <v>14.704389999999901</v>
      </c>
    </row>
    <row r="58" spans="1:5" x14ac:dyDescent="0.25">
      <c r="A58" s="5">
        <v>468</v>
      </c>
      <c r="B58" s="6">
        <v>119.0403799008801</v>
      </c>
      <c r="C58" s="6">
        <f>119.04037990088 * $B$36 / 100</f>
        <v>119.04037990088</v>
      </c>
      <c r="D58" s="6">
        <v>14.998823333333331</v>
      </c>
      <c r="E58" s="7">
        <f>14.9988233333333 * $B$36 / 100</f>
        <v>14.9988233333333</v>
      </c>
    </row>
    <row r="59" spans="1:5" x14ac:dyDescent="0.25">
      <c r="A59" s="5">
        <v>488</v>
      </c>
      <c r="B59" s="6">
        <v>121.3771936012981</v>
      </c>
      <c r="C59" s="6">
        <f>121.377193601298 * $B$36 / 100</f>
        <v>121.377193601298</v>
      </c>
      <c r="D59" s="6">
        <v>15.293256666666659</v>
      </c>
      <c r="E59" s="7">
        <f>15.2932566666666 * $B$36 / 100</f>
        <v>15.293256666666601</v>
      </c>
    </row>
    <row r="60" spans="1:5" x14ac:dyDescent="0.25">
      <c r="A60" s="5">
        <v>508</v>
      </c>
      <c r="B60" s="6">
        <v>123.6977847933826</v>
      </c>
      <c r="C60" s="6">
        <f>123.697784793382 * $B$36 / 100</f>
        <v>123.697784793382</v>
      </c>
      <c r="D60" s="6">
        <v>15.585646000000001</v>
      </c>
      <c r="E60" s="7">
        <f>15.5856459999999 * $B$36 / 100</f>
        <v>15.585645999999899</v>
      </c>
    </row>
    <row r="61" spans="1:5" x14ac:dyDescent="0.25">
      <c r="A61" s="5">
        <v>528</v>
      </c>
      <c r="B61" s="6">
        <v>125.9940422229669</v>
      </c>
      <c r="C61" s="6">
        <f>125.994042222966 * $B$36 / 100</f>
        <v>125.994042222966</v>
      </c>
      <c r="D61" s="6">
        <v>15.874969333333331</v>
      </c>
      <c r="E61" s="7">
        <f>15.8749693333333 * $B$36 / 100</f>
        <v>15.874969333333302</v>
      </c>
    </row>
    <row r="62" spans="1:5" x14ac:dyDescent="0.25">
      <c r="A62" s="5">
        <v>548</v>
      </c>
      <c r="B62" s="6">
        <v>128.2902996525512</v>
      </c>
      <c r="C62" s="6">
        <f>128.290299652551 * $B$36 / 100</f>
        <v>128.290299652551</v>
      </c>
      <c r="D62" s="6">
        <v>16.164292666666672</v>
      </c>
      <c r="E62" s="7">
        <f>16.1642926666666 * $B$36 / 100</f>
        <v>16.164292666666601</v>
      </c>
    </row>
    <row r="63" spans="1:5" x14ac:dyDescent="0.25">
      <c r="A63" s="5">
        <v>568</v>
      </c>
      <c r="B63" s="6">
        <v>130.5865570821355</v>
      </c>
      <c r="C63" s="6">
        <f>130.586557082135 * $B$36 / 100</f>
        <v>130.58655708213499</v>
      </c>
      <c r="D63" s="6">
        <v>16.453616</v>
      </c>
      <c r="E63" s="7">
        <f>16.453616 * $B$36 / 100</f>
        <v>16.453616</v>
      </c>
    </row>
    <row r="64" spans="1:5" x14ac:dyDescent="0.25">
      <c r="A64" s="5">
        <v>588</v>
      </c>
      <c r="B64" s="6">
        <v>132.8828145117198</v>
      </c>
      <c r="C64" s="6">
        <f>132.882814511719 * $B$36 / 100</f>
        <v>132.882814511719</v>
      </c>
      <c r="D64" s="6">
        <v>16.742939333333339</v>
      </c>
      <c r="E64" s="7">
        <f>16.7429393333333 * $B$36 / 100</f>
        <v>16.7429393333333</v>
      </c>
    </row>
    <row r="65" spans="1:18" x14ac:dyDescent="0.25">
      <c r="A65" s="5">
        <v>608</v>
      </c>
      <c r="B65" s="6">
        <v>135.1238294182661</v>
      </c>
      <c r="C65" s="6">
        <f>135.123829418266 * $B$36 / 100</f>
        <v>135.12382941826601</v>
      </c>
      <c r="D65" s="6">
        <v>17.025302231525039</v>
      </c>
      <c r="E65" s="7">
        <f>17.025302231525 * $B$36 / 100</f>
        <v>17.025302231525</v>
      </c>
    </row>
    <row r="66" spans="1:18" x14ac:dyDescent="0.25">
      <c r="A66" s="5">
        <v>628</v>
      </c>
      <c r="B66" s="6">
        <v>137.32827880941801</v>
      </c>
      <c r="C66" s="6">
        <f>137.328278809417 * $B$36 / 100</f>
        <v>137.32827880941699</v>
      </c>
      <c r="D66" s="6">
        <v>17.303057956033751</v>
      </c>
      <c r="E66" s="7">
        <f>17.3030579560337 * $B$36 / 100</f>
        <v>17.303057956033701</v>
      </c>
    </row>
    <row r="67" spans="1:18" x14ac:dyDescent="0.25">
      <c r="A67" s="5">
        <v>648</v>
      </c>
      <c r="B67" s="6">
        <v>139.49789620226451</v>
      </c>
      <c r="C67" s="6">
        <f>139.497896202264 * $B$36 / 100</f>
        <v>139.497896202264</v>
      </c>
      <c r="D67" s="6">
        <v>17.576424926160438</v>
      </c>
      <c r="E67" s="7">
        <f>17.5764249261604 * $B$36 / 100</f>
        <v>17.576424926160399</v>
      </c>
    </row>
    <row r="68" spans="1:18" x14ac:dyDescent="0.25">
      <c r="A68" s="5">
        <v>668</v>
      </c>
      <c r="B68" s="6">
        <v>141.63428232231891</v>
      </c>
      <c r="C68" s="6">
        <f>141.634282322318 * $B$36 / 100</f>
        <v>141.634282322318</v>
      </c>
      <c r="D68" s="6">
        <v>17.845604829762571</v>
      </c>
      <c r="E68" s="7">
        <f>17.8456048297625 * $B$36 / 100</f>
        <v>17.8456048297625</v>
      </c>
    </row>
    <row r="69" spans="1:18" x14ac:dyDescent="0.25">
      <c r="A69" s="5">
        <v>688</v>
      </c>
      <c r="B69" s="6">
        <v>143.73891892267341</v>
      </c>
      <c r="C69" s="6">
        <f>143.738918922673 * $B$36 / 100</f>
        <v>143.73891892267301</v>
      </c>
      <c r="D69" s="6">
        <v>18.11078436443702</v>
      </c>
      <c r="E69" s="7">
        <f>18.110784364437 * $B$36 / 100</f>
        <v>18.110784364436999</v>
      </c>
    </row>
    <row r="70" spans="1:18" x14ac:dyDescent="0.25">
      <c r="A70" s="5">
        <v>708</v>
      </c>
      <c r="B70" s="6">
        <v>145.81318080735849</v>
      </c>
      <c r="C70" s="6">
        <f>145.813180807358 * $B$36 / 100</f>
        <v>145.81318080735801</v>
      </c>
      <c r="D70" s="6">
        <v>18.372136752436489</v>
      </c>
      <c r="E70" s="7">
        <f>18.3721367524364 * $B$36 / 100</f>
        <v>18.372136752436401</v>
      </c>
    </row>
    <row r="71" spans="1:18" x14ac:dyDescent="0.25">
      <c r="A71" s="5">
        <v>728</v>
      </c>
      <c r="B71" s="6">
        <v>147.85834633614689</v>
      </c>
      <c r="C71" s="6">
        <f>147.858346336146 * $B$36 / 100</f>
        <v>147.85834633614601</v>
      </c>
      <c r="D71" s="6">
        <v>18.629823064251539</v>
      </c>
      <c r="E71" s="7">
        <f>18.6298230642515 * $B$36 / 100</f>
        <v>18.6298230642515</v>
      </c>
    </row>
    <row r="72" spans="1:18" x14ac:dyDescent="0.25">
      <c r="A72" s="5">
        <v>748</v>
      </c>
      <c r="B72" s="6">
        <v>149.87560663884071</v>
      </c>
      <c r="C72" s="6">
        <f>149.87560663884 * $B$36 / 100</f>
        <v>149.87560663884</v>
      </c>
      <c r="D72" s="6">
        <v>18.88399337959029</v>
      </c>
      <c r="E72" s="7">
        <f>18.8839933795902 * $B$36 / 100</f>
        <v>18.883993379590201</v>
      </c>
    </row>
    <row r="73" spans="1:18" x14ac:dyDescent="0.25">
      <c r="A73" s="8">
        <v>768</v>
      </c>
      <c r="B73" s="9">
        <v>151.8660737276798</v>
      </c>
      <c r="C73" s="9">
        <f>151.866073727679 * $B$36 / 100</f>
        <v>151.86607372767901</v>
      </c>
      <c r="D73" s="9">
        <v>19.134787809523811</v>
      </c>
      <c r="E73" s="10">
        <f>19.1347878095238 * $B$36 / 100</f>
        <v>19.1347878095238</v>
      </c>
    </row>
    <row r="75" spans="1:18" ht="28.9" customHeight="1" x14ac:dyDescent="0.5">
      <c r="A75" s="1" t="s">
        <v>24</v>
      </c>
      <c r="B75" s="1"/>
    </row>
    <row r="76" spans="1:18" x14ac:dyDescent="0.25">
      <c r="A76" s="21" t="s">
        <v>25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26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27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28</v>
      </c>
      <c r="B80" s="1"/>
    </row>
    <row r="81" spans="1:18" x14ac:dyDescent="0.25">
      <c r="A81" s="24" t="s">
        <v>29</v>
      </c>
      <c r="B81" s="25" t="s">
        <v>30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40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5.4312070189034278</v>
      </c>
      <c r="C83" s="31">
        <v>4.3007530733088002</v>
      </c>
      <c r="D83" s="31">
        <v>3.42664484639322</v>
      </c>
      <c r="E83" s="31">
        <v>2.7632333746720592</v>
      </c>
      <c r="F83" s="31">
        <v>2.2693477210716102</v>
      </c>
      <c r="G83" s="31">
        <v>1.90829497492911</v>
      </c>
      <c r="H83" s="31">
        <v>1.647860251992721</v>
      </c>
      <c r="I83" s="31">
        <v>1.4603066944215339</v>
      </c>
      <c r="J83" s="31">
        <v>1.3223754707855591</v>
      </c>
      <c r="K83" s="31">
        <v>1.2152857760657489</v>
      </c>
      <c r="L83" s="31">
        <v>1.1247348316539989</v>
      </c>
      <c r="M83" s="31">
        <v>1.040897885353083</v>
      </c>
      <c r="N83" s="31">
        <v>0.95842821137676659</v>
      </c>
      <c r="O83" s="31">
        <v>0.87645711034971585</v>
      </c>
      <c r="P83" s="31">
        <v>0.79859390930749563</v>
      </c>
      <c r="Q83" s="31">
        <v>0.73292596169666524</v>
      </c>
      <c r="R83" s="32">
        <v>0.69201864737467755</v>
      </c>
    </row>
    <row r="84" spans="1:18" x14ac:dyDescent="0.25">
      <c r="A84" s="30">
        <v>148</v>
      </c>
      <c r="B84" s="31">
        <v>5.5789016393734254</v>
      </c>
      <c r="C84" s="31">
        <v>4.4165419505201191</v>
      </c>
      <c r="D84" s="31">
        <v>3.5157079141765468</v>
      </c>
      <c r="E84" s="31">
        <v>2.8302927506825988</v>
      </c>
      <c r="F84" s="31">
        <v>2.3186677067890669</v>
      </c>
      <c r="G84" s="31">
        <v>1.943682055657693</v>
      </c>
      <c r="H84" s="31">
        <v>1.672663096861154</v>
      </c>
      <c r="I84" s="31">
        <v>1.4774161563830399</v>
      </c>
      <c r="J84" s="31">
        <v>1.334224586617869</v>
      </c>
      <c r="K84" s="31">
        <v>1.2238497663711061</v>
      </c>
      <c r="L84" s="31">
        <v>1.131531100859138</v>
      </c>
      <c r="M84" s="31">
        <v>1.0469860217092559</v>
      </c>
      <c r="N84" s="31">
        <v>0.96440998695972624</v>
      </c>
      <c r="O84" s="31">
        <v>0.88247648105972776</v>
      </c>
      <c r="P84" s="31">
        <v>0.80433701486933662</v>
      </c>
      <c r="Q84" s="31">
        <v>0.73762112565961879</v>
      </c>
      <c r="R84" s="32">
        <v>0.69443637711249551</v>
      </c>
    </row>
    <row r="85" spans="1:18" x14ac:dyDescent="0.25">
      <c r="A85" s="30">
        <v>168</v>
      </c>
      <c r="B85" s="31">
        <v>5.727435701735426</v>
      </c>
      <c r="C85" s="31">
        <v>4.5329604759199134</v>
      </c>
      <c r="D85" s="31">
        <v>3.6052209902756882</v>
      </c>
      <c r="E85" s="31">
        <v>2.897652648967131</v>
      </c>
      <c r="F85" s="31">
        <v>2.3681688825695568</v>
      </c>
      <c r="G85" s="31">
        <v>1.979161148069204</v>
      </c>
      <c r="H85" s="31">
        <v>1.6974989288632509</v>
      </c>
      <c r="I85" s="31">
        <v>1.4945297347598061</v>
      </c>
      <c r="J85" s="31">
        <v>1.346079101977887</v>
      </c>
      <c r="K85" s="31">
        <v>1.2324505931474641</v>
      </c>
      <c r="L85" s="31">
        <v>1.1384257973094321</v>
      </c>
      <c r="M85" s="31">
        <v>1.053264329915589</v>
      </c>
      <c r="N85" s="31">
        <v>0.97070383282871142</v>
      </c>
      <c r="O85" s="31">
        <v>0.88895997432246998</v>
      </c>
      <c r="P85" s="31">
        <v>0.81072644908146085</v>
      </c>
      <c r="Q85" s="31">
        <v>0.7431749782012389</v>
      </c>
      <c r="R85" s="32">
        <v>0.69795530918828774</v>
      </c>
    </row>
    <row r="86" spans="1:18" x14ac:dyDescent="0.25">
      <c r="A86" s="30">
        <v>188</v>
      </c>
      <c r="B86" s="31">
        <v>5.8769561989625316</v>
      </c>
      <c r="C86" s="31">
        <v>4.6501367274857692</v>
      </c>
      <c r="D86" s="31">
        <v>3.6952932376726948</v>
      </c>
      <c r="E86" s="31">
        <v>2.965403317512195</v>
      </c>
      <c r="F86" s="31">
        <v>2.4179225814040848</v>
      </c>
      <c r="G86" s="31">
        <v>2.014784670159119</v>
      </c>
      <c r="H86" s="31">
        <v>1.722401250998975</v>
      </c>
      <c r="I86" s="31">
        <v>1.5116620175562641</v>
      </c>
      <c r="J86" s="31">
        <v>1.357934689874521</v>
      </c>
      <c r="K86" s="31">
        <v>1.2410650144082129</v>
      </c>
      <c r="L86" s="31">
        <v>1.145376764022745</v>
      </c>
      <c r="M86" s="31">
        <v>1.0596717379944249</v>
      </c>
      <c r="N86" s="31">
        <v>0.97722976201053591</v>
      </c>
      <c r="O86" s="31">
        <v>0.89580868816924497</v>
      </c>
      <c r="P86" s="31">
        <v>0.81764439497966301</v>
      </c>
      <c r="Q86" s="31">
        <v>0.74945078736186943</v>
      </c>
      <c r="R86" s="32">
        <v>0.70241979664677601</v>
      </c>
    </row>
    <row r="87" spans="1:18" x14ac:dyDescent="0.25">
      <c r="A87" s="30">
        <v>208</v>
      </c>
      <c r="B87" s="31">
        <v>6.0276219889321956</v>
      </c>
      <c r="C87" s="31">
        <v>4.76821064809962</v>
      </c>
      <c r="D87" s="31">
        <v>3.786045684253978</v>
      </c>
      <c r="E87" s="31">
        <v>3.03364686920867</v>
      </c>
      <c r="F87" s="31">
        <v>2.4680120011880158</v>
      </c>
      <c r="G87" s="31">
        <v>2.0506169048272729</v>
      </c>
      <c r="H87" s="31">
        <v>1.7474154311726291</v>
      </c>
      <c r="I87" s="31">
        <v>1.528839457681201</v>
      </c>
      <c r="J87" s="31">
        <v>1.3697988882210339</v>
      </c>
      <c r="K87" s="31">
        <v>1.249681653071089</v>
      </c>
      <c r="L87" s="31">
        <v>1.152353708921299</v>
      </c>
      <c r="M87" s="31">
        <v>1.066159038872462</v>
      </c>
      <c r="N87" s="31">
        <v>0.98391965243636303</v>
      </c>
      <c r="O87" s="31">
        <v>0.90293558553567077</v>
      </c>
      <c r="P87" s="31">
        <v>0.8249849005040345</v>
      </c>
      <c r="Q87" s="31">
        <v>0.75632368608599509</v>
      </c>
      <c r="R87" s="32">
        <v>0.70768605743704049</v>
      </c>
    </row>
    <row r="88" spans="1:18" x14ac:dyDescent="0.25">
      <c r="A88" s="30">
        <v>228</v>
      </c>
      <c r="B88" s="31">
        <v>6.1796037944262139</v>
      </c>
      <c r="C88" s="31">
        <v>4.8873340455477257</v>
      </c>
      <c r="D88" s="31">
        <v>3.877611222810275</v>
      </c>
      <c r="E88" s="31">
        <v>3.10249728185177</v>
      </c>
      <c r="F88" s="31">
        <v>2.518532204721033</v>
      </c>
      <c r="G88" s="31">
        <v>2.08673399987783</v>
      </c>
      <c r="H88" s="31">
        <v>1.77259870219286</v>
      </c>
      <c r="I88" s="31">
        <v>1.5461003729477349</v>
      </c>
      <c r="J88" s="31">
        <v>1.3816910998350129</v>
      </c>
      <c r="K88" s="31">
        <v>1.2583009969581711</v>
      </c>
      <c r="L88" s="31">
        <v>1.1593382048316181</v>
      </c>
      <c r="M88" s="31">
        <v>1.072688890380689</v>
      </c>
      <c r="N88" s="31">
        <v>0.99071724694166508</v>
      </c>
      <c r="O88" s="31">
        <v>0.91026549426173797</v>
      </c>
      <c r="P88" s="31">
        <v>0.83265387849902317</v>
      </c>
      <c r="Q88" s="31">
        <v>0.76368067222261227</v>
      </c>
      <c r="R88" s="32">
        <v>0.71362217441245313</v>
      </c>
    </row>
    <row r="89" spans="1:18" x14ac:dyDescent="0.25">
      <c r="A89" s="30">
        <v>248</v>
      </c>
      <c r="B89" s="31">
        <v>6.3330842031307153</v>
      </c>
      <c r="C89" s="31">
        <v>5.0076705925206957</v>
      </c>
      <c r="D89" s="31">
        <v>3.9701346110366731</v>
      </c>
      <c r="E89" s="31">
        <v>3.1720803981410541</v>
      </c>
      <c r="F89" s="31">
        <v>2.5695901197071751</v>
      </c>
      <c r="G89" s="31">
        <v>2.1232239680193068</v>
      </c>
      <c r="H89" s="31">
        <v>1.7980201617726499</v>
      </c>
      <c r="I89" s="31">
        <v>1.5634949460733309</v>
      </c>
      <c r="J89" s="31">
        <v>1.3936425924384019</v>
      </c>
      <c r="K89" s="31">
        <v>1.2669353987958589</v>
      </c>
      <c r="L89" s="31">
        <v>1.1663236894846181</v>
      </c>
      <c r="M89" s="31">
        <v>1.079235815254499</v>
      </c>
      <c r="N89" s="31">
        <v>0.99757815326631072</v>
      </c>
      <c r="O89" s="31">
        <v>0.917735107091744</v>
      </c>
      <c r="P89" s="31">
        <v>0.84056910671343488</v>
      </c>
      <c r="Q89" s="31">
        <v>0.77142060852494498</v>
      </c>
      <c r="R89" s="32">
        <v>0.72010809533075815</v>
      </c>
    </row>
    <row r="90" spans="1:18" x14ac:dyDescent="0.25">
      <c r="A90" s="30">
        <v>268</v>
      </c>
      <c r="B90" s="31">
        <v>6.4882576676361756</v>
      </c>
      <c r="C90" s="31">
        <v>5.1293958266134814</v>
      </c>
      <c r="D90" s="31">
        <v>4.0637724715325918</v>
      </c>
      <c r="E90" s="31">
        <v>3.2425339256804229</v>
      </c>
      <c r="F90" s="31">
        <v>2.6213045387548188</v>
      </c>
      <c r="G90" s="31">
        <v>2.1601866868645478</v>
      </c>
      <c r="H90" s="31">
        <v>1.8237607725293259</v>
      </c>
      <c r="I90" s="31">
        <v>1.5810852246797791</v>
      </c>
      <c r="J90" s="31">
        <v>1.4056964986574729</v>
      </c>
      <c r="K90" s="31">
        <v>1.275609076214901</v>
      </c>
      <c r="L90" s="31">
        <v>1.1733154655154929</v>
      </c>
      <c r="M90" s="31">
        <v>1.0857862011335779</v>
      </c>
      <c r="N90" s="31">
        <v>1.004469844054459</v>
      </c>
      <c r="O90" s="31">
        <v>0.9252929816743457</v>
      </c>
      <c r="P90" s="31">
        <v>0.84866022780036565</v>
      </c>
      <c r="Q90" s="31">
        <v>0.77945422265060638</v>
      </c>
      <c r="R90" s="32">
        <v>0.7270356328540436</v>
      </c>
    </row>
    <row r="91" spans="1:18" x14ac:dyDescent="0.25">
      <c r="A91" s="30">
        <v>288</v>
      </c>
      <c r="B91" s="31">
        <v>6.6453305054374097</v>
      </c>
      <c r="C91" s="31">
        <v>5.2526971503253748</v>
      </c>
      <c r="D91" s="31">
        <v>4.1586932918018036</v>
      </c>
      <c r="E91" s="31">
        <v>3.3140074369781209</v>
      </c>
      <c r="F91" s="31">
        <v>2.6738061193766738</v>
      </c>
      <c r="G91" s="31">
        <v>2.197733898930748</v>
      </c>
      <c r="H91" s="31">
        <v>1.849913361984552</v>
      </c>
      <c r="I91" s="31">
        <v>1.59894512129323</v>
      </c>
      <c r="J91" s="31">
        <v>1.4179078160228431</v>
      </c>
      <c r="K91" s="31">
        <v>1.284358111750399</v>
      </c>
      <c r="L91" s="31">
        <v>1.180330700463829</v>
      </c>
      <c r="M91" s="31">
        <v>1.0923383005619769</v>
      </c>
      <c r="N91" s="31">
        <v>1.0113716568546349</v>
      </c>
      <c r="O91" s="31">
        <v>0.93289954056253088</v>
      </c>
      <c r="P91" s="31">
        <v>0.85686874931729673</v>
      </c>
      <c r="Q91" s="31">
        <v>0.78770410716153083</v>
      </c>
      <c r="R91" s="32">
        <v>0.73430846454870768</v>
      </c>
    </row>
    <row r="92" spans="1:18" x14ac:dyDescent="0.25">
      <c r="A92" s="30">
        <v>308</v>
      </c>
      <c r="B92" s="31">
        <v>6.8045208989335686</v>
      </c>
      <c r="C92" s="31">
        <v>5.3777738310599981</v>
      </c>
      <c r="D92" s="31">
        <v>4.255077424252403</v>
      </c>
      <c r="E92" s="31">
        <v>3.3866623694467228</v>
      </c>
      <c r="F92" s="31">
        <v>2.7272373839898032</v>
      </c>
      <c r="G92" s="31">
        <v>2.235989211639434</v>
      </c>
      <c r="H92" s="31">
        <v>1.8765826225643381</v>
      </c>
      <c r="I92" s="31">
        <v>1.6171604133441591</v>
      </c>
      <c r="J92" s="31">
        <v>1.430343406969474</v>
      </c>
      <c r="K92" s="31">
        <v>1.293230452841776</v>
      </c>
      <c r="L92" s="31">
        <v>1.187398426773528</v>
      </c>
      <c r="M92" s="31">
        <v>1.0989022309880609</v>
      </c>
      <c r="N92" s="31">
        <v>1.0182747941196979</v>
      </c>
      <c r="O92" s="31">
        <v>0.9405270712136462</v>
      </c>
      <c r="P92" s="31">
        <v>0.86514804372605147</v>
      </c>
      <c r="Q92" s="31">
        <v>0.79610471952402406</v>
      </c>
      <c r="R92" s="32">
        <v>0.7418421328855479</v>
      </c>
    </row>
    <row r="93" spans="1:18" x14ac:dyDescent="0.25">
      <c r="A93" s="30">
        <v>328</v>
      </c>
      <c r="B93" s="31">
        <v>6.9660588954281462</v>
      </c>
      <c r="C93" s="31">
        <v>5.5048370011253223</v>
      </c>
      <c r="D93" s="31">
        <v>4.3531170861968453</v>
      </c>
      <c r="E93" s="31">
        <v>3.4606720254031509</v>
      </c>
      <c r="F93" s="31">
        <v>2.7817527199155969</v>
      </c>
      <c r="G93" s="31">
        <v>2.2750880973164809</v>
      </c>
      <c r="H93" s="31">
        <v>1.903885111599033</v>
      </c>
      <c r="I93" s="31">
        <v>1.635828743167395</v>
      </c>
      <c r="J93" s="31">
        <v>1.443081998836657</v>
      </c>
      <c r="K93" s="31">
        <v>1.3022859118328229</v>
      </c>
      <c r="L93" s="31">
        <v>1.1945595417928421</v>
      </c>
      <c r="M93" s="31">
        <v>1.10549997476457</v>
      </c>
      <c r="N93" s="31">
        <v>1.025182323206842</v>
      </c>
      <c r="O93" s="31">
        <v>0.94815972598935261</v>
      </c>
      <c r="P93" s="31">
        <v>0.87346334839276818</v>
      </c>
      <c r="Q93" s="31">
        <v>0.80460238210869406</v>
      </c>
      <c r="R93" s="32">
        <v>0.74956404523963016</v>
      </c>
    </row>
    <row r="94" spans="1:18" x14ac:dyDescent="0.25">
      <c r="A94" s="30">
        <v>348</v>
      </c>
      <c r="B94" s="31">
        <v>7.1301864071289884</v>
      </c>
      <c r="C94" s="31">
        <v>5.6341096577336698</v>
      </c>
      <c r="D94" s="31">
        <v>4.4530163598519161</v>
      </c>
      <c r="E94" s="31">
        <v>3.5362215720686718</v>
      </c>
      <c r="F94" s="31">
        <v>2.8375183793797998</v>
      </c>
      <c r="G94" s="31">
        <v>2.3151778931921059</v>
      </c>
      <c r="H94" s="31">
        <v>1.9319492513233181</v>
      </c>
      <c r="I94" s="31">
        <v>1.6550596180021</v>
      </c>
      <c r="J94" s="31">
        <v>1.456214183868032</v>
      </c>
      <c r="K94" s="31">
        <v>1.311596165971634</v>
      </c>
      <c r="L94" s="31">
        <v>1.2018668077743719</v>
      </c>
      <c r="M94" s="31">
        <v>1.112165379148589</v>
      </c>
      <c r="N94" s="31">
        <v>1.0321091763776209</v>
      </c>
      <c r="O94" s="31">
        <v>0.95579352215567703</v>
      </c>
      <c r="P94" s="31">
        <v>0.88179176558794858</v>
      </c>
      <c r="Q94" s="31">
        <v>0.81315528219052513</v>
      </c>
      <c r="R94" s="32">
        <v>0.75741347389042368</v>
      </c>
    </row>
    <row r="95" spans="1:18" x14ac:dyDescent="0.25">
      <c r="A95" s="30">
        <v>368</v>
      </c>
      <c r="B95" s="31">
        <v>7.2971572111482681</v>
      </c>
      <c r="C95" s="31">
        <v>5.7658266630016861</v>
      </c>
      <c r="D95" s="31">
        <v>4.5549911923387452</v>
      </c>
      <c r="E95" s="31">
        <v>3.6135080415688901</v>
      </c>
      <c r="F95" s="31">
        <v>2.894712479512489</v>
      </c>
      <c r="G95" s="31">
        <v>2.3564178014008621</v>
      </c>
      <c r="H95" s="31">
        <v>1.960915328876238</v>
      </c>
      <c r="I95" s="31">
        <v>1.674974409991782</v>
      </c>
      <c r="J95" s="31">
        <v>1.4698424192115971</v>
      </c>
      <c r="K95" s="31">
        <v>1.32124475741069</v>
      </c>
      <c r="L95" s="31">
        <v>1.2093848518750341</v>
      </c>
      <c r="M95" s="31">
        <v>1.1189441563014919</v>
      </c>
      <c r="N95" s="31">
        <v>1.0390821507979049</v>
      </c>
      <c r="O95" s="31">
        <v>0.96343634188299143</v>
      </c>
      <c r="P95" s="31">
        <v>0.89012226248642201</v>
      </c>
      <c r="Q95" s="31">
        <v>0.82173347194882485</v>
      </c>
      <c r="R95" s="32">
        <v>0.76534155602168852</v>
      </c>
    </row>
    <row r="96" spans="1:18" x14ac:dyDescent="0.25">
      <c r="A96" s="30">
        <v>388</v>
      </c>
      <c r="B96" s="31">
        <v>7.4672369495024933</v>
      </c>
      <c r="C96" s="31">
        <v>5.9002347439503602</v>
      </c>
      <c r="D96" s="31">
        <v>4.6592693956827897</v>
      </c>
      <c r="E96" s="31">
        <v>3.692740330933737</v>
      </c>
      <c r="F96" s="31">
        <v>2.953525002348079</v>
      </c>
      <c r="G96" s="31">
        <v>2.3989788889816328</v>
      </c>
      <c r="H96" s="31">
        <v>1.990935496301143</v>
      </c>
      <c r="I96" s="31">
        <v>1.695706356184278</v>
      </c>
      <c r="J96" s="31">
        <v>1.4840810269196441</v>
      </c>
      <c r="K96" s="31">
        <v>1.331327093206758</v>
      </c>
      <c r="L96" s="31">
        <v>1.2171901661561091</v>
      </c>
      <c r="M96" s="31">
        <v>1.1258938832890411</v>
      </c>
      <c r="N96" s="31">
        <v>1.0461399085379079</v>
      </c>
      <c r="O96" s="31">
        <v>0.97110793224596392</v>
      </c>
      <c r="P96" s="31">
        <v>0.89845567116735492</v>
      </c>
      <c r="Q96" s="31">
        <v>0.83031886846720926</v>
      </c>
      <c r="R96" s="32">
        <v>0.77331129372156937</v>
      </c>
    </row>
    <row r="97" spans="1:18" x14ac:dyDescent="0.25">
      <c r="A97" s="30">
        <v>408</v>
      </c>
      <c r="B97" s="31">
        <v>7.6407031291125378</v>
      </c>
      <c r="C97" s="31">
        <v>6.0375924925050368</v>
      </c>
      <c r="D97" s="31">
        <v>4.7660906468138728</v>
      </c>
      <c r="E97" s="31">
        <v>3.7741392020975111</v>
      </c>
      <c r="F97" s="31">
        <v>3.0141577948253349</v>
      </c>
      <c r="G97" s="31">
        <v>2.44304408787767</v>
      </c>
      <c r="H97" s="31">
        <v>2.0221737705457601</v>
      </c>
      <c r="I97" s="31">
        <v>1.717400558531788</v>
      </c>
      <c r="J97" s="31">
        <v>1.499056193948852</v>
      </c>
      <c r="K97" s="31">
        <v>1.3419504453209961</v>
      </c>
      <c r="L97" s="31">
        <v>1.2253711075831979</v>
      </c>
      <c r="M97" s="31">
        <v>1.1330840020813131</v>
      </c>
      <c r="N97" s="31">
        <v>1.053332976572223</v>
      </c>
      <c r="O97" s="31">
        <v>0.97883990522364639</v>
      </c>
      <c r="P97" s="31">
        <v>0.90680468861426555</v>
      </c>
      <c r="Q97" s="31">
        <v>0.83890525373372071</v>
      </c>
      <c r="R97" s="32">
        <v>0.78129755398252598</v>
      </c>
    </row>
    <row r="98" spans="1:18" x14ac:dyDescent="0.25">
      <c r="A98" s="30">
        <v>428</v>
      </c>
      <c r="B98" s="31">
        <v>7.8178451218035931</v>
      </c>
      <c r="C98" s="31">
        <v>6.1781703654953803</v>
      </c>
      <c r="D98" s="31">
        <v>4.8757064875661369</v>
      </c>
      <c r="E98" s="31">
        <v>3.8579372818988329</v>
      </c>
      <c r="F98" s="31">
        <v>3.0768245687873592</v>
      </c>
      <c r="G98" s="31">
        <v>2.4888081949365422</v>
      </c>
      <c r="H98" s="31">
        <v>2.0548060334621332</v>
      </c>
      <c r="I98" s="31">
        <v>1.740213983890829</v>
      </c>
      <c r="J98" s="31">
        <v>1.514905972160226</v>
      </c>
      <c r="K98" s="31">
        <v>1.3532339506188791</v>
      </c>
      <c r="L98" s="31">
        <v>1.2340278980262549</v>
      </c>
      <c r="M98" s="31">
        <v>1.140595819552753</v>
      </c>
      <c r="N98" s="31">
        <v>1.0607237467797219</v>
      </c>
      <c r="O98" s="31">
        <v>0.98667573769941663</v>
      </c>
      <c r="P98" s="31">
        <v>0.91519387671500863</v>
      </c>
      <c r="Q98" s="31">
        <v>0.84749827464064253</v>
      </c>
      <c r="R98" s="32">
        <v>0.78928706870135912</v>
      </c>
    </row>
    <row r="99" spans="1:18" x14ac:dyDescent="0.25">
      <c r="A99" s="30">
        <v>448</v>
      </c>
      <c r="B99" s="31">
        <v>7.9989641643051961</v>
      </c>
      <c r="C99" s="31">
        <v>6.3222506846554074</v>
      </c>
      <c r="D99" s="31">
        <v>4.9883803246780714</v>
      </c>
      <c r="E99" s="31">
        <v>3.9443790620806669</v>
      </c>
      <c r="F99" s="31">
        <v>3.141750900981584</v>
      </c>
      <c r="G99" s="31">
        <v>2.5364778719101562</v>
      </c>
      <c r="H99" s="31">
        <v>2.0890200318066521</v>
      </c>
      <c r="I99" s="31">
        <v>1.764315464022256</v>
      </c>
      <c r="J99" s="31">
        <v>1.531780278319095</v>
      </c>
      <c r="K99" s="31">
        <v>1.3653086108702039</v>
      </c>
      <c r="L99" s="31">
        <v>1.2432726242595871</v>
      </c>
      <c r="M99" s="31">
        <v>1.148522507482113</v>
      </c>
      <c r="N99" s="31">
        <v>1.068386475943667</v>
      </c>
      <c r="O99" s="31">
        <v>0.99467077146098681</v>
      </c>
      <c r="P99" s="31">
        <v>0.92365966226177676</v>
      </c>
      <c r="Q99" s="31">
        <v>0.85611544298465947</v>
      </c>
      <c r="R99" s="32">
        <v>0.79727843467921411</v>
      </c>
    </row>
    <row r="100" spans="1:18" x14ac:dyDescent="0.25">
      <c r="A100" s="30">
        <v>468</v>
      </c>
      <c r="B100" s="31">
        <v>8.1843733582512304</v>
      </c>
      <c r="C100" s="31">
        <v>6.4701276366234772</v>
      </c>
      <c r="D100" s="31">
        <v>5.1043874297925171</v>
      </c>
      <c r="E100" s="31">
        <v>4.0337208992903228</v>
      </c>
      <c r="F100" s="31">
        <v>3.2091742330597981</v>
      </c>
      <c r="G100" s="31">
        <v>2.5862716454547838</v>
      </c>
      <c r="H100" s="31">
        <v>2.125015377240056</v>
      </c>
      <c r="I100" s="31">
        <v>1.7898856955913061</v>
      </c>
      <c r="J100" s="31">
        <v>1.549840894095158</v>
      </c>
      <c r="K100" s="31">
        <v>1.3783172927491629</v>
      </c>
      <c r="L100" s="31">
        <v>1.2532292379618251</v>
      </c>
      <c r="M100" s="31">
        <v>1.1569691025525231</v>
      </c>
      <c r="N100" s="31">
        <v>1.076407285751642</v>
      </c>
      <c r="O100" s="31">
        <v>1.0028922132004381</v>
      </c>
      <c r="P100" s="31">
        <v>0.93225033695110693</v>
      </c>
      <c r="Q100" s="31">
        <v>0.8647861354668045</v>
      </c>
      <c r="R100" s="32">
        <v>0.80528211362156199</v>
      </c>
    </row>
    <row r="101" spans="1:18" x14ac:dyDescent="0.25">
      <c r="A101" s="30">
        <v>488</v>
      </c>
      <c r="B101" s="31">
        <v>8.374397670179917</v>
      </c>
      <c r="C101" s="31">
        <v>6.6221072729422863</v>
      </c>
      <c r="D101" s="31">
        <v>5.2240149394566338</v>
      </c>
      <c r="E101" s="31">
        <v>4.1262310150794432</v>
      </c>
      <c r="F101" s="31">
        <v>3.2793438715781251</v>
      </c>
      <c r="G101" s="31">
        <v>2.6384199071310261</v>
      </c>
      <c r="H101" s="31">
        <v>2.1630035463274169</v>
      </c>
      <c r="I101" s="31">
        <v>1.8171172401675111</v>
      </c>
      <c r="J101" s="31">
        <v>1.5692614660624311</v>
      </c>
      <c r="K101" s="31">
        <v>1.3924147278342449</v>
      </c>
      <c r="L101" s="31">
        <v>1.2640335557159359</v>
      </c>
      <c r="M101" s="31">
        <v>1.1660525063514291</v>
      </c>
      <c r="N101" s="31">
        <v>1.084884162795579</v>
      </c>
      <c r="O101" s="31">
        <v>1.011419134514165</v>
      </c>
      <c r="P101" s="31">
        <v>0.94102605738388678</v>
      </c>
      <c r="Q101" s="31">
        <v>0.87355159369240409</v>
      </c>
      <c r="R101" s="32">
        <v>0.81332043213826566</v>
      </c>
    </row>
    <row r="102" spans="1:18" x14ac:dyDescent="0.25">
      <c r="A102" s="30">
        <v>508</v>
      </c>
      <c r="B102" s="31">
        <v>8.5693739315338195</v>
      </c>
      <c r="C102" s="31">
        <v>6.7785075100588728</v>
      </c>
      <c r="D102" s="31">
        <v>5.3475618551219437</v>
      </c>
      <c r="E102" s="31">
        <v>4.2221894959040212</v>
      </c>
      <c r="F102" s="31">
        <v>3.3525209879970248</v>
      </c>
      <c r="G102" s="31">
        <v>2.693164913403808</v>
      </c>
      <c r="H102" s="31">
        <v>2.2032078805381521</v>
      </c>
      <c r="I102" s="31">
        <v>1.846214524224761</v>
      </c>
      <c r="J102" s="31">
        <v>1.5902275056992801</v>
      </c>
      <c r="K102" s="31">
        <v>1.407767512608268</v>
      </c>
      <c r="L102" s="31">
        <v>1.2758332590092361</v>
      </c>
      <c r="M102" s="31">
        <v>1.1759014853706009</v>
      </c>
      <c r="N102" s="31">
        <v>1.0939269585717319</v>
      </c>
      <c r="O102" s="31">
        <v>1.0203424719028951</v>
      </c>
      <c r="P102" s="31">
        <v>0.95005884506532834</v>
      </c>
      <c r="Q102" s="31">
        <v>0.88246492417115241</v>
      </c>
      <c r="R102" s="32">
        <v>0.82142758174347108</v>
      </c>
    </row>
    <row r="103" spans="1:18" x14ac:dyDescent="0.25">
      <c r="A103" s="30">
        <v>528</v>
      </c>
      <c r="B103" s="31">
        <v>8.7696508386598442</v>
      </c>
      <c r="C103" s="31">
        <v>6.9396581293246147</v>
      </c>
      <c r="D103" s="31">
        <v>5.475339043144297</v>
      </c>
      <c r="E103" s="31">
        <v>4.3218882931243856</v>
      </c>
      <c r="F103" s="31">
        <v>3.42897861868131</v>
      </c>
      <c r="G103" s="31">
        <v>2.7507607856424192</v>
      </c>
      <c r="H103" s="31">
        <v>2.2458635862460099</v>
      </c>
      <c r="I103" s="31">
        <v>1.877393839141295</v>
      </c>
      <c r="J103" s="31">
        <v>1.612936389388411</v>
      </c>
      <c r="K103" s="31">
        <v>1.424554108458445</v>
      </c>
      <c r="L103" s="31">
        <v>1.288787894233399</v>
      </c>
      <c r="M103" s="31">
        <v>1.1866566710061921</v>
      </c>
      <c r="N103" s="31">
        <v>1.103657389480706</v>
      </c>
      <c r="O103" s="31">
        <v>1.0297650267717331</v>
      </c>
      <c r="P103" s="31">
        <v>0.95943258640497575</v>
      </c>
      <c r="Q103" s="31">
        <v>0.89159109831710714</v>
      </c>
      <c r="R103" s="32">
        <v>0.82964961885570432</v>
      </c>
    </row>
    <row r="104" spans="1:18" x14ac:dyDescent="0.25">
      <c r="A104" s="30">
        <v>548</v>
      </c>
      <c r="B104" s="31">
        <v>8.9755889528092272</v>
      </c>
      <c r="C104" s="31">
        <v>7.1059007769952247</v>
      </c>
      <c r="D104" s="31">
        <v>5.6076692347838852</v>
      </c>
      <c r="E104" s="31">
        <v>4.4256312230052011</v>
      </c>
      <c r="F104" s="31">
        <v>3.509001664900111</v>
      </c>
      <c r="G104" s="31">
        <v>2.8114735101204729</v>
      </c>
      <c r="H104" s="31">
        <v>2.2912177347290812</v>
      </c>
      <c r="I104" s="31">
        <v>1.9108833411996651</v>
      </c>
      <c r="J104" s="31">
        <v>1.637597358416869</v>
      </c>
      <c r="K104" s="31">
        <v>1.4429648416762679</v>
      </c>
      <c r="L104" s="31">
        <v>1.3030688726844</v>
      </c>
      <c r="M104" s="31">
        <v>1.198470559558666</v>
      </c>
      <c r="N104" s="31">
        <v>1.1142090368274611</v>
      </c>
      <c r="O104" s="31">
        <v>1.039801465430072</v>
      </c>
      <c r="P104" s="31">
        <v>0.96924303271674372</v>
      </c>
      <c r="Q104" s="31">
        <v>0.90100695244861129</v>
      </c>
      <c r="R104" s="32">
        <v>0.83804446479776817</v>
      </c>
    </row>
    <row r="105" spans="1:18" x14ac:dyDescent="0.25">
      <c r="A105" s="30">
        <v>568</v>
      </c>
      <c r="B105" s="31">
        <v>9.1875607001375563</v>
      </c>
      <c r="C105" s="31">
        <v>7.2775889642307723</v>
      </c>
      <c r="D105" s="31">
        <v>5.744887026205248</v>
      </c>
      <c r="E105" s="31">
        <v>4.533733966715487</v>
      </c>
      <c r="F105" s="31">
        <v>3.5928868928269271</v>
      </c>
      <c r="G105" s="31">
        <v>2.8755809380159398</v>
      </c>
      <c r="H105" s="31">
        <v>2.339529262169818</v>
      </c>
      <c r="I105" s="31">
        <v>1.9469230515868059</v>
      </c>
      <c r="J105" s="31">
        <v>1.664431518976051</v>
      </c>
      <c r="K105" s="31">
        <v>1.4632019034576369</v>
      </c>
      <c r="L105" s="31">
        <v>1.3188594705625869</v>
      </c>
      <c r="M105" s="31">
        <v>1.211507512232834</v>
      </c>
      <c r="N105" s="31">
        <v>1.1257273468212721</v>
      </c>
      <c r="O105" s="31">
        <v>1.050578319091704</v>
      </c>
      <c r="P105" s="31">
        <v>0.97959780021884757</v>
      </c>
      <c r="Q105" s="31">
        <v>0.9108011877884008</v>
      </c>
      <c r="R105" s="32">
        <v>0.84668190579692748</v>
      </c>
    </row>
    <row r="106" spans="1:18" x14ac:dyDescent="0.25">
      <c r="A106" s="30">
        <v>588</v>
      </c>
      <c r="B106" s="31">
        <v>9.4059503717047512</v>
      </c>
      <c r="C106" s="31">
        <v>7.4550880670956516</v>
      </c>
      <c r="D106" s="31">
        <v>5.8873388784772551</v>
      </c>
      <c r="E106" s="31">
        <v>4.6465240703285824</v>
      </c>
      <c r="F106" s="31">
        <v>3.68094293353957</v>
      </c>
      <c r="G106" s="31">
        <v>2.9433727854111051</v>
      </c>
      <c r="H106" s="31">
        <v>2.3910689696549881</v>
      </c>
      <c r="I106" s="31">
        <v>1.9857648563939561</v>
      </c>
      <c r="J106" s="31">
        <v>1.6936718421616681</v>
      </c>
      <c r="K106" s="31">
        <v>1.485479349902707</v>
      </c>
      <c r="L106" s="31">
        <v>1.3363548289726319</v>
      </c>
      <c r="M106" s="31">
        <v>1.22594375513785</v>
      </c>
      <c r="N106" s="31">
        <v>1.138369630575782</v>
      </c>
      <c r="O106" s="31">
        <v>1.062233983874725</v>
      </c>
      <c r="P106" s="31">
        <v>0.99061637003390846</v>
      </c>
      <c r="Q106" s="31">
        <v>0.92107437046352547</v>
      </c>
      <c r="R106" s="32">
        <v>0.85564359298464154</v>
      </c>
    </row>
    <row r="107" spans="1:18" x14ac:dyDescent="0.25">
      <c r="A107" s="30">
        <v>608</v>
      </c>
      <c r="B107" s="31">
        <v>9.6311541234750848</v>
      </c>
      <c r="C107" s="31">
        <v>7.6387753265586023</v>
      </c>
      <c r="D107" s="31">
        <v>6.0353831175731276</v>
      </c>
      <c r="E107" s="31">
        <v>4.7643409448221892</v>
      </c>
      <c r="F107" s="31">
        <v>3.773490283020227</v>
      </c>
      <c r="G107" s="31">
        <v>3.015150633292631</v>
      </c>
      <c r="H107" s="31">
        <v>2.4461195231757129</v>
      </c>
      <c r="I107" s="31">
        <v>2.0276725066167138</v>
      </c>
      <c r="J107" s="31">
        <v>1.725563163973802</v>
      </c>
      <c r="K107" s="31">
        <v>1.5100231020160699</v>
      </c>
      <c r="L107" s="31">
        <v>1.355761953923569</v>
      </c>
      <c r="M107" s="31">
        <v>1.241967379287227</v>
      </c>
      <c r="N107" s="31">
        <v>1.1523050641089549</v>
      </c>
      <c r="O107" s="31">
        <v>1.0749187208015789</v>
      </c>
      <c r="P107" s="31">
        <v>1.0024300881888171</v>
      </c>
      <c r="Q107" s="31">
        <v>0.9319389315053711</v>
      </c>
      <c r="R107" s="32">
        <v>0.8650230423968317</v>
      </c>
    </row>
    <row r="108" spans="1:18" x14ac:dyDescent="0.25">
      <c r="A108" s="30">
        <v>628</v>
      </c>
      <c r="B108" s="31">
        <v>9.8635799763171619</v>
      </c>
      <c r="C108" s="31">
        <v>7.8290398484927106</v>
      </c>
      <c r="D108" s="31">
        <v>6.1893899343704257</v>
      </c>
      <c r="E108" s="31">
        <v>4.8875358660783341</v>
      </c>
      <c r="F108" s="31">
        <v>3.8708613021553941</v>
      </c>
      <c r="G108" s="31">
        <v>3.0912279275514898</v>
      </c>
      <c r="H108" s="31">
        <v>2.504975453627448</v>
      </c>
      <c r="I108" s="31">
        <v>2.072921618155013</v>
      </c>
      <c r="J108" s="31">
        <v>1.7603621853168561</v>
      </c>
      <c r="K108" s="31">
        <v>1.537070945706579</v>
      </c>
      <c r="L108" s="31">
        <v>1.377299716328743</v>
      </c>
      <c r="M108" s="31">
        <v>1.259778340598777</v>
      </c>
      <c r="N108" s="31">
        <v>1.1677146883431071</v>
      </c>
      <c r="O108" s="31">
        <v>1.0887946557990471</v>
      </c>
      <c r="P108" s="31">
        <v>1.015182165614831</v>
      </c>
      <c r="Q108" s="31">
        <v>0.94351916684968229</v>
      </c>
      <c r="R108" s="32">
        <v>0.87492563497367459</v>
      </c>
    </row>
    <row r="109" spans="1:18" x14ac:dyDescent="0.25">
      <c r="A109" s="30">
        <v>648</v>
      </c>
      <c r="B109" s="31">
        <v>10.10364781600393</v>
      </c>
      <c r="C109" s="31">
        <v>8.026282603675396</v>
      </c>
      <c r="D109" s="31">
        <v>6.3497413846510389</v>
      </c>
      <c r="E109" s="31">
        <v>5.0164719748833946</v>
      </c>
      <c r="F109" s="31">
        <v>3.9734002167359188</v>
      </c>
      <c r="G109" s="31">
        <v>3.1719299789830111</v>
      </c>
      <c r="H109" s="31">
        <v>2.5679431568099931</v>
      </c>
      <c r="I109" s="31">
        <v>2.1217996718131258</v>
      </c>
      <c r="J109" s="31">
        <v>1.7983374719995779</v>
      </c>
      <c r="K109" s="31">
        <v>1.566872531787483</v>
      </c>
      <c r="L109" s="31">
        <v>1.4011988520058629</v>
      </c>
      <c r="M109" s="31">
        <v>1.2795884598946901</v>
      </c>
      <c r="N109" s="31">
        <v>1.1847914091048779</v>
      </c>
      <c r="O109" s="31">
        <v>1.104035779698272</v>
      </c>
      <c r="P109" s="31">
        <v>1.029027678147582</v>
      </c>
      <c r="Q109" s="31">
        <v>0.95595123733654563</v>
      </c>
      <c r="R109" s="32">
        <v>0.88546861655974118</v>
      </c>
    </row>
    <row r="110" spans="1:18" x14ac:dyDescent="0.25">
      <c r="A110" s="30">
        <v>668</v>
      </c>
      <c r="B110" s="31">
        <v>10.351789393212661</v>
      </c>
      <c r="C110" s="31">
        <v>8.2309164277884204</v>
      </c>
      <c r="D110" s="31">
        <v>6.5168313891012124</v>
      </c>
      <c r="E110" s="31">
        <v>5.1515242769280816</v>
      </c>
      <c r="F110" s="31">
        <v>4.0814631174569929</v>
      </c>
      <c r="G110" s="31">
        <v>3.2575939632868529</v>
      </c>
      <c r="H110" s="31">
        <v>2.635340893427494</v>
      </c>
      <c r="I110" s="31">
        <v>2.174606013299667</v>
      </c>
      <c r="J110" s="31">
        <v>1.8397694547350749</v>
      </c>
      <c r="K110" s="31">
        <v>1.599689375976322</v>
      </c>
      <c r="L110" s="31">
        <v>1.4277019616769711</v>
      </c>
      <c r="M110" s="31">
        <v>1.3016214229014751</v>
      </c>
      <c r="N110" s="31">
        <v>1.2037399971252809</v>
      </c>
      <c r="O110" s="31">
        <v>1.1208279482346979</v>
      </c>
      <c r="P110" s="31">
        <v>1.044133566526988</v>
      </c>
      <c r="Q110" s="31">
        <v>0.96938316871036179</v>
      </c>
      <c r="R110" s="32">
        <v>0.896781097903947</v>
      </c>
    </row>
    <row r="111" spans="1:18" x14ac:dyDescent="0.25">
      <c r="A111" s="30">
        <v>688</v>
      </c>
      <c r="B111" s="31">
        <v>10.608448323525019</v>
      </c>
      <c r="C111" s="31">
        <v>8.4433660214178978</v>
      </c>
      <c r="D111" s="31">
        <v>6.691065733311528</v>
      </c>
      <c r="E111" s="31">
        <v>5.293079642807454</v>
      </c>
      <c r="F111" s="31">
        <v>4.1954179599181494</v>
      </c>
      <c r="G111" s="31">
        <v>3.3485689210670269</v>
      </c>
      <c r="H111" s="31">
        <v>2.7074987890884259</v>
      </c>
      <c r="I111" s="31">
        <v>2.2316518532276062</v>
      </c>
      <c r="J111" s="31">
        <v>1.884950429140767</v>
      </c>
      <c r="K111" s="31">
        <v>1.6357948588950291</v>
      </c>
      <c r="L111" s="31">
        <v>1.45706351096845</v>
      </c>
      <c r="M111" s="31">
        <v>1.3261127802500181</v>
      </c>
      <c r="N111" s="31">
        <v>1.22477708803964</v>
      </c>
      <c r="O111" s="31">
        <v>1.139368882048158</v>
      </c>
      <c r="P111" s="31">
        <v>1.0606786363973379</v>
      </c>
      <c r="Q111" s="31">
        <v>0.98397485161991216</v>
      </c>
      <c r="R111" s="32">
        <v>0.90900405465949752</v>
      </c>
    </row>
    <row r="112" spans="1:18" x14ac:dyDescent="0.25">
      <c r="A112" s="30">
        <v>708</v>
      </c>
      <c r="B112" s="31">
        <v>10.87408008742694</v>
      </c>
      <c r="C112" s="31">
        <v>8.6640679500542621</v>
      </c>
      <c r="D112" s="31">
        <v>6.8728620677768939</v>
      </c>
      <c r="E112" s="31">
        <v>5.4415368080208983</v>
      </c>
      <c r="F112" s="31">
        <v>4.3156445646232546</v>
      </c>
      <c r="G112" s="31">
        <v>3.4452157578318761</v>
      </c>
      <c r="H112" s="31">
        <v>2.7847588343056051</v>
      </c>
      <c r="I112" s="31">
        <v>2.293260267114217</v>
      </c>
      <c r="J112" s="31">
        <v>1.934184555738419</v>
      </c>
      <c r="K112" s="31">
        <v>1.675474226069827</v>
      </c>
      <c r="L112" s="31">
        <v>1.489549830411016</v>
      </c>
      <c r="M112" s="31">
        <v>1.353309947475456</v>
      </c>
      <c r="N112" s="31">
        <v>1.2481311823876129</v>
      </c>
      <c r="O112" s="31">
        <v>1.159868166682783</v>
      </c>
      <c r="P112" s="31">
        <v>1.0788535583072769</v>
      </c>
      <c r="Q112" s="31">
        <v>0.99989804161829465</v>
      </c>
      <c r="R112" s="32">
        <v>0.92229032738396233</v>
      </c>
    </row>
    <row r="113" spans="1:18" x14ac:dyDescent="0.25">
      <c r="A113" s="30">
        <v>728</v>
      </c>
      <c r="B113" s="31">
        <v>11.14915203030875</v>
      </c>
      <c r="C113" s="31">
        <v>8.8934706440922984</v>
      </c>
      <c r="D113" s="31">
        <v>7.0626499078965788</v>
      </c>
      <c r="E113" s="31">
        <v>5.5973063729721559</v>
      </c>
      <c r="F113" s="31">
        <v>4.4425346169805184</v>
      </c>
      <c r="G113" s="31">
        <v>3.5479072439940809</v>
      </c>
      <c r="H113" s="31">
        <v>2.8674748844961999</v>
      </c>
      <c r="I113" s="31">
        <v>2.3597661953811562</v>
      </c>
      <c r="J113" s="31">
        <v>1.987787859954147</v>
      </c>
      <c r="K113" s="31">
        <v>1.7190245879313191</v>
      </c>
      <c r="L113" s="31">
        <v>1.5254391154397351</v>
      </c>
      <c r="M113" s="31">
        <v>1.383472205017386</v>
      </c>
      <c r="N113" s="31">
        <v>1.274042645613221</v>
      </c>
      <c r="O113" s="31">
        <v>1.182547252587077</v>
      </c>
      <c r="P113" s="31">
        <v>1.0988608677097209</v>
      </c>
      <c r="Q113" s="31">
        <v>1.0173363591629321</v>
      </c>
      <c r="R113" s="32">
        <v>0.9368046215392809</v>
      </c>
    </row>
    <row r="114" spans="1:18" x14ac:dyDescent="0.25">
      <c r="A114" s="30">
        <v>748</v>
      </c>
      <c r="B114" s="31">
        <v>11.43414336246509</v>
      </c>
      <c r="C114" s="31">
        <v>9.1320343988311308</v>
      </c>
      <c r="D114" s="31">
        <v>7.2608706339741813</v>
      </c>
      <c r="E114" s="31">
        <v>5.7608108029693046</v>
      </c>
      <c r="F114" s="31">
        <v>4.5764916673024949</v>
      </c>
      <c r="G114" s="31">
        <v>3.6570280148706811</v>
      </c>
      <c r="H114" s="31">
        <v>2.9560126599817171</v>
      </c>
      <c r="I114" s="31">
        <v>2.431516443354389</v>
      </c>
      <c r="J114" s="31">
        <v>2.0460882321184131</v>
      </c>
      <c r="K114" s="31">
        <v>1.766754919814433</v>
      </c>
      <c r="L114" s="31">
        <v>1.5650214263940181</v>
      </c>
      <c r="M114" s="31">
        <v>1.416870698219665</v>
      </c>
      <c r="N114" s="31">
        <v>1.302763708064832</v>
      </c>
      <c r="O114" s="31">
        <v>1.2076394551138641</v>
      </c>
      <c r="P114" s="31">
        <v>1.1209149649620329</v>
      </c>
      <c r="Q114" s="31">
        <v>1.0364852896155869</v>
      </c>
      <c r="R114" s="32">
        <v>0.95272350749169021</v>
      </c>
    </row>
    <row r="115" spans="1:18" x14ac:dyDescent="0.25">
      <c r="A115" s="33">
        <v>768</v>
      </c>
      <c r="B115" s="34">
        <v>11.72954515909497</v>
      </c>
      <c r="C115" s="34">
        <v>9.3802313744742403</v>
      </c>
      <c r="D115" s="34">
        <v>7.4679774912176509</v>
      </c>
      <c r="E115" s="34">
        <v>5.9324844282247646</v>
      </c>
      <c r="F115" s="34">
        <v>4.7179311308060807</v>
      </c>
      <c r="G115" s="34">
        <v>3.7729745706830369</v>
      </c>
      <c r="H115" s="34">
        <v>3.050749745987996</v>
      </c>
      <c r="I115" s="34">
        <v>2.5088696812642448</v>
      </c>
      <c r="J115" s="34">
        <v>2.1094254274660109</v>
      </c>
      <c r="K115" s="34">
        <v>1.818986061958429</v>
      </c>
      <c r="L115" s="34">
        <v>1.6085986885176069</v>
      </c>
      <c r="M115" s="34">
        <v>1.453788437330525</v>
      </c>
      <c r="N115" s="34">
        <v>1.334558464995141</v>
      </c>
      <c r="O115" s="34">
        <v>1.2353899545203031</v>
      </c>
      <c r="P115" s="34">
        <v>1.1452421153258321</v>
      </c>
      <c r="Q115" s="34">
        <v>1.057552183242443</v>
      </c>
      <c r="R115" s="35">
        <v>0.97023542051179135</v>
      </c>
    </row>
    <row r="118" spans="1:18" ht="28.9" customHeight="1" x14ac:dyDescent="0.5">
      <c r="A118" s="1" t="s">
        <v>31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32</v>
      </c>
      <c r="B121" s="6">
        <v>0.25</v>
      </c>
      <c r="C121" s="6" t="s">
        <v>12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33</v>
      </c>
      <c r="B125" s="23" t="s">
        <v>34</v>
      </c>
    </row>
    <row r="126" spans="1:18" x14ac:dyDescent="0.25">
      <c r="A126" s="5">
        <v>0</v>
      </c>
      <c r="B126" s="32">
        <v>2.900000000000014E-2</v>
      </c>
    </row>
    <row r="127" spans="1:18" x14ac:dyDescent="0.25">
      <c r="A127" s="5">
        <v>0.125</v>
      </c>
      <c r="B127" s="32">
        <v>3.6744791666666783E-2</v>
      </c>
    </row>
    <row r="128" spans="1:18" x14ac:dyDescent="0.25">
      <c r="A128" s="5">
        <v>0.25</v>
      </c>
      <c r="B128" s="32">
        <v>0</v>
      </c>
    </row>
    <row r="129" spans="1:2" x14ac:dyDescent="0.25">
      <c r="A129" s="5">
        <v>0.375</v>
      </c>
      <c r="B129" s="32">
        <v>0</v>
      </c>
    </row>
    <row r="130" spans="1:2" x14ac:dyDescent="0.25">
      <c r="A130" s="5">
        <v>0.5</v>
      </c>
      <c r="B130" s="32">
        <v>0</v>
      </c>
    </row>
    <row r="131" spans="1:2" x14ac:dyDescent="0.25">
      <c r="A131" s="5">
        <v>0.625</v>
      </c>
      <c r="B131" s="32">
        <v>0</v>
      </c>
    </row>
    <row r="132" spans="1:2" x14ac:dyDescent="0.25">
      <c r="A132" s="5">
        <v>0.75</v>
      </c>
      <c r="B132" s="32">
        <v>0</v>
      </c>
    </row>
    <row r="133" spans="1:2" x14ac:dyDescent="0.25">
      <c r="A133" s="5">
        <v>0.875</v>
      </c>
      <c r="B133" s="32">
        <v>0</v>
      </c>
    </row>
    <row r="134" spans="1:2" x14ac:dyDescent="0.25">
      <c r="A134" s="5">
        <v>1</v>
      </c>
      <c r="B134" s="32">
        <v>0</v>
      </c>
    </row>
    <row r="135" spans="1:2" x14ac:dyDescent="0.25">
      <c r="A135" s="5">
        <v>1.125</v>
      </c>
      <c r="B135" s="32">
        <v>0</v>
      </c>
    </row>
    <row r="136" spans="1:2" x14ac:dyDescent="0.25">
      <c r="A136" s="5">
        <v>1.25</v>
      </c>
      <c r="B136" s="32">
        <v>0</v>
      </c>
    </row>
    <row r="137" spans="1:2" x14ac:dyDescent="0.25">
      <c r="A137" s="5">
        <v>1.375</v>
      </c>
      <c r="B137" s="32">
        <v>0</v>
      </c>
    </row>
    <row r="138" spans="1:2" x14ac:dyDescent="0.25">
      <c r="A138" s="5">
        <v>1.5</v>
      </c>
      <c r="B138" s="32">
        <v>0</v>
      </c>
    </row>
    <row r="139" spans="1:2" x14ac:dyDescent="0.25">
      <c r="A139" s="5">
        <v>1.625</v>
      </c>
      <c r="B139" s="32">
        <v>0</v>
      </c>
    </row>
    <row r="140" spans="1:2" x14ac:dyDescent="0.25">
      <c r="A140" s="5">
        <v>1.75</v>
      </c>
      <c r="B140" s="32">
        <v>0</v>
      </c>
    </row>
    <row r="141" spans="1:2" x14ac:dyDescent="0.25">
      <c r="A141" s="5">
        <v>1.875</v>
      </c>
      <c r="B141" s="32">
        <v>0</v>
      </c>
    </row>
    <row r="142" spans="1:2" x14ac:dyDescent="0.25">
      <c r="A142" s="5">
        <v>2</v>
      </c>
      <c r="B142" s="32">
        <v>0</v>
      </c>
    </row>
    <row r="143" spans="1:2" x14ac:dyDescent="0.25">
      <c r="A143" s="5">
        <v>2.125</v>
      </c>
      <c r="B143" s="32">
        <v>0</v>
      </c>
    </row>
    <row r="144" spans="1:2" x14ac:dyDescent="0.25">
      <c r="A144" s="5">
        <v>2.25</v>
      </c>
      <c r="B144" s="32">
        <v>0</v>
      </c>
    </row>
    <row r="145" spans="1:2" x14ac:dyDescent="0.25">
      <c r="A145" s="5">
        <v>2.375</v>
      </c>
      <c r="B145" s="32">
        <v>0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X66SxPV9JA0472uQm07sSF2pBeVXVITk0E9WkXFDJ6M3MLJ3kIl9T8POxFF4/FLz8pqFpJGyiMem1082ibH+eQ==" saltValue="iIXLI2g6tNs91Y4y6+YAjA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5:AH126"/>
  <sheetViews>
    <sheetView tabSelected="1"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42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6.899999999999995E-2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-80</v>
      </c>
      <c r="B41" s="6">
        <v>98.588431894742428</v>
      </c>
      <c r="C41" s="6">
        <f>98.5884318947424 * $B$36 / 100</f>
        <v>98.588431894742413</v>
      </c>
      <c r="D41" s="6">
        <v>12.421923333333339</v>
      </c>
      <c r="E41" s="7">
        <f>12.4219233333333 * $B$36 / 100</f>
        <v>12.4219233333333</v>
      </c>
    </row>
    <row r="42" spans="1:5" x14ac:dyDescent="0.25">
      <c r="A42" s="5">
        <v>-70</v>
      </c>
      <c r="B42" s="6">
        <v>100.151779572832</v>
      </c>
      <c r="C42" s="6">
        <f>100.151779572832 * $B$36 / 100</f>
        <v>100.151779572832</v>
      </c>
      <c r="D42" s="6">
        <v>12.61890166666667</v>
      </c>
      <c r="E42" s="7">
        <f>12.6189016666666 * $B$36 / 100</f>
        <v>12.6189016666666</v>
      </c>
    </row>
    <row r="43" spans="1:5" x14ac:dyDescent="0.25">
      <c r="A43" s="5">
        <v>-60</v>
      </c>
      <c r="B43" s="6">
        <v>101.7151272509216</v>
      </c>
      <c r="C43" s="6">
        <f>101.715127250921 * $B$36 / 100</f>
        <v>101.715127250921</v>
      </c>
      <c r="D43" s="6">
        <v>12.81588</v>
      </c>
      <c r="E43" s="7">
        <f>12.81588 * $B$36 / 100</f>
        <v>12.81588</v>
      </c>
    </row>
    <row r="44" spans="1:5" x14ac:dyDescent="0.25">
      <c r="A44" s="5">
        <v>-50</v>
      </c>
      <c r="B44" s="6">
        <v>103.2784749290111</v>
      </c>
      <c r="C44" s="6">
        <f>103.278474929011 * $B$36 / 100</f>
        <v>103.278474929011</v>
      </c>
      <c r="D44" s="6">
        <v>13.012858333333339</v>
      </c>
      <c r="E44" s="7">
        <f>13.0128583333333 * $B$36 / 100</f>
        <v>13.0128583333333</v>
      </c>
    </row>
    <row r="45" spans="1:5" x14ac:dyDescent="0.25">
      <c r="A45" s="5">
        <v>-40</v>
      </c>
      <c r="B45" s="6">
        <v>104.8418226071007</v>
      </c>
      <c r="C45" s="6">
        <f>104.8418226071 * $B$36 / 100</f>
        <v>104.8418226071</v>
      </c>
      <c r="D45" s="6">
        <v>13.20983666666667</v>
      </c>
      <c r="E45" s="7">
        <f>13.2098366666666 * $B$36 / 100</f>
        <v>13.209836666666599</v>
      </c>
    </row>
    <row r="46" spans="1:5" x14ac:dyDescent="0.25">
      <c r="A46" s="5">
        <v>-30</v>
      </c>
      <c r="B46" s="6">
        <v>106.4051702851902</v>
      </c>
      <c r="C46" s="6">
        <f>106.40517028519 * $B$36 / 100</f>
        <v>106.40517028519</v>
      </c>
      <c r="D46" s="6">
        <v>13.406815</v>
      </c>
      <c r="E46" s="7">
        <f>13.406815 * $B$36 / 100</f>
        <v>13.406815</v>
      </c>
    </row>
    <row r="47" spans="1:5" x14ac:dyDescent="0.25">
      <c r="A47" s="5">
        <v>-20</v>
      </c>
      <c r="B47" s="6">
        <v>107.96851796327979</v>
      </c>
      <c r="C47" s="6">
        <f>107.968517963279 * $B$36 / 100</f>
        <v>107.968517963279</v>
      </c>
      <c r="D47" s="6">
        <v>13.603793333333339</v>
      </c>
      <c r="E47" s="7">
        <f>13.6037933333333 * $B$36 / 100</f>
        <v>13.603793333333302</v>
      </c>
    </row>
    <row r="48" spans="1:5" x14ac:dyDescent="0.25">
      <c r="A48" s="5">
        <v>-10</v>
      </c>
      <c r="B48" s="6">
        <v>109.53186564136939</v>
      </c>
      <c r="C48" s="6">
        <f>109.531865641369 * $B$36 / 100</f>
        <v>109.53186564136901</v>
      </c>
      <c r="D48" s="6">
        <v>13.80077166666667</v>
      </c>
      <c r="E48" s="7">
        <f>13.8007716666666 * $B$36 / 100</f>
        <v>13.8007716666666</v>
      </c>
    </row>
    <row r="49" spans="1:18" x14ac:dyDescent="0.25">
      <c r="A49" s="5">
        <v>0</v>
      </c>
      <c r="B49" s="6">
        <v>111.09521331945891</v>
      </c>
      <c r="C49" s="6">
        <f>111.095213319458 * $B$36 / 100</f>
        <v>111.095213319458</v>
      </c>
      <c r="D49" s="6">
        <v>13.99775</v>
      </c>
      <c r="E49" s="7">
        <f>13.99775 * $B$36 / 100</f>
        <v>13.997750000000002</v>
      </c>
    </row>
    <row r="50" spans="1:18" x14ac:dyDescent="0.25">
      <c r="A50" s="5">
        <v>10</v>
      </c>
      <c r="B50" s="6">
        <v>112.2636201696679</v>
      </c>
      <c r="C50" s="6">
        <f>112.263620169667 * $B$36 / 100</f>
        <v>112.26362016966701</v>
      </c>
      <c r="D50" s="6">
        <v>14.14496666666667</v>
      </c>
      <c r="E50" s="7">
        <f>14.1449666666666 * $B$36 / 100</f>
        <v>14.144966666666598</v>
      </c>
    </row>
    <row r="51" spans="1:18" x14ac:dyDescent="0.25">
      <c r="A51" s="5">
        <v>20</v>
      </c>
      <c r="B51" s="6">
        <v>113.4320270198769</v>
      </c>
      <c r="C51" s="6">
        <f>113.432027019876 * $B$36 / 100</f>
        <v>113.432027019876</v>
      </c>
      <c r="D51" s="6">
        <v>14.29218333333333</v>
      </c>
      <c r="E51" s="7">
        <f>14.2921833333333 * $B$36 / 100</f>
        <v>14.2921833333333</v>
      </c>
    </row>
    <row r="52" spans="1:18" x14ac:dyDescent="0.25">
      <c r="A52" s="5">
        <v>30</v>
      </c>
      <c r="B52" s="6">
        <v>114.60043387008589</v>
      </c>
      <c r="C52" s="6">
        <f>114.600433870085 * $B$36 / 100</f>
        <v>114.600433870085</v>
      </c>
      <c r="D52" s="6">
        <v>14.439399999999999</v>
      </c>
      <c r="E52" s="7">
        <f>14.4394 * $B$36 / 100</f>
        <v>14.439399999999999</v>
      </c>
    </row>
    <row r="53" spans="1:18" x14ac:dyDescent="0.25">
      <c r="A53" s="5">
        <v>40</v>
      </c>
      <c r="B53" s="6">
        <v>115.7688407202949</v>
      </c>
      <c r="C53" s="6">
        <f>115.768840720294 * $B$36 / 100</f>
        <v>115.76884072029399</v>
      </c>
      <c r="D53" s="6">
        <v>14.58661666666667</v>
      </c>
      <c r="E53" s="7">
        <f>14.5866166666666 * $B$36 / 100</f>
        <v>14.5866166666666</v>
      </c>
    </row>
    <row r="54" spans="1:18" x14ac:dyDescent="0.25">
      <c r="A54" s="5">
        <v>50</v>
      </c>
      <c r="B54" s="6">
        <v>116.9372475705039</v>
      </c>
      <c r="C54" s="6">
        <f>116.937247570503 * $B$36 / 100</f>
        <v>116.937247570503</v>
      </c>
      <c r="D54" s="6">
        <v>14.73383333333333</v>
      </c>
      <c r="E54" s="7">
        <f>14.7338333333333 * $B$36 / 100</f>
        <v>14.733833333333301</v>
      </c>
    </row>
    <row r="55" spans="1:18" x14ac:dyDescent="0.25">
      <c r="A55" s="5">
        <v>60</v>
      </c>
      <c r="B55" s="6">
        <v>118.1056544207129</v>
      </c>
      <c r="C55" s="6">
        <f>118.105654420712 * $B$36 / 100</f>
        <v>118.105654420712</v>
      </c>
      <c r="D55" s="6">
        <v>14.88105</v>
      </c>
      <c r="E55" s="7">
        <f>14.88105 * $B$36 / 100</f>
        <v>14.88105</v>
      </c>
    </row>
    <row r="56" spans="1:18" x14ac:dyDescent="0.25">
      <c r="A56" s="5">
        <v>70</v>
      </c>
      <c r="B56" s="6">
        <v>119.27406127092191</v>
      </c>
      <c r="C56" s="6">
        <f>119.274061270921 * $B$36 / 100</f>
        <v>119.274061270921</v>
      </c>
      <c r="D56" s="6">
        <v>15.028266666666671</v>
      </c>
      <c r="E56" s="7">
        <f>15.0282666666666 * $B$36 / 100</f>
        <v>15.0282666666666</v>
      </c>
    </row>
    <row r="57" spans="1:18" x14ac:dyDescent="0.25">
      <c r="A57" s="8">
        <v>80</v>
      </c>
      <c r="B57" s="9">
        <v>120.4424681211309</v>
      </c>
      <c r="C57" s="9">
        <f>120.44246812113 * $B$36 / 100</f>
        <v>120.44246812113001</v>
      </c>
      <c r="D57" s="9">
        <v>15.175483333333331</v>
      </c>
      <c r="E57" s="10">
        <f>15.1754833333333 * $B$36 / 100</f>
        <v>15.1754833333333</v>
      </c>
    </row>
    <row r="59" spans="1:18" ht="28.9" customHeight="1" x14ac:dyDescent="0.5">
      <c r="A59" s="1" t="s">
        <v>24</v>
      </c>
      <c r="B59" s="1"/>
    </row>
    <row r="60" spans="1:18" x14ac:dyDescent="0.25">
      <c r="A60" s="21" t="s">
        <v>25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26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27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28</v>
      </c>
      <c r="B64" s="1"/>
    </row>
    <row r="65" spans="1:34" x14ac:dyDescent="0.25">
      <c r="A65" s="24" t="s">
        <v>29</v>
      </c>
      <c r="B65" s="25" t="s">
        <v>19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43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-80</v>
      </c>
      <c r="B67" s="31">
        <v>6.1357356560687482</v>
      </c>
      <c r="C67" s="31">
        <v>5.4537593483317801</v>
      </c>
      <c r="D67" s="31">
        <v>4.8485425298299676</v>
      </c>
      <c r="E67" s="31">
        <v>4.3136897623917951</v>
      </c>
      <c r="F67" s="31">
        <v>3.8430854844964322</v>
      </c>
      <c r="G67" s="31">
        <v>3.4308940112737392</v>
      </c>
      <c r="H67" s="31">
        <v>3.0715595345042428</v>
      </c>
      <c r="I67" s="31">
        <v>2.759806122619171</v>
      </c>
      <c r="J67" s="31">
        <v>2.4906377207004291</v>
      </c>
      <c r="K67" s="31">
        <v>2.2593381504805881</v>
      </c>
      <c r="L67" s="31">
        <v>2.06147111034293</v>
      </c>
      <c r="M67" s="31">
        <v>1.892880175321408</v>
      </c>
      <c r="N67" s="31">
        <v>1.7496887971006509</v>
      </c>
      <c r="O67" s="31">
        <v>1.62830030401598</v>
      </c>
      <c r="P67" s="31">
        <v>1.525397901053394</v>
      </c>
      <c r="Q67" s="31">
        <v>1.4379446698495879</v>
      </c>
      <c r="R67" s="31">
        <v>1.3631835686919069</v>
      </c>
      <c r="S67" s="31">
        <v>1.2986374325184289</v>
      </c>
      <c r="T67" s="31">
        <v>1.24210897291787</v>
      </c>
      <c r="U67" s="31">
        <v>1.191680778129661</v>
      </c>
      <c r="V67" s="31">
        <v>1.1457153130438831</v>
      </c>
      <c r="W67" s="31">
        <v>1.1028549192013271</v>
      </c>
      <c r="X67" s="31">
        <v>1.0620218147934699</v>
      </c>
      <c r="Y67" s="31">
        <v>1.022418094662445</v>
      </c>
      <c r="Z67" s="31">
        <v>0.98352573030111079</v>
      </c>
      <c r="AA67" s="31">
        <v>0.94510656985295161</v>
      </c>
      <c r="AB67" s="31">
        <v>0.90720233811217454</v>
      </c>
      <c r="AC67" s="31">
        <v>0.87013463652366974</v>
      </c>
      <c r="AD67" s="31">
        <v>0.83450494318302404</v>
      </c>
      <c r="AE67" s="31">
        <v>0.80119461283642635</v>
      </c>
      <c r="AF67" s="31">
        <v>0.77136487688086353</v>
      </c>
      <c r="AG67" s="31">
        <v>0.74645684336390183</v>
      </c>
      <c r="AH67" s="32">
        <v>0.72819149698389662</v>
      </c>
    </row>
    <row r="68" spans="1:34" x14ac:dyDescent="0.25">
      <c r="A68" s="30">
        <v>-70</v>
      </c>
      <c r="B68" s="31">
        <v>6.2079329650769024</v>
      </c>
      <c r="C68" s="31">
        <v>5.5176610576579854</v>
      </c>
      <c r="D68" s="31">
        <v>4.9048313734928666</v>
      </c>
      <c r="E68" s="31">
        <v>4.3630198608990627</v>
      </c>
      <c r="F68" s="31">
        <v>3.8860823448447799</v>
      </c>
      <c r="G68" s="31">
        <v>3.468154526948906</v>
      </c>
      <c r="H68" s="31">
        <v>3.1036519854810041</v>
      </c>
      <c r="I68" s="31">
        <v>2.787270175361328</v>
      </c>
      <c r="J68" s="31">
        <v>2.5139844281608159</v>
      </c>
      <c r="K68" s="31">
        <v>2.2790499521010781</v>
      </c>
      <c r="L68" s="31">
        <v>2.0780018320544169</v>
      </c>
      <c r="M68" s="31">
        <v>1.90665502954382</v>
      </c>
      <c r="N68" s="31">
        <v>1.7611043827429571</v>
      </c>
      <c r="O68" s="31">
        <v>1.637724606476167</v>
      </c>
      <c r="P68" s="31">
        <v>1.533170292218494</v>
      </c>
      <c r="Q68" s="31">
        <v>1.4443759080956451</v>
      </c>
      <c r="R68" s="31">
        <v>1.368555798884026</v>
      </c>
      <c r="S68" s="31">
        <v>1.3032041860107271</v>
      </c>
      <c r="T68" s="31">
        <v>1.246095167553497</v>
      </c>
      <c r="U68" s="31">
        <v>1.195282718240803</v>
      </c>
      <c r="V68" s="31">
        <v>1.1491006894517459</v>
      </c>
      <c r="W68" s="31">
        <v>1.1061628092161639</v>
      </c>
      <c r="X68" s="31">
        <v>1.065362682214561</v>
      </c>
      <c r="Y68" s="31">
        <v>1.0258737897781069</v>
      </c>
      <c r="Z68" s="31">
        <v>0.98714948988867224</v>
      </c>
      <c r="AA68" s="31">
        <v>0.94892301717877992</v>
      </c>
      <c r="AB68" s="31">
        <v>0.91120748293169762</v>
      </c>
      <c r="AC68" s="31">
        <v>0.87429587508131246</v>
      </c>
      <c r="AD68" s="31">
        <v>0.83876105821224545</v>
      </c>
      <c r="AE68" s="31">
        <v>0.80545577355972875</v>
      </c>
      <c r="AF68" s="31">
        <v>0.77551263900979006</v>
      </c>
      <c r="AG68" s="31">
        <v>0.75034414909900715</v>
      </c>
      <c r="AH68" s="32">
        <v>0.73164267501478997</v>
      </c>
    </row>
    <row r="69" spans="1:34" x14ac:dyDescent="0.25">
      <c r="A69" s="30">
        <v>-60</v>
      </c>
      <c r="B69" s="31">
        <v>6.2807349961175678</v>
      </c>
      <c r="C69" s="31">
        <v>5.5821206913035626</v>
      </c>
      <c r="D69" s="31">
        <v>4.9616332283764288</v>
      </c>
      <c r="E69" s="31">
        <v>4.4128199421427166</v>
      </c>
      <c r="F69" s="31">
        <v>3.9295080440596681</v>
      </c>
      <c r="G69" s="31">
        <v>3.5058046222351908</v>
      </c>
      <c r="H69" s="31">
        <v>3.1360966414278888</v>
      </c>
      <c r="I69" s="31">
        <v>2.8150509430470438</v>
      </c>
      <c r="J69" s="31">
        <v>2.5376142451526271</v>
      </c>
      <c r="K69" s="31">
        <v>2.2990131424552742</v>
      </c>
      <c r="L69" s="31">
        <v>2.094754106316338</v>
      </c>
      <c r="M69" s="31">
        <v>1.9206234847478141</v>
      </c>
      <c r="N69" s="31">
        <v>1.772687502412416</v>
      </c>
      <c r="O69" s="31">
        <v>1.6472922606235141</v>
      </c>
      <c r="P69" s="31">
        <v>1.541063737345185</v>
      </c>
      <c r="Q69" s="31">
        <v>1.450907787192169</v>
      </c>
      <c r="R69" s="31">
        <v>1.374010141429892</v>
      </c>
      <c r="S69" s="31">
        <v>1.307836407974484</v>
      </c>
      <c r="T69" s="31">
        <v>1.2501320713927291</v>
      </c>
      <c r="U69" s="31">
        <v>1.1989224929021169</v>
      </c>
      <c r="V69" s="31">
        <v>1.1525129103707961</v>
      </c>
      <c r="W69" s="31">
        <v>1.1094884383176169</v>
      </c>
      <c r="X69" s="31">
        <v>1.0687140679121241</v>
      </c>
      <c r="Y69" s="31">
        <v>1.0293346669745149</v>
      </c>
      <c r="Z69" s="31">
        <v>0.99077497997570052</v>
      </c>
      <c r="AA69" s="31">
        <v>0.95273962803723766</v>
      </c>
      <c r="AB69" s="31">
        <v>0.91521310893140406</v>
      </c>
      <c r="AC69" s="31">
        <v>0.8784597970811312</v>
      </c>
      <c r="AD69" s="31">
        <v>0.84302394356007349</v>
      </c>
      <c r="AE69" s="31">
        <v>0.80972967609253055</v>
      </c>
      <c r="AF69" s="31">
        <v>0.77968099905348254</v>
      </c>
      <c r="AG69" s="31">
        <v>0.75426179346859012</v>
      </c>
      <c r="AH69" s="32">
        <v>0.73513581701429609</v>
      </c>
    </row>
    <row r="70" spans="1:34" x14ac:dyDescent="0.25">
      <c r="A70" s="30">
        <v>-50</v>
      </c>
      <c r="B70" s="31">
        <v>6.354172066675579</v>
      </c>
      <c r="C70" s="31">
        <v>5.6471673845661314</v>
      </c>
      <c r="D70" s="31">
        <v>5.0189760475910541</v>
      </c>
      <c r="E70" s="31">
        <v>4.4631167770459372</v>
      </c>
      <c r="F70" s="31">
        <v>3.9733881708770449</v>
      </c>
      <c r="G70" s="31">
        <v>3.543868703681325</v>
      </c>
      <c r="H70" s="31">
        <v>3.1689167267064069</v>
      </c>
      <c r="I70" s="31">
        <v>2.8431704678506091</v>
      </c>
      <c r="J70" s="31">
        <v>2.561548031662928</v>
      </c>
      <c r="K70" s="31">
        <v>2.3192473993430398</v>
      </c>
      <c r="L70" s="31">
        <v>2.1117464287413141</v>
      </c>
      <c r="M70" s="31">
        <v>1.9348028543587981</v>
      </c>
      <c r="N70" s="31">
        <v>1.7844542873472209</v>
      </c>
      <c r="O70" s="31">
        <v>1.657018215508997</v>
      </c>
      <c r="P70" s="31">
        <v>1.549092003297218</v>
      </c>
      <c r="Q70" s="31">
        <v>1.457552891815669</v>
      </c>
      <c r="R70" s="31">
        <v>1.379557998818808</v>
      </c>
      <c r="S70" s="31">
        <v>1.312544318711788</v>
      </c>
      <c r="T70" s="31">
        <v>1.2542287225504301</v>
      </c>
      <c r="U70" s="31">
        <v>1.202607958041257</v>
      </c>
      <c r="V70" s="31">
        <v>1.155958649541446</v>
      </c>
      <c r="W70" s="31">
        <v>1.112837298058875</v>
      </c>
      <c r="X70" s="31">
        <v>1.0720802812521419</v>
      </c>
      <c r="Y70" s="31">
        <v>1.032803853430454</v>
      </c>
      <c r="Z70" s="31">
        <v>0.99440414555374823</v>
      </c>
      <c r="AA70" s="31">
        <v>0.95655716523263667</v>
      </c>
      <c r="AB70" s="31">
        <v>0.91921879672839402</v>
      </c>
      <c r="AC70" s="31">
        <v>0.88262480095303886</v>
      </c>
      <c r="AD70" s="31">
        <v>0.84729081546920781</v>
      </c>
      <c r="AE70" s="31">
        <v>0.81401235449023102</v>
      </c>
      <c r="AF70" s="31">
        <v>0.78386480888014998</v>
      </c>
      <c r="AG70" s="31">
        <v>0.75820344615365809</v>
      </c>
      <c r="AH70" s="32">
        <v>0.73866341047620687</v>
      </c>
    </row>
    <row r="71" spans="1:34" x14ac:dyDescent="0.25">
      <c r="A71" s="30">
        <v>-40</v>
      </c>
      <c r="B71" s="31">
        <v>6.4282752357923014</v>
      </c>
      <c r="C71" s="31">
        <v>5.7128310142998302</v>
      </c>
      <c r="D71" s="31">
        <v>5.0768885258036702</v>
      </c>
      <c r="E71" s="31">
        <v>4.5139378780884272</v>
      </c>
      <c r="F71" s="31">
        <v>4.0177490555894044</v>
      </c>
      <c r="G71" s="31">
        <v>3.5823719193925769</v>
      </c>
      <c r="H71" s="31">
        <v>3.202136207234608</v>
      </c>
      <c r="I71" s="31">
        <v>2.8716515335028499</v>
      </c>
      <c r="J71" s="31">
        <v>2.585807389235327</v>
      </c>
      <c r="K71" s="31">
        <v>2.3397731421207522</v>
      </c>
      <c r="L71" s="31">
        <v>2.1289980364985248</v>
      </c>
      <c r="M71" s="31">
        <v>1.9492111933587151</v>
      </c>
      <c r="N71" s="31">
        <v>1.796421610342098</v>
      </c>
      <c r="O71" s="31">
        <v>1.666918161740107</v>
      </c>
      <c r="P71" s="31">
        <v>1.5572695984948779</v>
      </c>
      <c r="Q71" s="31">
        <v>1.46432454819922</v>
      </c>
      <c r="R71" s="31">
        <v>1.385211515096614</v>
      </c>
      <c r="S71" s="31">
        <v>1.317338880081262</v>
      </c>
      <c r="T71" s="31">
        <v>1.258394900698014</v>
      </c>
      <c r="U71" s="31">
        <v>1.2063477111424119</v>
      </c>
      <c r="V71" s="31">
        <v>1.15944532226067</v>
      </c>
      <c r="W71" s="31">
        <v>1.116215621549715</v>
      </c>
      <c r="X71" s="31">
        <v>1.0754663731571359</v>
      </c>
      <c r="Y71" s="31">
        <v>1.036285217881213</v>
      </c>
      <c r="Z71" s="31">
        <v>0.99803967317090236</v>
      </c>
      <c r="AA71" s="31">
        <v>0.96037713312582607</v>
      </c>
      <c r="AB71" s="31">
        <v>0.92322486849633745</v>
      </c>
      <c r="AC71" s="31">
        <v>0.88679002668343165</v>
      </c>
      <c r="AD71" s="31">
        <v>0.85155963173881222</v>
      </c>
      <c r="AE71" s="31">
        <v>0.81830058436483477</v>
      </c>
      <c r="AF71" s="31">
        <v>0.78805966191455956</v>
      </c>
      <c r="AG71" s="31">
        <v>0.76216351839173768</v>
      </c>
      <c r="AH71" s="32">
        <v>0.74221868445083317</v>
      </c>
    </row>
    <row r="72" spans="1:34" x14ac:dyDescent="0.25">
      <c r="A72" s="30">
        <v>-30</v>
      </c>
      <c r="B72" s="31">
        <v>6.5030763040656208</v>
      </c>
      <c r="C72" s="31">
        <v>5.7791421989153404</v>
      </c>
      <c r="D72" s="31">
        <v>5.1354000992377227</v>
      </c>
      <c r="E72" s="31">
        <v>4.5653114993064179</v>
      </c>
      <c r="F72" s="31">
        <v>4.0626177700457466</v>
      </c>
      <c r="G72" s="31">
        <v>3.621340159030733</v>
      </c>
      <c r="H72" s="31">
        <v>3.235779790487062</v>
      </c>
      <c r="I72" s="31">
        <v>2.9005176652911162</v>
      </c>
      <c r="J72" s="31">
        <v>2.6104146609699521</v>
      </c>
      <c r="K72" s="31">
        <v>2.360611531701323</v>
      </c>
      <c r="L72" s="31">
        <v>2.146528908313647</v>
      </c>
      <c r="M72" s="31">
        <v>1.9638672982860379</v>
      </c>
      <c r="N72" s="31">
        <v>1.808607085748295</v>
      </c>
      <c r="O72" s="31">
        <v>1.677008531480886</v>
      </c>
      <c r="P72" s="31">
        <v>1.5656117729149679</v>
      </c>
      <c r="Q72" s="31">
        <v>1.4712368241324021</v>
      </c>
      <c r="R72" s="31">
        <v>1.390983575865689</v>
      </c>
      <c r="S72" s="31">
        <v>1.3222317954980589</v>
      </c>
      <c r="T72" s="31">
        <v>1.2626411270633959</v>
      </c>
      <c r="U72" s="31">
        <v>1.210151091246279</v>
      </c>
      <c r="V72" s="31">
        <v>1.162981085381954</v>
      </c>
      <c r="W72" s="31">
        <v>1.1196303834563659</v>
      </c>
      <c r="X72" s="31">
        <v>1.078878136106167</v>
      </c>
      <c r="Y72" s="31">
        <v>1.0397833706186179</v>
      </c>
      <c r="Z72" s="31">
        <v>1.0016849909317549</v>
      </c>
      <c r="AA72" s="31">
        <v>0.96420177763421044</v>
      </c>
      <c r="AB72" s="31">
        <v>0.927232387965361</v>
      </c>
      <c r="AC72" s="31">
        <v>0.89095535581526508</v>
      </c>
      <c r="AD72" s="31">
        <v>0.85582909172462573</v>
      </c>
      <c r="AE72" s="31">
        <v>0.82259188288484719</v>
      </c>
      <c r="AF72" s="31">
        <v>0.79226189313802564</v>
      </c>
      <c r="AG72" s="31">
        <v>0.76613716297689982</v>
      </c>
      <c r="AH72" s="32">
        <v>0.74579560954500557</v>
      </c>
    </row>
    <row r="73" spans="1:34" x14ac:dyDescent="0.25">
      <c r="A73" s="30">
        <v>-20</v>
      </c>
      <c r="B73" s="31">
        <v>6.5786078136499588</v>
      </c>
      <c r="C73" s="31">
        <v>5.8461322983798452</v>
      </c>
      <c r="D73" s="31">
        <v>5.1945409456731868</v>
      </c>
      <c r="E73" s="31">
        <v>4.6172666362926513</v>
      </c>
      <c r="F73" s="31">
        <v>4.1080221276516102</v>
      </c>
      <c r="G73" s="31">
        <v>3.660800053814103</v>
      </c>
      <c r="H73" s="31">
        <v>3.26987292549485</v>
      </c>
      <c r="I73" s="31">
        <v>2.9297931300592732</v>
      </c>
      <c r="J73" s="31">
        <v>2.6353929315234561</v>
      </c>
      <c r="K73" s="31">
        <v>2.3817844705541709</v>
      </c>
      <c r="L73" s="31">
        <v>2.164359764468891</v>
      </c>
      <c r="M73" s="31">
        <v>1.978790707235742</v>
      </c>
      <c r="N73" s="31">
        <v>1.8210290694735689</v>
      </c>
      <c r="O73" s="31">
        <v>1.687306498451864</v>
      </c>
      <c r="P73" s="31">
        <v>1.5741345180908191</v>
      </c>
      <c r="Q73" s="31">
        <v>1.4783045289613159</v>
      </c>
      <c r="R73" s="31">
        <v>1.396887808284901</v>
      </c>
      <c r="S73" s="31">
        <v>1.3272355099338351</v>
      </c>
      <c r="T73" s="31">
        <v>1.2669786644310199</v>
      </c>
      <c r="U73" s="31">
        <v>1.214028178950084</v>
      </c>
      <c r="V73" s="31">
        <v>1.1665748373152971</v>
      </c>
      <c r="W73" s="31">
        <v>1.123089300001634</v>
      </c>
      <c r="X73" s="31">
        <v>1.082322104134771</v>
      </c>
      <c r="Y73" s="31">
        <v>1.043303663491028</v>
      </c>
      <c r="Z73" s="31">
        <v>1.0053442684974461</v>
      </c>
      <c r="AA73" s="31">
        <v>0.96803408623168785</v>
      </c>
      <c r="AB73" s="31">
        <v>0.93124316042218802</v>
      </c>
      <c r="AC73" s="31">
        <v>0.89512141144799562</v>
      </c>
      <c r="AD73" s="31">
        <v>0.86009863633888628</v>
      </c>
      <c r="AE73" s="31">
        <v>0.82688450877527975</v>
      </c>
      <c r="AF73" s="31">
        <v>0.79646857908829127</v>
      </c>
      <c r="AG73" s="31">
        <v>0.77012027425972485</v>
      </c>
      <c r="AH73" s="32">
        <v>0.74938889792212404</v>
      </c>
    </row>
    <row r="74" spans="1:34" x14ac:dyDescent="0.25">
      <c r="A74" s="30">
        <v>-10</v>
      </c>
      <c r="B74" s="31">
        <v>6.6549030482562346</v>
      </c>
      <c r="C74" s="31">
        <v>5.9138334142170548</v>
      </c>
      <c r="D74" s="31">
        <v>5.2543419844465413</v>
      </c>
      <c r="E74" s="31">
        <v>4.6698330261964047</v>
      </c>
      <c r="F74" s="31">
        <v>4.1539906833690354</v>
      </c>
      <c r="G74" s="31">
        <v>3.700778976517511</v>
      </c>
      <c r="H74" s="31">
        <v>3.3044418028455849</v>
      </c>
      <c r="I74" s="31">
        <v>2.9595029362077061</v>
      </c>
      <c r="J74" s="31">
        <v>2.6607660271089961</v>
      </c>
      <c r="K74" s="31">
        <v>2.403314602705255</v>
      </c>
      <c r="L74" s="31">
        <v>2.1825120668029818</v>
      </c>
      <c r="M74" s="31">
        <v>1.9940016998593479</v>
      </c>
      <c r="N74" s="31">
        <v>1.8337066589822151</v>
      </c>
      <c r="O74" s="31">
        <v>1.69782997793011</v>
      </c>
      <c r="P74" s="31">
        <v>1.582854567112266</v>
      </c>
      <c r="Q74" s="31">
        <v>1.485543213588594</v>
      </c>
      <c r="R74" s="31">
        <v>1.402938581069672</v>
      </c>
      <c r="S74" s="31">
        <v>1.3323632099167759</v>
      </c>
      <c r="T74" s="31">
        <v>1.2714195171418661</v>
      </c>
      <c r="U74" s="31">
        <v>1.217989796407577</v>
      </c>
      <c r="V74" s="31">
        <v>1.170236218027227</v>
      </c>
      <c r="W74" s="31">
        <v>1.1266008289648171</v>
      </c>
      <c r="X74" s="31">
        <v>1.085805552835055</v>
      </c>
      <c r="Y74" s="31">
        <v>1.0468521899032901</v>
      </c>
      <c r="Z74" s="31">
        <v>1.009022417085589</v>
      </c>
      <c r="AA74" s="31">
        <v>0.97187778794867963</v>
      </c>
      <c r="AB74" s="31">
        <v>0.93525973270998697</v>
      </c>
      <c r="AC74" s="31">
        <v>0.89928955823762646</v>
      </c>
      <c r="AD74" s="31">
        <v>0.86436844805036361</v>
      </c>
      <c r="AE74" s="31">
        <v>0.83117746231767631</v>
      </c>
      <c r="AF74" s="31">
        <v>0.80067753785971973</v>
      </c>
      <c r="AG74" s="31">
        <v>0.77410948814732428</v>
      </c>
      <c r="AH74" s="32">
        <v>0.75299400330202104</v>
      </c>
    </row>
    <row r="75" spans="1:34" x14ac:dyDescent="0.25">
      <c r="A75" s="30">
        <v>0</v>
      </c>
      <c r="B75" s="31">
        <v>6.7319960331519084</v>
      </c>
      <c r="C75" s="31">
        <v>5.9822783895072043</v>
      </c>
      <c r="D75" s="31">
        <v>5.31483487645081</v>
      </c>
      <c r="E75" s="31">
        <v>4.723041147723464</v>
      </c>
      <c r="F75" s="31">
        <v>4.2005527337165987</v>
      </c>
      <c r="G75" s="31">
        <v>3.7413050414723141</v>
      </c>
      <c r="H75" s="31">
        <v>3.3395133546833979</v>
      </c>
      <c r="I75" s="31">
        <v>2.9896728336933309</v>
      </c>
      <c r="J75" s="31">
        <v>2.6865585154962628</v>
      </c>
      <c r="K75" s="31">
        <v>2.4252253137370339</v>
      </c>
      <c r="L75" s="31">
        <v>2.2010080187111729</v>
      </c>
      <c r="M75" s="31">
        <v>2.0095212973648748</v>
      </c>
      <c r="N75" s="31">
        <v>1.8466596932950381</v>
      </c>
      <c r="O75" s="31">
        <v>1.708597626749222</v>
      </c>
      <c r="P75" s="31">
        <v>1.5917893946256909</v>
      </c>
      <c r="Q75" s="31">
        <v>1.4929691704733821</v>
      </c>
      <c r="R75" s="31">
        <v>1.409151004491908</v>
      </c>
      <c r="S75" s="31">
        <v>1.337628823531587</v>
      </c>
      <c r="T75" s="31">
        <v>1.2759764310934041</v>
      </c>
      <c r="U75" s="31">
        <v>1.222047507329012</v>
      </c>
      <c r="V75" s="31">
        <v>1.173975609040782</v>
      </c>
      <c r="W75" s="31">
        <v>1.130174169681734</v>
      </c>
      <c r="X75" s="31">
        <v>1.0893364993556041</v>
      </c>
      <c r="Y75" s="31">
        <v>1.050435784816788</v>
      </c>
      <c r="Z75" s="31">
        <v>1.012725089470379</v>
      </c>
      <c r="AA75" s="31">
        <v>0.97573735337211998</v>
      </c>
      <c r="AB75" s="31">
        <v>0.93928539322849536</v>
      </c>
      <c r="AC75" s="31">
        <v>0.90346190239662183</v>
      </c>
      <c r="AD75" s="31">
        <v>0.86863945088432004</v>
      </c>
      <c r="AE75" s="31">
        <v>0.83547048535009405</v>
      </c>
      <c r="AF75" s="31">
        <v>0.80488732910313499</v>
      </c>
      <c r="AG75" s="31">
        <v>0.7781021821032823</v>
      </c>
      <c r="AH75" s="32">
        <v>0.75660712096112814</v>
      </c>
    </row>
    <row r="76" spans="1:34" x14ac:dyDescent="0.25">
      <c r="A76" s="30">
        <v>10</v>
      </c>
      <c r="B76" s="31">
        <v>6.8099215351609477</v>
      </c>
      <c r="C76" s="31">
        <v>6.0515008088870408</v>
      </c>
      <c r="D76" s="31">
        <v>5.3760520241355199</v>
      </c>
      <c r="E76" s="31">
        <v>4.7769222211361484</v>
      </c>
      <c r="F76" s="31">
        <v>4.2477383167693894</v>
      </c>
      <c r="G76" s="31">
        <v>3.7824071045663832</v>
      </c>
      <c r="H76" s="31">
        <v>3.3751152547089438</v>
      </c>
      <c r="I76" s="31">
        <v>3.020329314029583</v>
      </c>
      <c r="J76" s="31">
        <v>2.712795706011482</v>
      </c>
      <c r="K76" s="31">
        <v>2.4475407307885111</v>
      </c>
      <c r="L76" s="31">
        <v>2.219870565145238</v>
      </c>
      <c r="M76" s="31">
        <v>2.0253712625168769</v>
      </c>
      <c r="N76" s="31">
        <v>1.8599087529893721</v>
      </c>
      <c r="O76" s="31">
        <v>1.719628843299305</v>
      </c>
      <c r="P76" s="31">
        <v>1.6009572168339801</v>
      </c>
      <c r="Q76" s="31">
        <v>1.5005994336313551</v>
      </c>
      <c r="R76" s="31">
        <v>1.4155409303800841</v>
      </c>
      <c r="S76" s="31">
        <v>1.343047020419512</v>
      </c>
      <c r="T76" s="31">
        <v>1.280662893739638</v>
      </c>
      <c r="U76" s="31">
        <v>1.2262136169811919</v>
      </c>
      <c r="V76" s="31">
        <v>1.17780413343554</v>
      </c>
      <c r="W76" s="31">
        <v>1.133819263044743</v>
      </c>
      <c r="X76" s="31">
        <v>1.0929237024015579</v>
      </c>
      <c r="Y76" s="31">
        <v>1.0540620247494381</v>
      </c>
      <c r="Z76" s="31">
        <v>1.016458679982492</v>
      </c>
      <c r="AA76" s="31">
        <v>0.97961799464549781</v>
      </c>
      <c r="AB76" s="31">
        <v>0.94332417193395945</v>
      </c>
      <c r="AC76" s="31">
        <v>0.90764129169403451</v>
      </c>
      <c r="AD76" s="31">
        <v>0.87291331042259668</v>
      </c>
      <c r="AE76" s="31">
        <v>0.83976406126713976</v>
      </c>
      <c r="AF76" s="31">
        <v>0.8090972540259147</v>
      </c>
      <c r="AG76" s="31">
        <v>0.78209647514778902</v>
      </c>
      <c r="AH76" s="32">
        <v>0.76022518773238112</v>
      </c>
    </row>
    <row r="77" spans="1:34" x14ac:dyDescent="0.25">
      <c r="A77" s="30">
        <v>20</v>
      </c>
      <c r="B77" s="31">
        <v>6.8887150626638487</v>
      </c>
      <c r="C77" s="31">
        <v>6.1215349985498406</v>
      </c>
      <c r="D77" s="31">
        <v>5.4380265715067191</v>
      </c>
      <c r="E77" s="31">
        <v>4.8315082082532834</v>
      </c>
      <c r="F77" s="31">
        <v>4.29557821215902</v>
      </c>
      <c r="G77" s="31">
        <v>3.824114763244105</v>
      </c>
      <c r="H77" s="31">
        <v>3.4112759181793848</v>
      </c>
      <c r="I77" s="31">
        <v>3.0514996102863998</v>
      </c>
      <c r="J77" s="31">
        <v>2.739503649537367</v>
      </c>
      <c r="K77" s="31">
        <v>2.4702857225551869</v>
      </c>
      <c r="L77" s="31">
        <v>2.2391233926134562</v>
      </c>
      <c r="M77" s="31">
        <v>2.0415740996364238</v>
      </c>
      <c r="N77" s="31">
        <v>1.87347516019906</v>
      </c>
      <c r="O77" s="31">
        <v>1.730943767526989</v>
      </c>
      <c r="P77" s="31">
        <v>1.610376991496532</v>
      </c>
      <c r="Q77" s="31">
        <v>1.5084517786346929</v>
      </c>
      <c r="R77" s="31">
        <v>1.4221249521191519</v>
      </c>
      <c r="S77" s="31">
        <v>1.348633211778274</v>
      </c>
      <c r="T77" s="31">
        <v>1.2854931340911231</v>
      </c>
      <c r="U77" s="31">
        <v>1.2305011721874199</v>
      </c>
      <c r="V77" s="31">
        <v>1.1817336558475731</v>
      </c>
      <c r="W77" s="31">
        <v>1.137546791502702</v>
      </c>
      <c r="X77" s="31">
        <v>1.0965766622345769</v>
      </c>
      <c r="Y77" s="31">
        <v>1.0577392277756741</v>
      </c>
      <c r="Z77" s="31">
        <v>1.020230324509136</v>
      </c>
      <c r="AA77" s="31">
        <v>0.98352566546878428</v>
      </c>
      <c r="AB77" s="31">
        <v>0.94738084033914283</v>
      </c>
      <c r="AC77" s="31">
        <v>0.91183131545541218</v>
      </c>
      <c r="AD77" s="31">
        <v>0.87719243380346845</v>
      </c>
      <c r="AE77" s="31">
        <v>0.84405941501989923</v>
      </c>
      <c r="AF77" s="31">
        <v>0.81330735539192744</v>
      </c>
      <c r="AG77" s="31">
        <v>0.78609122785746188</v>
      </c>
      <c r="AH77" s="32">
        <v>0.76384588200519254</v>
      </c>
    </row>
    <row r="78" spans="1:34" x14ac:dyDescent="0.25">
      <c r="A78" s="30">
        <v>30</v>
      </c>
      <c r="B78" s="31">
        <v>6.9684128655976227</v>
      </c>
      <c r="C78" s="31">
        <v>6.1924160262453993</v>
      </c>
      <c r="D78" s="31">
        <v>5.5007924041269893</v>
      </c>
      <c r="E78" s="31">
        <v>4.8868318124502261</v>
      </c>
      <c r="F78" s="31">
        <v>4.3441039410736284</v>
      </c>
      <c r="G78" s="31">
        <v>3.8664583565063988</v>
      </c>
      <c r="H78" s="31">
        <v>3.4480245019084208</v>
      </c>
      <c r="I78" s="31">
        <v>3.0832116970902659</v>
      </c>
      <c r="J78" s="31">
        <v>2.7667091385131828</v>
      </c>
      <c r="K78" s="31">
        <v>2.4934858992890958</v>
      </c>
      <c r="L78" s="31">
        <v>2.2587909291806398</v>
      </c>
      <c r="M78" s="31">
        <v>2.058153054601104</v>
      </c>
      <c r="N78" s="31">
        <v>1.8873809786144811</v>
      </c>
      <c r="O78" s="31">
        <v>1.7425632809354239</v>
      </c>
      <c r="P78" s="31">
        <v>1.620068417929287</v>
      </c>
      <c r="Q78" s="31">
        <v>1.516544722612116</v>
      </c>
      <c r="R78" s="31">
        <v>1.4289204046506001</v>
      </c>
      <c r="S78" s="31">
        <v>1.354403550362165</v>
      </c>
      <c r="T78" s="31">
        <v>1.2904821227148791</v>
      </c>
      <c r="U78" s="31">
        <v>1.234923961327526</v>
      </c>
      <c r="V78" s="31">
        <v>1.185776782469512</v>
      </c>
      <c r="W78" s="31">
        <v>1.1413681790609971</v>
      </c>
      <c r="X78" s="31">
        <v>1.100305620672809</v>
      </c>
      <c r="Y78" s="31">
        <v>1.0614764535264249</v>
      </c>
      <c r="Z78" s="31">
        <v>1.024047900494033</v>
      </c>
      <c r="AA78" s="31">
        <v>0.98746706109848714</v>
      </c>
      <c r="AB78" s="31">
        <v>0.95146091151333689</v>
      </c>
      <c r="AC78" s="31">
        <v>0.91603630456280571</v>
      </c>
      <c r="AD78" s="31">
        <v>0.88147996972184139</v>
      </c>
      <c r="AE78" s="31">
        <v>0.84835851311600075</v>
      </c>
      <c r="AF78" s="31">
        <v>0.81751841752158694</v>
      </c>
      <c r="AG78" s="31">
        <v>0.79008604236553759</v>
      </c>
      <c r="AH78" s="32">
        <v>0.76746762372554411</v>
      </c>
    </row>
    <row r="79" spans="1:34" x14ac:dyDescent="0.25">
      <c r="A79" s="30">
        <v>40</v>
      </c>
      <c r="B79" s="31">
        <v>7.049051935455811</v>
      </c>
      <c r="C79" s="31">
        <v>6.2641797012800362</v>
      </c>
      <c r="D79" s="31">
        <v>5.5643841491154262</v>
      </c>
      <c r="E79" s="31">
        <v>4.9429264786588512</v>
      </c>
      <c r="F79" s="31">
        <v>4.3933477662578646</v>
      </c>
      <c r="G79" s="31">
        <v>3.9094689649107002</v>
      </c>
      <c r="H79" s="31">
        <v>3.485390904266267</v>
      </c>
      <c r="I79" s="31">
        <v>3.1154942906241709</v>
      </c>
      <c r="J79" s="31">
        <v>2.7944397069346949</v>
      </c>
      <c r="K79" s="31">
        <v>2.517167612798799</v>
      </c>
      <c r="L79" s="31">
        <v>2.2788983444681401</v>
      </c>
      <c r="M79" s="31">
        <v>2.075132114845037</v>
      </c>
      <c r="N79" s="31">
        <v>1.9016490134825199</v>
      </c>
      <c r="O79" s="31">
        <v>1.754509006584283</v>
      </c>
      <c r="P79" s="31">
        <v>1.6300519370047</v>
      </c>
      <c r="Q79" s="31">
        <v>1.524897524248843</v>
      </c>
      <c r="R79" s="31">
        <v>1.435945364472456</v>
      </c>
      <c r="S79" s="31">
        <v>1.360374930481967</v>
      </c>
      <c r="T79" s="31">
        <v>1.2956455717345019</v>
      </c>
      <c r="U79" s="31">
        <v>1.2394965143378489</v>
      </c>
      <c r="V79" s="31">
        <v>1.189946861050484</v>
      </c>
      <c r="W79" s="31">
        <v>1.1452955912815701</v>
      </c>
      <c r="X79" s="31">
        <v>1.104121561090956</v>
      </c>
      <c r="Y79" s="31">
        <v>1.065283503189171</v>
      </c>
      <c r="Z79" s="31">
        <v>1.027920026937436</v>
      </c>
      <c r="AA79" s="31">
        <v>0.99144961834763545</v>
      </c>
      <c r="AB79" s="31">
        <v>0.95557064008233894</v>
      </c>
      <c r="AC79" s="31">
        <v>0.92026133145482458</v>
      </c>
      <c r="AD79" s="31">
        <v>0.8857798084290458</v>
      </c>
      <c r="AE79" s="31">
        <v>0.85266406361960656</v>
      </c>
      <c r="AF79" s="31">
        <v>0.82173196629182854</v>
      </c>
      <c r="AG79" s="31">
        <v>0.79408126236170451</v>
      </c>
      <c r="AH79" s="32">
        <v>0.77108957439593717</v>
      </c>
    </row>
    <row r="80" spans="1:34" x14ac:dyDescent="0.25">
      <c r="A80" s="30">
        <v>50</v>
      </c>
      <c r="B80" s="31">
        <v>7.1306700052884766</v>
      </c>
      <c r="C80" s="31">
        <v>6.3368625745165881</v>
      </c>
      <c r="D80" s="31">
        <v>5.6288371751476509</v>
      </c>
      <c r="E80" s="31">
        <v>4.9998263933675631</v>
      </c>
      <c r="F80" s="31">
        <v>4.443342692012914</v>
      </c>
      <c r="G80" s="31">
        <v>3.953178410570966</v>
      </c>
      <c r="H80" s="31">
        <v>3.5234057651796631</v>
      </c>
      <c r="I80" s="31">
        <v>3.1483768486276378</v>
      </c>
      <c r="J80" s="31">
        <v>2.8227236303542091</v>
      </c>
      <c r="K80" s="31">
        <v>2.5413579564493678</v>
      </c>
      <c r="L80" s="31">
        <v>2.299471549653795</v>
      </c>
      <c r="M80" s="31">
        <v>2.0925360093588581</v>
      </c>
      <c r="N80" s="31">
        <v>1.9163028116066121</v>
      </c>
      <c r="O80" s="31">
        <v>1.766803309089763</v>
      </c>
      <c r="P80" s="31">
        <v>1.640348731151744</v>
      </c>
      <c r="Q80" s="31">
        <v>1.533530183786648</v>
      </c>
      <c r="R80" s="31">
        <v>1.443218649639245</v>
      </c>
      <c r="S80" s="31">
        <v>1.3665649880050039</v>
      </c>
      <c r="T80" s="31">
        <v>1.3009999348300809</v>
      </c>
      <c r="U80" s="31">
        <v>1.2442341027112811</v>
      </c>
      <c r="V80" s="31">
        <v>1.194257980896126</v>
      </c>
      <c r="W80" s="31">
        <v>1.1493419352828129</v>
      </c>
      <c r="X80" s="31">
        <v>1.108036208420218</v>
      </c>
      <c r="Y80" s="31">
        <v>1.069170919507908</v>
      </c>
      <c r="Z80" s="31">
        <v>1.0318560643961301</v>
      </c>
      <c r="AA80" s="31">
        <v>0.99548151558578213</v>
      </c>
      <c r="AB80" s="31">
        <v>0.95971702222850297</v>
      </c>
      <c r="AC80" s="31">
        <v>0.92451221012657603</v>
      </c>
      <c r="AD80" s="31">
        <v>0.8900965817329799</v>
      </c>
      <c r="AE80" s="31">
        <v>0.85697951615136292</v>
      </c>
      <c r="AF80" s="31">
        <v>0.82595026913609737</v>
      </c>
      <c r="AG80" s="31">
        <v>0.79807797309216977</v>
      </c>
      <c r="AH80" s="32">
        <v>0.77471163707533475</v>
      </c>
    </row>
    <row r="81" spans="1:34" x14ac:dyDescent="0.25">
      <c r="A81" s="30">
        <v>60</v>
      </c>
      <c r="B81" s="31">
        <v>7.213305549702195</v>
      </c>
      <c r="C81" s="31">
        <v>6.4105019383744111</v>
      </c>
      <c r="D81" s="31">
        <v>5.6941875924557994</v>
      </c>
      <c r="E81" s="31">
        <v>5.0575664846212787</v>
      </c>
      <c r="F81" s="31">
        <v>4.4941224641964714</v>
      </c>
      <c r="G81" s="31">
        <v>3.9976192571576759</v>
      </c>
      <c r="H81" s="31">
        <v>3.562100466131862</v>
      </c>
      <c r="I81" s="31">
        <v>3.1818895703967018</v>
      </c>
      <c r="J81" s="31">
        <v>2.8515899258805399</v>
      </c>
      <c r="K81" s="31">
        <v>2.5660847651623979</v>
      </c>
      <c r="L81" s="31">
        <v>2.3205371974719959</v>
      </c>
      <c r="M81" s="31">
        <v>2.1103902086897288</v>
      </c>
      <c r="N81" s="31">
        <v>1.9313666613466709</v>
      </c>
      <c r="O81" s="31">
        <v>1.779469294624586</v>
      </c>
      <c r="P81" s="31">
        <v>1.6509807243559149</v>
      </c>
      <c r="Q81" s="31">
        <v>1.542463443023792</v>
      </c>
      <c r="R81" s="31">
        <v>1.4507598197620191</v>
      </c>
      <c r="S81" s="31">
        <v>1.372992100355106</v>
      </c>
      <c r="T81" s="31">
        <v>1.306562407238212</v>
      </c>
      <c r="U81" s="31">
        <v>1.2491527394972171</v>
      </c>
      <c r="V81" s="31">
        <v>1.1987249728686351</v>
      </c>
      <c r="W81" s="31">
        <v>1.1535208597397111</v>
      </c>
      <c r="X81" s="31">
        <v>1.112062029148349</v>
      </c>
      <c r="Y81" s="31">
        <v>1.0731499867831591</v>
      </c>
      <c r="Z81" s="31">
        <v>1.035866114983387</v>
      </c>
      <c r="AA81" s="31">
        <v>0.9995716727390177</v>
      </c>
      <c r="AB81" s="31">
        <v>0.96390779569066254</v>
      </c>
      <c r="AC81" s="31">
        <v>0.92879549612967349</v>
      </c>
      <c r="AD81" s="31">
        <v>0.89443566299806676</v>
      </c>
      <c r="AE81" s="31">
        <v>0.86130906188850576</v>
      </c>
      <c r="AF81" s="31">
        <v>0.83017633504437072</v>
      </c>
      <c r="AG81" s="31">
        <v>0.80207800135971408</v>
      </c>
      <c r="AH81" s="32">
        <v>0.7783344563793192</v>
      </c>
    </row>
    <row r="82" spans="1:34" x14ac:dyDescent="0.25">
      <c r="A82" s="30">
        <v>70</v>
      </c>
      <c r="B82" s="31">
        <v>7.2969977848600616</v>
      </c>
      <c r="C82" s="31">
        <v>6.4851358268293886</v>
      </c>
      <c r="D82" s="31">
        <v>5.7604722528285244</v>
      </c>
      <c r="E82" s="31">
        <v>5.1161824220214287</v>
      </c>
      <c r="F82" s="31">
        <v>4.5457215702227529</v>
      </c>
      <c r="G82" s="31">
        <v>4.0428248098978212</v>
      </c>
      <c r="H82" s="31">
        <v>3.601507130162644</v>
      </c>
      <c r="I82" s="31">
        <v>3.2160633967839161</v>
      </c>
      <c r="J82" s="31">
        <v>2.8810683521790188</v>
      </c>
      <c r="K82" s="31">
        <v>2.5913766154160078</v>
      </c>
      <c r="L82" s="31">
        <v>2.3421226822136298</v>
      </c>
      <c r="M82" s="31">
        <v>2.128720924941311</v>
      </c>
      <c r="N82" s="31">
        <v>1.9468655926191649</v>
      </c>
      <c r="O82" s="31">
        <v>1.7925308109179781</v>
      </c>
      <c r="P82" s="31">
        <v>1.661970582159225</v>
      </c>
      <c r="Q82" s="31">
        <v>1.551718785315076</v>
      </c>
      <c r="R82" s="31">
        <v>1.458589176008362</v>
      </c>
      <c r="S82" s="31">
        <v>1.3796753865126199</v>
      </c>
      <c r="T82" s="31">
        <v>1.3123509257520489</v>
      </c>
      <c r="U82" s="31">
        <v>1.254269179301551</v>
      </c>
      <c r="V82" s="31">
        <v>1.2033634093866881</v>
      </c>
      <c r="W82" s="31">
        <v>1.1578467548837099</v>
      </c>
      <c r="X82" s="31">
        <v>1.116212231319585</v>
      </c>
      <c r="Y82" s="31">
        <v>1.0772327308719289</v>
      </c>
      <c r="Z82" s="31">
        <v>1.0399610223690381</v>
      </c>
      <c r="AA82" s="31">
        <v>1.0037297512899011</v>
      </c>
      <c r="AB82" s="31">
        <v>0.96815143976419882</v>
      </c>
      <c r="AC82" s="31">
        <v>0.93311848657229746</v>
      </c>
      <c r="AD82" s="31">
        <v>0.8988031671452209</v>
      </c>
      <c r="AE82" s="31">
        <v>0.86565763356470171</v>
      </c>
      <c r="AF82" s="31">
        <v>0.83441391456314684</v>
      </c>
      <c r="AG82" s="31">
        <v>0.80608391552359737</v>
      </c>
      <c r="AH82" s="32">
        <v>0.78195941847992145</v>
      </c>
    </row>
    <row r="83" spans="1:34" x14ac:dyDescent="0.25">
      <c r="A83" s="33">
        <v>80</v>
      </c>
      <c r="B83" s="34">
        <v>7.3817866684817037</v>
      </c>
      <c r="C83" s="34">
        <v>6.5608030154139199</v>
      </c>
      <c r="D83" s="34">
        <v>5.8277287496110208</v>
      </c>
      <c r="E83" s="34">
        <v>5.1757106167259863</v>
      </c>
      <c r="F83" s="34">
        <v>4.5981752390625044</v>
      </c>
      <c r="G83" s="34">
        <v>4.0888291155749332</v>
      </c>
      <c r="H83" s="34">
        <v>3.641658621868312</v>
      </c>
      <c r="I83" s="34">
        <v>3.2509300101983718</v>
      </c>
      <c r="J83" s="34">
        <v>2.9111894094715161</v>
      </c>
      <c r="K83" s="34">
        <v>2.6172628252448389</v>
      </c>
      <c r="L83" s="34">
        <v>2.3642561397261201</v>
      </c>
      <c r="M83" s="34">
        <v>2.1475551117738139</v>
      </c>
      <c r="N83" s="34">
        <v>1.9628253768970709</v>
      </c>
      <c r="O83" s="34">
        <v>1.8060124472557011</v>
      </c>
      <c r="P83" s="34">
        <v>1.6733417116602161</v>
      </c>
      <c r="Q83" s="34">
        <v>1.561318435571819</v>
      </c>
      <c r="R83" s="34">
        <v>1.466727761102367</v>
      </c>
      <c r="S83" s="34">
        <v>1.3866347070144369</v>
      </c>
      <c r="T83" s="34">
        <v>1.3183841687212481</v>
      </c>
      <c r="U83" s="34">
        <v>1.2596009182867409</v>
      </c>
      <c r="V83" s="34">
        <v>1.2081896044255021</v>
      </c>
      <c r="W83" s="34">
        <v>1.1623347525028329</v>
      </c>
      <c r="X83" s="34">
        <v>1.120500764534718</v>
      </c>
      <c r="Y83" s="34">
        <v>1.0814319191877859</v>
      </c>
      <c r="Z83" s="34">
        <v>1.044152371779411</v>
      </c>
      <c r="AA83" s="34">
        <v>1.0079661542775771</v>
      </c>
      <c r="AB83" s="34">
        <v>0.97245717530100939</v>
      </c>
      <c r="AC83" s="34">
        <v>0.93748922011909364</v>
      </c>
      <c r="AD83" s="34">
        <v>0.90320595065191223</v>
      </c>
      <c r="AE83" s="34">
        <v>0.87003090547019479</v>
      </c>
      <c r="AF83" s="34">
        <v>0.83866749979540245</v>
      </c>
      <c r="AG83" s="34">
        <v>0.8100990254996141</v>
      </c>
      <c r="AH83" s="35">
        <v>0.7855886511057335</v>
      </c>
    </row>
    <row r="86" spans="1:34" ht="28.9" customHeight="1" x14ac:dyDescent="0.5">
      <c r="A86" s="1" t="s">
        <v>31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32</v>
      </c>
      <c r="B89" s="6">
        <v>0.25</v>
      </c>
      <c r="C89" s="6" t="s">
        <v>12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33</v>
      </c>
      <c r="B93" s="23" t="s">
        <v>34</v>
      </c>
    </row>
    <row r="94" spans="1:34" x14ac:dyDescent="0.25">
      <c r="A94" s="5">
        <v>0</v>
      </c>
      <c r="B94" s="32">
        <v>2.900000000000014E-2</v>
      </c>
    </row>
    <row r="95" spans="1:34" x14ac:dyDescent="0.25">
      <c r="A95" s="5">
        <v>0.125</v>
      </c>
      <c r="B95" s="32">
        <v>3.6744791666666783E-2</v>
      </c>
    </row>
    <row r="96" spans="1:34" x14ac:dyDescent="0.25">
      <c r="A96" s="5">
        <v>0.25</v>
      </c>
      <c r="B96" s="32">
        <v>0</v>
      </c>
    </row>
    <row r="97" spans="1:2" x14ac:dyDescent="0.25">
      <c r="A97" s="5">
        <v>0.375</v>
      </c>
      <c r="B97" s="32">
        <v>0</v>
      </c>
    </row>
    <row r="98" spans="1:2" x14ac:dyDescent="0.25">
      <c r="A98" s="5">
        <v>0.5</v>
      </c>
      <c r="B98" s="32">
        <v>0</v>
      </c>
    </row>
    <row r="99" spans="1:2" x14ac:dyDescent="0.25">
      <c r="A99" s="5">
        <v>0.625</v>
      </c>
      <c r="B99" s="32">
        <v>0</v>
      </c>
    </row>
    <row r="100" spans="1:2" x14ac:dyDescent="0.25">
      <c r="A100" s="5">
        <v>0.75</v>
      </c>
      <c r="B100" s="32">
        <v>0</v>
      </c>
    </row>
    <row r="101" spans="1:2" x14ac:dyDescent="0.25">
      <c r="A101" s="5">
        <v>0.875</v>
      </c>
      <c r="B101" s="32">
        <v>0</v>
      </c>
    </row>
    <row r="102" spans="1:2" x14ac:dyDescent="0.25">
      <c r="A102" s="5">
        <v>1</v>
      </c>
      <c r="B102" s="32">
        <v>0</v>
      </c>
    </row>
    <row r="103" spans="1:2" x14ac:dyDescent="0.25">
      <c r="A103" s="5">
        <v>1.125</v>
      </c>
      <c r="B103" s="32">
        <v>0</v>
      </c>
    </row>
    <row r="104" spans="1:2" x14ac:dyDescent="0.25">
      <c r="A104" s="5">
        <v>1.25</v>
      </c>
      <c r="B104" s="32">
        <v>0</v>
      </c>
    </row>
    <row r="105" spans="1:2" x14ac:dyDescent="0.25">
      <c r="A105" s="5">
        <v>1.375</v>
      </c>
      <c r="B105" s="32">
        <v>0</v>
      </c>
    </row>
    <row r="106" spans="1:2" x14ac:dyDescent="0.25">
      <c r="A106" s="5">
        <v>1.5</v>
      </c>
      <c r="B106" s="32">
        <v>0</v>
      </c>
    </row>
    <row r="107" spans="1:2" x14ac:dyDescent="0.25">
      <c r="A107" s="5">
        <v>1.625</v>
      </c>
      <c r="B107" s="32">
        <v>0</v>
      </c>
    </row>
    <row r="108" spans="1:2" x14ac:dyDescent="0.25">
      <c r="A108" s="5">
        <v>1.75</v>
      </c>
      <c r="B108" s="32">
        <v>0</v>
      </c>
    </row>
    <row r="109" spans="1:2" x14ac:dyDescent="0.25">
      <c r="A109" s="5">
        <v>1.875</v>
      </c>
      <c r="B109" s="32">
        <v>0</v>
      </c>
    </row>
    <row r="110" spans="1:2" x14ac:dyDescent="0.25">
      <c r="A110" s="5">
        <v>2</v>
      </c>
      <c r="B110" s="32">
        <v>0</v>
      </c>
    </row>
    <row r="111" spans="1:2" x14ac:dyDescent="0.25">
      <c r="A111" s="5">
        <v>2.125</v>
      </c>
      <c r="B111" s="32">
        <v>0</v>
      </c>
    </row>
    <row r="112" spans="1:2" x14ac:dyDescent="0.25">
      <c r="A112" s="5">
        <v>2.25</v>
      </c>
      <c r="B112" s="32">
        <v>0</v>
      </c>
    </row>
    <row r="113" spans="1:2" x14ac:dyDescent="0.25">
      <c r="A113" s="5">
        <v>2.375</v>
      </c>
      <c r="B113" s="32">
        <v>0</v>
      </c>
    </row>
    <row r="114" spans="1:2" x14ac:dyDescent="0.25">
      <c r="A114" s="5">
        <v>2.5</v>
      </c>
      <c r="B114" s="32">
        <v>0</v>
      </c>
    </row>
    <row r="115" spans="1:2" x14ac:dyDescent="0.25">
      <c r="A115" s="5">
        <v>2.625</v>
      </c>
      <c r="B115" s="32">
        <v>0</v>
      </c>
    </row>
    <row r="116" spans="1:2" x14ac:dyDescent="0.25">
      <c r="A116" s="5">
        <v>2.75</v>
      </c>
      <c r="B116" s="32">
        <v>0</v>
      </c>
    </row>
    <row r="117" spans="1:2" x14ac:dyDescent="0.25">
      <c r="A117" s="5">
        <v>2.875</v>
      </c>
      <c r="B117" s="32">
        <v>0</v>
      </c>
    </row>
    <row r="118" spans="1:2" x14ac:dyDescent="0.25">
      <c r="A118" s="5">
        <v>3</v>
      </c>
      <c r="B118" s="32">
        <v>0</v>
      </c>
    </row>
    <row r="119" spans="1:2" x14ac:dyDescent="0.25">
      <c r="A119" s="5">
        <v>3.125</v>
      </c>
      <c r="B119" s="32">
        <v>0</v>
      </c>
    </row>
    <row r="120" spans="1:2" x14ac:dyDescent="0.25">
      <c r="A120" s="5">
        <v>3.25</v>
      </c>
      <c r="B120" s="32">
        <v>0</v>
      </c>
    </row>
    <row r="121" spans="1:2" x14ac:dyDescent="0.25">
      <c r="A121" s="5">
        <v>3.375</v>
      </c>
      <c r="B121" s="32">
        <v>0</v>
      </c>
    </row>
    <row r="122" spans="1:2" x14ac:dyDescent="0.25">
      <c r="A122" s="5">
        <v>3.5</v>
      </c>
      <c r="B122" s="32">
        <v>0</v>
      </c>
    </row>
    <row r="123" spans="1:2" x14ac:dyDescent="0.25">
      <c r="A123" s="5">
        <v>3.625</v>
      </c>
      <c r="B123" s="32">
        <v>0</v>
      </c>
    </row>
    <row r="124" spans="1:2" x14ac:dyDescent="0.25">
      <c r="A124" s="5">
        <v>3.75</v>
      </c>
      <c r="B124" s="32">
        <v>0</v>
      </c>
    </row>
    <row r="125" spans="1:2" x14ac:dyDescent="0.25">
      <c r="A125" s="5">
        <v>3.875</v>
      </c>
      <c r="B125" s="32">
        <v>0</v>
      </c>
    </row>
    <row r="126" spans="1:2" x14ac:dyDescent="0.25">
      <c r="A126" s="8">
        <v>4</v>
      </c>
      <c r="B126" s="35">
        <v>0</v>
      </c>
    </row>
  </sheetData>
  <sheetProtection algorithmName="SHA-512" hashValue="91eY3+XtMF8Atim00eg1pbhQC2Cv2l/vVOIOvUp6GFeBC31+XEQ8k+FeIj+k1FZ+kzw4csFYnf6jigS592NX1w==" saltValue="WhfEqcuzrL0VTougDXpsUA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P01, 0411, P59</vt:lpstr>
      <vt:lpstr>E40</vt:lpstr>
      <vt:lpstr>P04</vt:lpstr>
      <vt:lpstr>P05</vt:lpstr>
      <vt:lpstr>P12</vt:lpstr>
      <vt:lpstr>E37, E38 (&lt;2009)</vt:lpstr>
      <vt:lpstr>E38 (2009+), E67, E78</vt:lpstr>
      <vt:lpstr>Generic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2022-05-18T03:34:32Z</dcterms:created>
  <dcterms:modified xsi:type="dcterms:W3CDTF">2022-05-23T00:03:19Z</dcterms:modified>
</cp:coreProperties>
</file>