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"/>
    </mc:Choice>
  </mc:AlternateContent>
  <xr:revisionPtr revIDLastSave="0" documentId="8_{8F6BAA08-6653-4779-9E20-2DCE9B504BAA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SCT Stock 20...70psi" sheetId="1" r:id="rId1"/>
    <sheet name="SCT Stock 40...70psi" sheetId="2" r:id="rId2"/>
    <sheet name="SCT Stock 55.1...85psi" sheetId="3" r:id="rId3"/>
    <sheet name="SCT Return" sheetId="4" r:id="rId4"/>
    <sheet name="HP Tuners Stock 20...70psi" sheetId="5" r:id="rId5"/>
    <sheet name="HP Tuners Stock 40...70psi" sheetId="6" r:id="rId6"/>
    <sheet name="HP Tuners Stock 55.1...85psi" sheetId="7" r:id="rId7"/>
    <sheet name="HP Tuners Retu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8" l="1"/>
  <c r="B139" i="8"/>
  <c r="B138" i="8"/>
  <c r="B137" i="8"/>
  <c r="B136" i="8"/>
  <c r="B135" i="8"/>
  <c r="B134" i="8"/>
  <c r="B133" i="8"/>
  <c r="B132" i="8"/>
  <c r="B131" i="8"/>
  <c r="B130" i="8"/>
  <c r="B129" i="8"/>
  <c r="D113" i="8"/>
  <c r="B113" i="8"/>
  <c r="D112" i="8"/>
  <c r="B112" i="8"/>
  <c r="D111" i="8"/>
  <c r="B111" i="8"/>
  <c r="D110" i="8"/>
  <c r="B110" i="8"/>
  <c r="B82" i="7"/>
  <c r="B81" i="7"/>
  <c r="B80" i="7"/>
  <c r="B79" i="7"/>
  <c r="B78" i="7"/>
  <c r="B77" i="7"/>
  <c r="B76" i="7"/>
  <c r="B75" i="7"/>
  <c r="B74" i="7"/>
  <c r="B73" i="7"/>
  <c r="B72" i="7"/>
  <c r="B71" i="7"/>
  <c r="D56" i="7"/>
  <c r="B56" i="7"/>
  <c r="D55" i="7"/>
  <c r="B55" i="7"/>
  <c r="D54" i="7"/>
  <c r="B54" i="7"/>
  <c r="D53" i="7"/>
  <c r="B53" i="7"/>
  <c r="B82" i="6"/>
  <c r="B81" i="6"/>
  <c r="B80" i="6"/>
  <c r="B79" i="6"/>
  <c r="B78" i="6"/>
  <c r="B77" i="6"/>
  <c r="B76" i="6"/>
  <c r="B75" i="6"/>
  <c r="B74" i="6"/>
  <c r="B73" i="6"/>
  <c r="B72" i="6"/>
  <c r="B71" i="6"/>
  <c r="D56" i="6"/>
  <c r="B56" i="6"/>
  <c r="D55" i="6"/>
  <c r="B55" i="6"/>
  <c r="D54" i="6"/>
  <c r="B54" i="6"/>
  <c r="D53" i="6"/>
  <c r="B53" i="6"/>
  <c r="B82" i="5"/>
  <c r="B81" i="5"/>
  <c r="B80" i="5"/>
  <c r="B79" i="5"/>
  <c r="B78" i="5"/>
  <c r="B77" i="5"/>
  <c r="B76" i="5"/>
  <c r="B75" i="5"/>
  <c r="B74" i="5"/>
  <c r="B73" i="5"/>
  <c r="B72" i="5"/>
  <c r="B71" i="5"/>
  <c r="D56" i="5"/>
  <c r="B56" i="5"/>
  <c r="D55" i="5"/>
  <c r="B55" i="5"/>
  <c r="D54" i="5"/>
  <c r="B54" i="5"/>
  <c r="D53" i="5"/>
  <c r="B53" i="5"/>
  <c r="B140" i="4"/>
  <c r="B139" i="4"/>
  <c r="B138" i="4"/>
  <c r="B137" i="4"/>
  <c r="B136" i="4"/>
  <c r="B135" i="4"/>
  <c r="B134" i="4"/>
  <c r="B133" i="4"/>
  <c r="B132" i="4"/>
  <c r="B131" i="4"/>
  <c r="B130" i="4"/>
  <c r="B129" i="4"/>
  <c r="D113" i="4"/>
  <c r="B113" i="4"/>
  <c r="D112" i="4"/>
  <c r="B112" i="4"/>
  <c r="D111" i="4"/>
  <c r="B111" i="4"/>
  <c r="D110" i="4"/>
  <c r="B110" i="4"/>
  <c r="B82" i="3"/>
  <c r="B81" i="3"/>
  <c r="B80" i="3"/>
  <c r="B79" i="3"/>
  <c r="B78" i="3"/>
  <c r="B77" i="3"/>
  <c r="B76" i="3"/>
  <c r="B75" i="3"/>
  <c r="B74" i="3"/>
  <c r="B73" i="3"/>
  <c r="B72" i="3"/>
  <c r="B71" i="3"/>
  <c r="D56" i="3"/>
  <c r="B56" i="3"/>
  <c r="D55" i="3"/>
  <c r="B55" i="3"/>
  <c r="D54" i="3"/>
  <c r="B54" i="3"/>
  <c r="D53" i="3"/>
  <c r="B53" i="3"/>
  <c r="B82" i="2"/>
  <c r="B81" i="2"/>
  <c r="B80" i="2"/>
  <c r="B79" i="2"/>
  <c r="B78" i="2"/>
  <c r="B77" i="2"/>
  <c r="B76" i="2"/>
  <c r="B75" i="2"/>
  <c r="B74" i="2"/>
  <c r="B73" i="2"/>
  <c r="B72" i="2"/>
  <c r="B71" i="2"/>
  <c r="D56" i="2"/>
  <c r="B56" i="2"/>
  <c r="D55" i="2"/>
  <c r="B55" i="2"/>
  <c r="D54" i="2"/>
  <c r="B54" i="2"/>
  <c r="D53" i="2"/>
  <c r="B53" i="2"/>
  <c r="B82" i="1"/>
  <c r="B81" i="1"/>
  <c r="B80" i="1"/>
  <c r="B79" i="1"/>
  <c r="B78" i="1"/>
  <c r="B77" i="1"/>
  <c r="B76" i="1"/>
  <c r="B75" i="1"/>
  <c r="B74" i="1"/>
  <c r="B73" i="1"/>
  <c r="B72" i="1"/>
  <c r="B71" i="1"/>
  <c r="D56" i="1"/>
  <c r="B56" i="1"/>
  <c r="D55" i="1"/>
  <c r="B55" i="1"/>
  <c r="D54" i="1"/>
  <c r="B54" i="1"/>
  <c r="D53" i="1"/>
  <c r="B53" i="1"/>
</calcChain>
</file>

<file path=xl/sharedStrings.xml><?xml version="1.0" encoding="utf-8"?>
<sst xmlns="http://schemas.openxmlformats.org/spreadsheetml/2006/main" count="466" uniqueCount="47">
  <si>
    <t>HP1000L Ford</t>
  </si>
  <si>
    <t>Injector Type:</t>
  </si>
  <si>
    <t>HP1000L</t>
  </si>
  <si>
    <t>Matched Set:</t>
  </si>
  <si>
    <t>None selected</t>
  </si>
  <si>
    <t>Report Date:</t>
  </si>
  <si>
    <t>19/09/2022</t>
  </si>
  <si>
    <t>(c) Injectors Online Pty Ltd ATF Injectors Online Trust 2020</t>
  </si>
  <si>
    <t>Reference Voltage:</t>
  </si>
  <si>
    <t>V</t>
  </si>
  <si>
    <t>Reference Pressure:</t>
  </si>
  <si>
    <t>psi</t>
  </si>
  <si>
    <t>Fuel Density</t>
  </si>
  <si>
    <t>kg/L</t>
  </si>
  <si>
    <t>Edit to update</t>
  </si>
  <si>
    <t>Breakpoint CC flowed [cc/cycle]</t>
  </si>
  <si>
    <t>Voltage [V]</t>
  </si>
  <si>
    <t>Differential Pressure [psi]</t>
  </si>
  <si>
    <t>Minimum Pulse Width [s]</t>
  </si>
  <si>
    <t>Slope Scalars</t>
  </si>
  <si>
    <t>Metric</t>
  </si>
  <si>
    <t>Imperial</t>
  </si>
  <si>
    <t>Breakpoint</t>
  </si>
  <si>
    <t>mg/cycle</t>
  </si>
  <si>
    <t>lb/cycle</t>
  </si>
  <si>
    <t>High Flow Slope</t>
  </si>
  <si>
    <t>g/sec</t>
  </si>
  <si>
    <t>lb/sec</t>
  </si>
  <si>
    <t>Low Flow Slope</t>
  </si>
  <si>
    <t>Minimum Pulse Width</t>
  </si>
  <si>
    <t>sec</t>
  </si>
  <si>
    <t>High Flow Offsets at Pressure [ms]</t>
  </si>
  <si>
    <t>FNPW_Offset (Battery Offset)</t>
  </si>
  <si>
    <t>Offset [s]</t>
  </si>
  <si>
    <t>FNPW_LSCOMP (Low Flow Slope)</t>
  </si>
  <si>
    <t>Multiplier</t>
  </si>
  <si>
    <t>FNPW_HSCOMP (High Flow Slope)</t>
  </si>
  <si>
    <t>FNPW_BKCOMP (Knee Flow Rate)</t>
  </si>
  <si>
    <t>Offset Multiplier (High Flow Offset)</t>
  </si>
  <si>
    <t>Differential Fuel Pressure</t>
  </si>
  <si>
    <t>Edit to update. Range 20 to 70</t>
  </si>
  <si>
    <t>Low Flow Offset [ms]</t>
  </si>
  <si>
    <t>Low Flow Slope [cc/min]</t>
  </si>
  <si>
    <t>High Flow Offset [ms]</t>
  </si>
  <si>
    <t>High Flow Slope [cc/min]</t>
  </si>
  <si>
    <t>Knee Offset [ms]</t>
  </si>
  <si>
    <t>For return style fuel systems, set all values in the following tables to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</si>
</sst>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###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6" fontId="0" fillId="3" borderId="0" xfId="0" applyNumberFormat="1" applyFill="1"/>
    <xf numFmtId="166" fontId="0" fillId="3" borderId="7" xfId="0" applyNumberFormat="1" applyFill="1" applyBorder="1"/>
    <xf numFmtId="164" fontId="2" fillId="2" borderId="2" xfId="0" applyNumberFormat="1" applyFont="1" applyFill="1" applyBorder="1"/>
    <xf numFmtId="164" fontId="2" fillId="2" borderId="15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BC05CD-3283-4FDB-89BD-9E22968D0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6684D5-6DE1-4ABD-BED1-F4C0324FB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7F93DE-9F44-4AF2-996F-D263EE9EC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EAC64E-7B85-4017-8788-7956E47B0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ADB7B-29DE-4EF6-A9D8-6D64A20B0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0FC90B-61CE-4583-AF6B-D1B08D728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B30093-E97E-41A1-8661-8FF941432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0541BE-F776-42EF-A6FA-31226DD62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M119"/>
  <sheetViews>
    <sheetView tabSelected="1" workbookViewId="0">
      <selection activeCell="F22" sqref="F22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43.511299999999999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3.5008036294783862E-4</v>
      </c>
    </row>
    <row r="35" spans="1:2" hidden="1" x14ac:dyDescent="0.25">
      <c r="A35" s="5">
        <v>30</v>
      </c>
      <c r="B35" s="7">
        <v>1.214662212746341E-3</v>
      </c>
    </row>
    <row r="36" spans="1:2" hidden="1" x14ac:dyDescent="0.25">
      <c r="A36" s="5">
        <v>40</v>
      </c>
      <c r="B36" s="7">
        <v>2.0318639350120019E-3</v>
      </c>
    </row>
    <row r="37" spans="1:2" hidden="1" x14ac:dyDescent="0.25">
      <c r="A37" s="5">
        <v>50</v>
      </c>
      <c r="B37" s="7">
        <v>3.4530688554354522E-3</v>
      </c>
    </row>
    <row r="38" spans="1:2" hidden="1" x14ac:dyDescent="0.25">
      <c r="A38" s="5">
        <v>60.000000000000007</v>
      </c>
      <c r="B38" s="7">
        <v>5.3871997348499054E-3</v>
      </c>
    </row>
    <row r="39" spans="1:2" hidden="1" x14ac:dyDescent="0.25">
      <c r="A39" s="8">
        <v>70</v>
      </c>
      <c r="B39" s="10">
        <v>8.072728728141753E-3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20</v>
      </c>
      <c r="B44" s="21">
        <v>3.2759672668171147E-5</v>
      </c>
    </row>
    <row r="45" spans="1:2" hidden="1" x14ac:dyDescent="0.25">
      <c r="A45" s="5">
        <v>30</v>
      </c>
      <c r="B45" s="21">
        <v>3.6824660182458673E-5</v>
      </c>
    </row>
    <row r="46" spans="1:2" hidden="1" x14ac:dyDescent="0.25">
      <c r="A46" s="5">
        <v>40</v>
      </c>
      <c r="B46" s="21">
        <v>5.7808998163313857E-5</v>
      </c>
    </row>
    <row r="47" spans="1:2" hidden="1" x14ac:dyDescent="0.25">
      <c r="A47" s="5">
        <v>50</v>
      </c>
      <c r="B47" s="21">
        <v>8.1553002199426849E-5</v>
      </c>
    </row>
    <row r="48" spans="1:2" hidden="1" x14ac:dyDescent="0.25">
      <c r="A48" s="5">
        <v>60.000000000000007</v>
      </c>
      <c r="B48" s="21">
        <v>1.05287807496125E-4</v>
      </c>
    </row>
    <row r="49" spans="1:13" hidden="1" x14ac:dyDescent="0.25">
      <c r="A49" s="8">
        <v>70</v>
      </c>
      <c r="B49" s="22">
        <v>1.229499054468786E-4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(0.00253089161872028)*B29</f>
        <v>1.7969330492913986</v>
      </c>
      <c r="C53" s="26" t="s">
        <v>23</v>
      </c>
      <c r="D53" s="26">
        <f>1000 * 0.00253089161872028*B29 / 453592</f>
        <v>3.9615624819031168E-6</v>
      </c>
      <c r="E53" s="21" t="s">
        <v>24</v>
      </c>
    </row>
    <row r="54" spans="1:13" x14ac:dyDescent="0.25">
      <c r="A54" s="5" t="s">
        <v>25</v>
      </c>
      <c r="B54" s="26">
        <f>(978.084116379052)*B29 / 60</f>
        <v>11.573995377152114</v>
      </c>
      <c r="C54" s="26" t="s">
        <v>26</v>
      </c>
      <c r="D54" s="26">
        <f>(978.084116379052)*B29 * 0.00220462 / 60</f>
        <v>2.5516261688377097E-2</v>
      </c>
      <c r="E54" s="21" t="s">
        <v>27</v>
      </c>
    </row>
    <row r="55" spans="1:13" x14ac:dyDescent="0.25">
      <c r="A55" s="5" t="s">
        <v>28</v>
      </c>
      <c r="B55" s="26">
        <f>(1757.88552390431)*B29 / 60</f>
        <v>20.801645366201001</v>
      </c>
      <c r="C55" s="26" t="s">
        <v>26</v>
      </c>
      <c r="D55" s="26">
        <f>(1757.88552390431)*B29 * 0.00220462 / 60</f>
        <v>4.5859723407234057E-2</v>
      </c>
      <c r="E55" s="21" t="s">
        <v>27</v>
      </c>
    </row>
    <row r="56" spans="1:13" x14ac:dyDescent="0.25">
      <c r="A56" s="8" t="s">
        <v>29</v>
      </c>
      <c r="B56" s="27">
        <f>0.0000661462303005142</f>
        <v>6.61462303005142E-5</v>
      </c>
      <c r="C56" s="27" t="s">
        <v>30</v>
      </c>
      <c r="D56" s="27">
        <f>0.0000661462303005142</f>
        <v>6.61462303005142E-5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20</v>
      </c>
      <c r="B62" s="26">
        <v>1.0427291184633991</v>
      </c>
      <c r="C62" s="26">
        <v>1.082823603719131</v>
      </c>
      <c r="D62" s="26">
        <v>1.124910067773071</v>
      </c>
      <c r="E62" s="26">
        <v>1.1698640738994439</v>
      </c>
      <c r="F62" s="26">
        <v>1.218735690825824</v>
      </c>
      <c r="G62" s="26">
        <v>1.3333045592559141</v>
      </c>
      <c r="H62" s="26">
        <v>1.480507331951805</v>
      </c>
      <c r="I62" s="26">
        <v>1.6750267550561651</v>
      </c>
      <c r="J62" s="26">
        <v>1.9343376619658581</v>
      </c>
      <c r="K62" s="26">
        <v>2.2787069733319512</v>
      </c>
      <c r="L62" s="26">
        <v>2.7311936970597159</v>
      </c>
      <c r="M62" s="21">
        <v>3.3176489283086261</v>
      </c>
    </row>
    <row r="63" spans="1:13" hidden="1" x14ac:dyDescent="0.25">
      <c r="A63" s="5">
        <v>30</v>
      </c>
      <c r="B63" s="26">
        <v>1.0571172456272839</v>
      </c>
      <c r="C63" s="26">
        <v>1.0985398328556171</v>
      </c>
      <c r="D63" s="26">
        <v>1.142931560650351</v>
      </c>
      <c r="E63" s="26">
        <v>1.191310461045223</v>
      </c>
      <c r="F63" s="26">
        <v>1.2448690715273369</v>
      </c>
      <c r="G63" s="26">
        <v>1.3731680999686739</v>
      </c>
      <c r="H63" s="26">
        <v>1.54085905493901</v>
      </c>
      <c r="I63" s="26">
        <v>1.763764432657184</v>
      </c>
      <c r="J63" s="26">
        <v>2.060498816596235</v>
      </c>
      <c r="K63" s="26">
        <v>2.4524688774834109</v>
      </c>
      <c r="L63" s="26">
        <v>2.9638733733001561</v>
      </c>
      <c r="M63" s="21">
        <v>3.621703149282125</v>
      </c>
    </row>
    <row r="64" spans="1:13" hidden="1" x14ac:dyDescent="0.25">
      <c r="A64" s="5">
        <v>40</v>
      </c>
      <c r="B64" s="26">
        <v>1.076470993833053</v>
      </c>
      <c r="C64" s="26">
        <v>1.118687333111716</v>
      </c>
      <c r="D64" s="26">
        <v>1.164909565181435</v>
      </c>
      <c r="E64" s="26">
        <v>1.216298190835456</v>
      </c>
      <c r="F64" s="26">
        <v>1.274188216320417</v>
      </c>
      <c r="G64" s="26">
        <v>1.415685019036607</v>
      </c>
      <c r="H64" s="26">
        <v>1.6035701323708349</v>
      </c>
      <c r="I64" s="26">
        <v>1.854805802618114</v>
      </c>
      <c r="J64" s="26">
        <v>2.1891463633276622</v>
      </c>
      <c r="K64" s="26">
        <v>2.6291382353028991</v>
      </c>
      <c r="L64" s="26">
        <v>3.2001199266014488</v>
      </c>
      <c r="M64" s="21">
        <v>3.93022203253514</v>
      </c>
    </row>
    <row r="65" spans="1:13" hidden="1" x14ac:dyDescent="0.25">
      <c r="A65" s="5">
        <v>50</v>
      </c>
      <c r="B65" s="26">
        <v>1.0975633673113061</v>
      </c>
      <c r="C65" s="26">
        <v>1.140681465858097</v>
      </c>
      <c r="D65" s="26">
        <v>1.188885129367474</v>
      </c>
      <c r="E65" s="26">
        <v>1.2434773273922051</v>
      </c>
      <c r="F65" s="26">
        <v>1.305935534938452</v>
      </c>
      <c r="G65" s="26">
        <v>1.461232405887035</v>
      </c>
      <c r="H65" s="26">
        <v>1.6700856513302169</v>
      </c>
      <c r="I65" s="26">
        <v>1.9505972676391929</v>
      </c>
      <c r="J65" s="26">
        <v>2.3236613384393592</v>
      </c>
      <c r="K65" s="26">
        <v>2.8129640346103111</v>
      </c>
      <c r="L65" s="26">
        <v>3.4449836142858512</v>
      </c>
      <c r="M65" s="21">
        <v>4.2489904228539803</v>
      </c>
    </row>
    <row r="66" spans="1:13" hidden="1" x14ac:dyDescent="0.25">
      <c r="A66" s="5">
        <v>60.000000000000007</v>
      </c>
      <c r="B66" s="26">
        <v>1.1209025560699859</v>
      </c>
      <c r="C66" s="26">
        <v>1.16516462501181</v>
      </c>
      <c r="D66" s="26">
        <v>1.215628288675306</v>
      </c>
      <c r="E66" s="26">
        <v>1.2737389853727641</v>
      </c>
      <c r="F66" s="26">
        <v>1.34111665886987</v>
      </c>
      <c r="G66" s="26">
        <v>1.511025238592663</v>
      </c>
      <c r="H66" s="26">
        <v>1.7418036870368421</v>
      </c>
      <c r="I66" s="26">
        <v>2.0526937506497842</v>
      </c>
      <c r="J66" s="26">
        <v>2.4657292631330621</v>
      </c>
      <c r="K66" s="26">
        <v>3.0057361454424512</v>
      </c>
      <c r="L66" s="26">
        <v>3.7003324057879259</v>
      </c>
      <c r="M66" s="21">
        <v>4.5799281396336671</v>
      </c>
    </row>
    <row r="67" spans="1:13" hidden="1" x14ac:dyDescent="0.25">
      <c r="A67" s="8">
        <v>70</v>
      </c>
      <c r="B67" s="27">
        <v>1.149517134228464</v>
      </c>
      <c r="C67" s="27">
        <v>1.1956655669238601</v>
      </c>
      <c r="D67" s="27">
        <v>1.2491846521971579</v>
      </c>
      <c r="E67" s="27">
        <v>1.3116622971201639</v>
      </c>
      <c r="F67" s="27">
        <v>1.384860914218087</v>
      </c>
      <c r="G67" s="27">
        <v>1.5713432423063891</v>
      </c>
      <c r="H67" s="27">
        <v>1.8262210457314141</v>
      </c>
      <c r="I67" s="27">
        <v>2.1698758210167131</v>
      </c>
      <c r="J67" s="27">
        <v>2.625481151940031</v>
      </c>
      <c r="K67" s="27">
        <v>3.2190027095333198</v>
      </c>
      <c r="L67" s="27">
        <v>3.9791982520827331</v>
      </c>
      <c r="M67" s="22">
        <v>4.9376176251286301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(FORECAST( 43.5113, OFFSET(B62:B67,MATCH(43.5113,A62:A67,1)-1,0,2), OFFSET(A62:A67,MATCH(43.5113,A62:A67,1)-1,0,2) )) / 1000</f>
        <v>1.083877158932472E-3</v>
      </c>
    </row>
    <row r="72" spans="1:13" x14ac:dyDescent="0.25">
      <c r="A72" s="5">
        <v>14.5</v>
      </c>
      <c r="B72" s="21">
        <f ca="1">(FORECAST( 43.5113, OFFSET(C62:C67,MATCH(43.5113,A62:A67,1)-1,0,2), OFFSET(A62:A67,MATCH(43.5113,A62:A67,1)-1,0,2) )) / 1000</f>
        <v>1.1264101329429529E-3</v>
      </c>
    </row>
    <row r="73" spans="1:13" x14ac:dyDescent="0.25">
      <c r="A73" s="5">
        <v>14</v>
      </c>
      <c r="B73" s="21">
        <f ca="1">(FORECAST( 43.5113, OFFSET(D62:D67,MATCH(43.5113,A62:A67,1)-1,0,2), OFFSET(A62:A67,MATCH(43.5113,A62:A67,1)-1,0,2) )) / 1000</f>
        <v>1.1733281050340786E-3</v>
      </c>
    </row>
    <row r="74" spans="1:13" x14ac:dyDescent="0.25">
      <c r="A74" s="5">
        <v>13.5</v>
      </c>
      <c r="B74" s="21">
        <f ca="1">(FORECAST( 43.5113, OFFSET(E62:E67,MATCH(43.5113,A62:A67,1)-1,0,2), OFFSET(A62:A67,MATCH(43.5113,A62:A67,1)-1,0,2) )) / 1000</f>
        <v>1.2258416010546276E-3</v>
      </c>
    </row>
    <row r="75" spans="1:13" x14ac:dyDescent="0.25">
      <c r="A75" s="5">
        <v>13</v>
      </c>
      <c r="B75" s="21">
        <f ca="1">(FORECAST( 43.5113, OFFSET(F62:F67,MATCH(43.5113,A62:A67,1)-1,0,2), OFFSET(A62:A67,MATCH(43.5113,A62:A67,1)-1,0,2) )) / 1000</f>
        <v>1.2853356523067675E-3</v>
      </c>
    </row>
    <row r="76" spans="1:13" x14ac:dyDescent="0.25">
      <c r="A76" s="5">
        <v>12</v>
      </c>
      <c r="B76" s="21">
        <f ca="1">(FORECAST( 43.5113, OFFSET(G62:G67,MATCH(43.5113,A62:A67,1)-1,0,2), OFFSET(A62:A67,MATCH(43.5113,A62:A67,1)-1,0,2) )) / 1000</f>
        <v>1.4316780729813976E-3</v>
      </c>
    </row>
    <row r="77" spans="1:13" x14ac:dyDescent="0.25">
      <c r="A77" s="5">
        <v>11</v>
      </c>
      <c r="B77" s="21">
        <f ca="1">(FORECAST( 43.5113, OFFSET(H62:H67,MATCH(43.5113,A62:A67,1)-1,0,2), OFFSET(A62:A67,MATCH(43.5113,A62:A67,1)-1,0,2) )) / 1000</f>
        <v>1.6269257265430425E-3</v>
      </c>
    </row>
    <row r="78" spans="1:13" x14ac:dyDescent="0.25">
      <c r="A78" s="5">
        <v>10</v>
      </c>
      <c r="B78" s="21">
        <f ca="1">(FORECAST( 43.5113, OFFSET(I62:I67,MATCH(43.5113,A62:A67,1)-1,0,2), OFFSET(A62:A67,MATCH(43.5113,A62:A67,1)-1,0,2) )) / 1000</f>
        <v>1.8884410597309652E-3</v>
      </c>
    </row>
    <row r="79" spans="1:13" x14ac:dyDescent="0.25">
      <c r="A79" s="5">
        <v>9</v>
      </c>
      <c r="B79" s="21">
        <f ca="1">(FORECAST( 43.5113, OFFSET(J62:J67,MATCH(43.5113,A62:A67,1)-1,0,2), OFFSET(A62:A67,MATCH(43.5113,A62:A67,1)-1,0,2) )) / 1000</f>
        <v>2.2363786065386325E-3</v>
      </c>
    </row>
    <row r="80" spans="1:13" x14ac:dyDescent="0.25">
      <c r="A80" s="5">
        <v>8</v>
      </c>
      <c r="B80" s="21">
        <f ca="1">(FORECAST( 43.5113, OFFSET(K62:K67,MATCH(43.5113,A62:A67,1)-1,0,2), OFFSET(A62:A67,MATCH(43.5113,A62:A67,1)-1,0,2) )) / 1000</f>
        <v>2.6936849882137105E-3</v>
      </c>
    </row>
    <row r="81" spans="1:2" x14ac:dyDescent="0.25">
      <c r="A81" s="5">
        <v>7</v>
      </c>
      <c r="B81" s="21">
        <f ca="1">(FORECAST( 43.5113, OFFSET(L62:L67,MATCH(43.5113,A62:A67,1)-1,0,2), OFFSET(A62:A67,MATCH(43.5113,A62:A67,1)-1,0,2) )) / 1000</f>
        <v>3.2860989132580728E-3</v>
      </c>
    </row>
    <row r="82" spans="1:2" x14ac:dyDescent="0.25">
      <c r="A82" s="8">
        <v>6</v>
      </c>
      <c r="B82" s="22">
        <f ca="1">(FORECAST( 43.5113, OFFSET(M62:M67,MATCH(43.5113,A62:A67,1)-1,0,2), OFFSET(A62:A67,MATCH(43.5113,A62:A67,1)-1,0,2) )) / 1000</f>
        <v>4.0421511774277937E-3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70</v>
      </c>
      <c r="B86" s="7">
        <v>1.01683166137825</v>
      </c>
    </row>
    <row r="87" spans="1:2" x14ac:dyDescent="0.25">
      <c r="A87" s="5">
        <v>60</v>
      </c>
      <c r="B87" s="7">
        <v>1.039416395283848</v>
      </c>
    </row>
    <row r="88" spans="1:2" x14ac:dyDescent="0.25">
      <c r="A88" s="5">
        <v>50</v>
      </c>
      <c r="B88" s="7">
        <v>1.0196438054806769</v>
      </c>
    </row>
    <row r="89" spans="1:2" x14ac:dyDescent="0.25">
      <c r="A89" s="5">
        <v>40</v>
      </c>
      <c r="B89" s="7">
        <v>0.93199235416351145</v>
      </c>
    </row>
    <row r="90" spans="1:2" x14ac:dyDescent="0.25">
      <c r="A90" s="5">
        <v>30</v>
      </c>
      <c r="B90" s="7">
        <v>0.73831011158529625</v>
      </c>
    </row>
    <row r="91" spans="1:2" x14ac:dyDescent="0.25">
      <c r="A91" s="8">
        <v>20</v>
      </c>
      <c r="B91" s="10">
        <v>0.32971353074449339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70</v>
      </c>
      <c r="B95" s="7">
        <v>1.272445173767538</v>
      </c>
    </row>
    <row r="96" spans="1:2" x14ac:dyDescent="0.25">
      <c r="A96" s="5">
        <v>60</v>
      </c>
      <c r="B96" s="7">
        <v>1.1807034462798931</v>
      </c>
    </row>
    <row r="97" spans="1:2" x14ac:dyDescent="0.25">
      <c r="A97" s="5">
        <v>50</v>
      </c>
      <c r="B97" s="7">
        <v>1.072696509282105</v>
      </c>
    </row>
    <row r="98" spans="1:2" x14ac:dyDescent="0.25">
      <c r="A98" s="5">
        <v>40</v>
      </c>
      <c r="B98" s="7">
        <v>0.95123764289715396</v>
      </c>
    </row>
    <row r="99" spans="1:2" x14ac:dyDescent="0.25">
      <c r="A99" s="5">
        <v>30</v>
      </c>
      <c r="B99" s="7">
        <v>0.8123649829055668</v>
      </c>
    </row>
    <row r="100" spans="1:2" x14ac:dyDescent="0.25">
      <c r="A100" s="8">
        <v>20</v>
      </c>
      <c r="B100" s="10">
        <v>0.64658669790762346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70</v>
      </c>
      <c r="B104" s="7">
        <v>3.4814132142730401</v>
      </c>
    </row>
    <row r="105" spans="1:2" x14ac:dyDescent="0.25">
      <c r="A105" s="5">
        <v>60</v>
      </c>
      <c r="B105" s="7">
        <v>2.3232625517879719</v>
      </c>
    </row>
    <row r="106" spans="1:2" x14ac:dyDescent="0.25">
      <c r="A106" s="5">
        <v>50</v>
      </c>
      <c r="B106" s="7">
        <v>1.489156882133321</v>
      </c>
    </row>
    <row r="107" spans="1:2" x14ac:dyDescent="0.25">
      <c r="A107" s="5">
        <v>40</v>
      </c>
      <c r="B107" s="7">
        <v>0.8762536425008669</v>
      </c>
    </row>
    <row r="108" spans="1:2" x14ac:dyDescent="0.25">
      <c r="A108" s="5">
        <v>30</v>
      </c>
      <c r="B108" s="7">
        <v>0.5238304445424673</v>
      </c>
    </row>
    <row r="109" spans="1:2" x14ac:dyDescent="0.25">
      <c r="A109" s="8">
        <v>20</v>
      </c>
      <c r="B109" s="10">
        <v>0.15097427928866561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70</v>
      </c>
      <c r="B113" s="7">
        <v>1.065287572046471</v>
      </c>
    </row>
    <row r="114" spans="1:2" x14ac:dyDescent="0.25">
      <c r="A114" s="5">
        <v>61.666666666666671</v>
      </c>
      <c r="B114" s="7">
        <v>1.0414405658145609</v>
      </c>
    </row>
    <row r="115" spans="1:2" x14ac:dyDescent="0.25">
      <c r="A115" s="5">
        <v>53.333333333333343</v>
      </c>
      <c r="B115" s="7">
        <v>1.0209876793445991</v>
      </c>
    </row>
    <row r="116" spans="1:2" x14ac:dyDescent="0.25">
      <c r="A116" s="5">
        <v>45</v>
      </c>
      <c r="B116" s="7">
        <v>1.0031808919373399</v>
      </c>
    </row>
    <row r="117" spans="1:2" x14ac:dyDescent="0.25">
      <c r="A117" s="5">
        <v>36.666666666666671</v>
      </c>
      <c r="B117" s="7">
        <v>0.98717141762435845</v>
      </c>
    </row>
    <row r="118" spans="1:2" x14ac:dyDescent="0.25">
      <c r="A118" s="5">
        <v>28.333333333333339</v>
      </c>
      <c r="B118" s="7">
        <v>0.97180533793932167</v>
      </c>
    </row>
    <row r="119" spans="1:2" x14ac:dyDescent="0.25">
      <c r="A119" s="8">
        <v>20</v>
      </c>
      <c r="B119" s="10">
        <v>0.95930790757063478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2.0318639350120019E-3</v>
      </c>
    </row>
    <row r="35" spans="1:2" hidden="1" x14ac:dyDescent="0.25">
      <c r="A35" s="5">
        <v>46</v>
      </c>
      <c r="B35" s="7">
        <v>2.753806416740169E-3</v>
      </c>
    </row>
    <row r="36" spans="1:2" hidden="1" x14ac:dyDescent="0.25">
      <c r="A36" s="5">
        <v>52</v>
      </c>
      <c r="B36" s="7">
        <v>3.8027000747830938E-3</v>
      </c>
    </row>
    <row r="37" spans="1:2" hidden="1" x14ac:dyDescent="0.25">
      <c r="A37" s="5">
        <v>58</v>
      </c>
      <c r="B37" s="7">
        <v>4.8515937328260181E-3</v>
      </c>
    </row>
    <row r="38" spans="1:2" hidden="1" x14ac:dyDescent="0.25">
      <c r="A38" s="5">
        <v>63.999999999999993</v>
      </c>
      <c r="B38" s="7">
        <v>6.4614113321666399E-3</v>
      </c>
    </row>
    <row r="39" spans="1:2" hidden="1" x14ac:dyDescent="0.25">
      <c r="A39" s="8">
        <v>70</v>
      </c>
      <c r="B39" s="10">
        <v>8.072728728141753E-3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5.7808998163313857E-5</v>
      </c>
    </row>
    <row r="45" spans="1:2" hidden="1" x14ac:dyDescent="0.25">
      <c r="A45" s="5">
        <v>46</v>
      </c>
      <c r="B45" s="21">
        <v>7.1457869932326726E-5</v>
      </c>
    </row>
    <row r="46" spans="1:2" hidden="1" x14ac:dyDescent="0.25">
      <c r="A46" s="5">
        <v>52</v>
      </c>
      <c r="B46" s="21">
        <v>8.6600568332976917E-5</v>
      </c>
    </row>
    <row r="47" spans="1:2" hidden="1" x14ac:dyDescent="0.25">
      <c r="A47" s="5">
        <v>58</v>
      </c>
      <c r="B47" s="21">
        <v>1.017432667336273E-4</v>
      </c>
    </row>
    <row r="48" spans="1:2" hidden="1" x14ac:dyDescent="0.25">
      <c r="A48" s="5">
        <v>63.999999999999993</v>
      </c>
      <c r="B48" s="21">
        <v>1.123526466764266E-4</v>
      </c>
    </row>
    <row r="49" spans="1:13" hidden="1" x14ac:dyDescent="0.25">
      <c r="A49" s="8">
        <v>70</v>
      </c>
      <c r="B49" s="22">
        <v>1.229499054468786E-4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(0.00434462846477193)*B29</f>
        <v>3.0846862099880696</v>
      </c>
      <c r="C53" s="26" t="s">
        <v>23</v>
      </c>
      <c r="D53" s="26">
        <f>1000 * 0.00434462846477193*B29 / 453592</f>
        <v>6.8005745471438421E-6</v>
      </c>
      <c r="E53" s="21" t="s">
        <v>24</v>
      </c>
    </row>
    <row r="54" spans="1:13" x14ac:dyDescent="0.25">
      <c r="A54" s="5" t="s">
        <v>25</v>
      </c>
      <c r="B54" s="26">
        <f>(1111.87041003778)*B29 / 60</f>
        <v>13.157133185447062</v>
      </c>
      <c r="C54" s="26" t="s">
        <v>26</v>
      </c>
      <c r="D54" s="26">
        <f>(1111.87041003778)*B29 * 0.00220462 / 60</f>
        <v>2.9006478963300299E-2</v>
      </c>
      <c r="E54" s="21" t="s">
        <v>27</v>
      </c>
    </row>
    <row r="55" spans="1:13" x14ac:dyDescent="0.25">
      <c r="A55" s="5" t="s">
        <v>28</v>
      </c>
      <c r="B55" s="26">
        <f>(1889.90472869171)*B29 / 60</f>
        <v>22.3638726228519</v>
      </c>
      <c r="C55" s="26" t="s">
        <v>26</v>
      </c>
      <c r="D55" s="26">
        <f>(1889.90472869171)*B29 * 0.00220462 / 60</f>
        <v>4.9303840861791758E-2</v>
      </c>
      <c r="E55" s="21" t="s">
        <v>27</v>
      </c>
    </row>
    <row r="56" spans="1:13" x14ac:dyDescent="0.25">
      <c r="A56" s="8" t="s">
        <v>29</v>
      </c>
      <c r="B56" s="27">
        <f>0.0000944242958399796</f>
        <v>9.4424295839979605E-5</v>
      </c>
      <c r="C56" s="27" t="s">
        <v>30</v>
      </c>
      <c r="D56" s="27">
        <f>0.0000944242958399796</f>
        <v>9.4424295839979605E-5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40</v>
      </c>
      <c r="B62" s="26">
        <v>1.076470993833053</v>
      </c>
      <c r="C62" s="26">
        <v>1.118687333111716</v>
      </c>
      <c r="D62" s="26">
        <v>1.164909565181435</v>
      </c>
      <c r="E62" s="26">
        <v>1.216298190835456</v>
      </c>
      <c r="F62" s="26">
        <v>1.274188216320417</v>
      </c>
      <c r="G62" s="26">
        <v>1.415685019036607</v>
      </c>
      <c r="H62" s="26">
        <v>1.6035701323708349</v>
      </c>
      <c r="I62" s="26">
        <v>1.854805802618114</v>
      </c>
      <c r="J62" s="26">
        <v>2.1891463633276622</v>
      </c>
      <c r="K62" s="26">
        <v>2.6291382353028991</v>
      </c>
      <c r="L62" s="26">
        <v>3.2001199266014488</v>
      </c>
      <c r="M62" s="21">
        <v>3.93022203253514</v>
      </c>
    </row>
    <row r="63" spans="1:13" hidden="1" x14ac:dyDescent="0.25">
      <c r="A63" s="5">
        <v>46</v>
      </c>
      <c r="B63" s="26">
        <v>1.088749965888133</v>
      </c>
      <c r="C63" s="26">
        <v>1.1314839747012291</v>
      </c>
      <c r="D63" s="26">
        <v>1.1788623864607399</v>
      </c>
      <c r="E63" s="26">
        <v>1.232131183215621</v>
      </c>
      <c r="F63" s="26">
        <v>1.2927108524682269</v>
      </c>
      <c r="G63" s="26">
        <v>1.4423572857429099</v>
      </c>
      <c r="H63" s="26">
        <v>1.6426556953713241</v>
      </c>
      <c r="I63" s="26">
        <v>1.9112521776941871</v>
      </c>
      <c r="J63" s="26">
        <v>2.2685849163064251</v>
      </c>
      <c r="K63" s="26">
        <v>2.737884182057162</v>
      </c>
      <c r="L63" s="26">
        <v>3.3451723330497298</v>
      </c>
      <c r="M63" s="21">
        <v>4.1192638146416609</v>
      </c>
    </row>
    <row r="64" spans="1:13" hidden="1" x14ac:dyDescent="0.25">
      <c r="A64" s="5">
        <v>52</v>
      </c>
      <c r="B64" s="26">
        <v>1.1019700680228921</v>
      </c>
      <c r="C64" s="26">
        <v>1.1452802114365299</v>
      </c>
      <c r="D64" s="26">
        <v>1.193896500820842</v>
      </c>
      <c r="E64" s="26">
        <v>1.2491503994804971</v>
      </c>
      <c r="F64" s="26">
        <v>1.3125478761735649</v>
      </c>
      <c r="G64" s="26">
        <v>1.4706699659590969</v>
      </c>
      <c r="H64" s="26">
        <v>1.6838006293096639</v>
      </c>
      <c r="I64" s="26">
        <v>1.970269812611696</v>
      </c>
      <c r="J64" s="26">
        <v>2.351199549505826</v>
      </c>
      <c r="K64" s="26">
        <v>2.850503960886885</v>
      </c>
      <c r="L64" s="26">
        <v>3.494889254903911</v>
      </c>
      <c r="M64" s="21">
        <v>4.3138537269601391</v>
      </c>
    </row>
    <row r="65" spans="1:13" hidden="1" x14ac:dyDescent="0.25">
      <c r="A65" s="5">
        <v>58</v>
      </c>
      <c r="B65" s="26">
        <v>1.115190170157651</v>
      </c>
      <c r="C65" s="26">
        <v>1.159076448171831</v>
      </c>
      <c r="D65" s="26">
        <v>1.208930615180944</v>
      </c>
      <c r="E65" s="26">
        <v>1.266169615745373</v>
      </c>
      <c r="F65" s="26">
        <v>1.3323848998789021</v>
      </c>
      <c r="G65" s="26">
        <v>1.4989826461752831</v>
      </c>
      <c r="H65" s="26">
        <v>1.7249455632480031</v>
      </c>
      <c r="I65" s="26">
        <v>2.0292874475292062</v>
      </c>
      <c r="J65" s="26">
        <v>2.4338141827052282</v>
      </c>
      <c r="K65" s="26">
        <v>2.9631237397166101</v>
      </c>
      <c r="L65" s="26">
        <v>3.6446061767580931</v>
      </c>
      <c r="M65" s="21">
        <v>4.5084436392786156</v>
      </c>
    </row>
    <row r="66" spans="1:13" hidden="1" x14ac:dyDescent="0.25">
      <c r="A66" s="5">
        <v>63.999999999999993</v>
      </c>
      <c r="B66" s="26">
        <v>1.1323483873333771</v>
      </c>
      <c r="C66" s="26">
        <v>1.1773650017766299</v>
      </c>
      <c r="D66" s="26">
        <v>1.2290508340840469</v>
      </c>
      <c r="E66" s="26">
        <v>1.288908310071724</v>
      </c>
      <c r="F66" s="26">
        <v>1.358614361009157</v>
      </c>
      <c r="G66" s="26">
        <v>1.5351524400781531</v>
      </c>
      <c r="H66" s="26">
        <v>1.775570630514671</v>
      </c>
      <c r="I66" s="26">
        <v>2.0995665787965549</v>
      </c>
      <c r="J66" s="26">
        <v>2.5296300186558498</v>
      </c>
      <c r="K66" s="26">
        <v>3.091042771078798</v>
      </c>
      <c r="L66" s="26">
        <v>3.8118787443058491</v>
      </c>
      <c r="M66" s="21">
        <v>4.7230039338316523</v>
      </c>
    </row>
    <row r="67" spans="1:13" hidden="1" x14ac:dyDescent="0.25">
      <c r="A67" s="8">
        <v>70</v>
      </c>
      <c r="B67" s="27">
        <v>1.149517134228464</v>
      </c>
      <c r="C67" s="27">
        <v>1.1956655669238601</v>
      </c>
      <c r="D67" s="27">
        <v>1.2491846521971579</v>
      </c>
      <c r="E67" s="27">
        <v>1.3116622971201639</v>
      </c>
      <c r="F67" s="27">
        <v>1.384860914218087</v>
      </c>
      <c r="G67" s="27">
        <v>1.5713432423063891</v>
      </c>
      <c r="H67" s="27">
        <v>1.8262210457314141</v>
      </c>
      <c r="I67" s="27">
        <v>2.1698758210167131</v>
      </c>
      <c r="J67" s="27">
        <v>2.625481151940031</v>
      </c>
      <c r="K67" s="27">
        <v>3.2190027095333198</v>
      </c>
      <c r="L67" s="27">
        <v>3.9791982520827331</v>
      </c>
      <c r="M67" s="22">
        <v>4.9376176251286301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(FORECAST( 55.1, OFFSET(B62:B67,MATCH(55.1,A62:A67,1)-1,0,2), OFFSET(A62:A67,MATCH(55.1,A62:A67,1)-1,0,2) )) / 1000</f>
        <v>1.1088004541258509E-3</v>
      </c>
    </row>
    <row r="72" spans="1:13" x14ac:dyDescent="0.25">
      <c r="A72" s="5">
        <v>14.5</v>
      </c>
      <c r="B72" s="21">
        <f ca="1">(FORECAST( 55.1, OFFSET(C62:C67,MATCH(55.1,A62:A67,1)-1,0,2), OFFSET(A62:A67,MATCH(55.1,A62:A67,1)-1,0,2) )) / 1000</f>
        <v>1.1524082670831021E-3</v>
      </c>
    </row>
    <row r="73" spans="1:13" x14ac:dyDescent="0.25">
      <c r="A73" s="5">
        <v>14</v>
      </c>
      <c r="B73" s="21">
        <f ca="1">(FORECAST( 55.1, OFFSET(D62:D67,MATCH(55.1,A62:A67,1)-1,0,2), OFFSET(A62:A67,MATCH(55.1,A62:A67,1)-1,0,2) )) / 1000</f>
        <v>1.2016641265735614E-3</v>
      </c>
    </row>
    <row r="74" spans="1:13" x14ac:dyDescent="0.25">
      <c r="A74" s="5">
        <v>13.5</v>
      </c>
      <c r="B74" s="21">
        <f ca="1">(FORECAST( 55.1, OFFSET(E62:E67,MATCH(55.1,A62:A67,1)-1,0,2), OFFSET(A62:A67,MATCH(55.1,A62:A67,1)-1,0,2) )) / 1000</f>
        <v>1.2579436612173498E-3</v>
      </c>
    </row>
    <row r="75" spans="1:13" x14ac:dyDescent="0.25">
      <c r="A75" s="5">
        <v>13</v>
      </c>
      <c r="B75" s="21">
        <f ca="1">(FORECAST( 55.1, OFFSET(F62:F67,MATCH(55.1,A62:A67,1)-1,0,2), OFFSET(A62:A67,MATCH(55.1,A62:A67,1)-1,0,2) )) / 1000</f>
        <v>1.3227970050879892E-3</v>
      </c>
    </row>
    <row r="76" spans="1:13" x14ac:dyDescent="0.25">
      <c r="A76" s="5">
        <v>12</v>
      </c>
      <c r="B76" s="21">
        <f ca="1">(FORECAST( 55.1, OFFSET(G62:G67,MATCH(55.1,A62:A67,1)-1,0,2), OFFSET(A62:A67,MATCH(55.1,A62:A67,1)-1,0,2) )) / 1000</f>
        <v>1.485298184070793E-3</v>
      </c>
    </row>
    <row r="77" spans="1:13" x14ac:dyDescent="0.25">
      <c r="A77" s="5">
        <v>11</v>
      </c>
      <c r="B77" s="21">
        <f ca="1">(FORECAST( 55.1, OFFSET(H62:H67,MATCH(55.1,A62:A67,1)-1,0,2), OFFSET(A62:A67,MATCH(55.1,A62:A67,1)-1,0,2) )) / 1000</f>
        <v>1.7050588451778057E-3</v>
      </c>
    </row>
    <row r="78" spans="1:13" x14ac:dyDescent="0.25">
      <c r="A78" s="5">
        <v>10</v>
      </c>
      <c r="B78" s="21">
        <f ca="1">(FORECAST( 55.1, OFFSET(I62:I67,MATCH(55.1,A62:A67,1)-1,0,2), OFFSET(A62:A67,MATCH(55.1,A62:A67,1)-1,0,2) )) / 1000</f>
        <v>2.0007622573190763E-3</v>
      </c>
    </row>
    <row r="79" spans="1:13" x14ac:dyDescent="0.25">
      <c r="A79" s="5">
        <v>9</v>
      </c>
      <c r="B79" s="21">
        <f ca="1">(FORECAST( 55.1, OFFSET(J62:J67,MATCH(55.1,A62:A67,1)-1,0,2), OFFSET(A62:A67,MATCH(55.1,A62:A67,1)-1,0,2) )) / 1000</f>
        <v>2.3938837766588504E-3</v>
      </c>
    </row>
    <row r="80" spans="1:13" x14ac:dyDescent="0.25">
      <c r="A80" s="5">
        <v>8</v>
      </c>
      <c r="B80" s="21">
        <f ca="1">(FORECAST( 55.1, OFFSET(K62:K67,MATCH(55.1,A62:A67,1)-1,0,2), OFFSET(A62:A67,MATCH(55.1,A62:A67,1)-1,0,2) )) / 1000</f>
        <v>2.9086908466155769E-3</v>
      </c>
    </row>
    <row r="81" spans="1:2" x14ac:dyDescent="0.25">
      <c r="A81" s="5">
        <v>7</v>
      </c>
      <c r="B81" s="21">
        <f ca="1">(FORECAST( 55.1, OFFSET(L62:L67,MATCH(55.1,A62:A67,1)-1,0,2), OFFSET(A62:A67,MATCH(55.1,A62:A67,1)-1,0,2) )) / 1000</f>
        <v>3.5722429978619053E-3</v>
      </c>
    </row>
    <row r="82" spans="1:2" x14ac:dyDescent="0.25">
      <c r="A82" s="8">
        <v>6</v>
      </c>
      <c r="B82" s="22">
        <f ca="1">(FORECAST( 55.1, OFFSET(M62:M67,MATCH(55.1,A62:A67,1)-1,0,2), OFFSET(A62:A67,MATCH(55.1,A62:A67,1)-1,0,2) )) / 1000</f>
        <v>4.414391848324685E-3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70</v>
      </c>
      <c r="B86" s="7">
        <v>0.9823753496900105</v>
      </c>
    </row>
    <row r="87" spans="1:2" x14ac:dyDescent="0.25">
      <c r="A87" s="5">
        <v>64</v>
      </c>
      <c r="B87" s="7">
        <v>0.99546700687037071</v>
      </c>
    </row>
    <row r="88" spans="1:2" x14ac:dyDescent="0.25">
      <c r="A88" s="5">
        <v>58</v>
      </c>
      <c r="B88" s="7">
        <v>1.008476983401323</v>
      </c>
    </row>
    <row r="89" spans="1:2" x14ac:dyDescent="0.25">
      <c r="A89" s="5">
        <v>52</v>
      </c>
      <c r="B89" s="7">
        <v>0.99093839705375797</v>
      </c>
    </row>
    <row r="90" spans="1:2" x14ac:dyDescent="0.25">
      <c r="A90" s="5">
        <v>46</v>
      </c>
      <c r="B90" s="7">
        <v>0.97339981070619297</v>
      </c>
    </row>
    <row r="91" spans="1:2" x14ac:dyDescent="0.25">
      <c r="A91" s="8">
        <v>40</v>
      </c>
      <c r="B91" s="10">
        <v>0.90041090340244134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70</v>
      </c>
      <c r="B95" s="7">
        <v>1.126223953782818</v>
      </c>
    </row>
    <row r="96" spans="1:2" x14ac:dyDescent="0.25">
      <c r="A96" s="5">
        <v>64</v>
      </c>
      <c r="B96" s="7">
        <v>1.0775043390498329</v>
      </c>
    </row>
    <row r="97" spans="1:2" x14ac:dyDescent="0.25">
      <c r="A97" s="5">
        <v>58</v>
      </c>
      <c r="B97" s="7">
        <v>1.0287559895539991</v>
      </c>
    </row>
    <row r="98" spans="1:2" x14ac:dyDescent="0.25">
      <c r="A98" s="5">
        <v>52</v>
      </c>
      <c r="B98" s="7">
        <v>0.96926083875262137</v>
      </c>
    </row>
    <row r="99" spans="1:2" x14ac:dyDescent="0.25">
      <c r="A99" s="5">
        <v>46</v>
      </c>
      <c r="B99" s="7">
        <v>0.90976568795124368</v>
      </c>
    </row>
    <row r="100" spans="1:2" x14ac:dyDescent="0.25">
      <c r="A100" s="8">
        <v>40</v>
      </c>
      <c r="B100" s="10">
        <v>0.84192752761102263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70</v>
      </c>
      <c r="B104" s="7">
        <v>1.8580941485788269</v>
      </c>
    </row>
    <row r="105" spans="1:2" x14ac:dyDescent="0.25">
      <c r="A105" s="5">
        <v>64</v>
      </c>
      <c r="B105" s="7">
        <v>1.4872183857741721</v>
      </c>
    </row>
    <row r="106" spans="1:2" x14ac:dyDescent="0.25">
      <c r="A106" s="5">
        <v>58</v>
      </c>
      <c r="B106" s="7">
        <v>1.116687830079089</v>
      </c>
    </row>
    <row r="107" spans="1:2" x14ac:dyDescent="0.25">
      <c r="A107" s="5">
        <v>52</v>
      </c>
      <c r="B107" s="7">
        <v>0.87526473336373267</v>
      </c>
    </row>
    <row r="108" spans="1:2" x14ac:dyDescent="0.25">
      <c r="A108" s="5">
        <v>46</v>
      </c>
      <c r="B108" s="7">
        <v>0.63384163664837656</v>
      </c>
    </row>
    <row r="109" spans="1:2" x14ac:dyDescent="0.25">
      <c r="A109" s="8">
        <v>40</v>
      </c>
      <c r="B109" s="10">
        <v>0.4676726563588125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70</v>
      </c>
      <c r="B113" s="7">
        <v>1.0395455972869041</v>
      </c>
    </row>
    <row r="114" spans="1:2" x14ac:dyDescent="0.25">
      <c r="A114" s="5">
        <v>65</v>
      </c>
      <c r="B114" s="7">
        <v>1.0255831418970041</v>
      </c>
    </row>
    <row r="115" spans="1:2" x14ac:dyDescent="0.25">
      <c r="A115" s="5">
        <v>60</v>
      </c>
      <c r="B115" s="7">
        <v>1.0116206865071049</v>
      </c>
    </row>
    <row r="116" spans="1:2" x14ac:dyDescent="0.25">
      <c r="A116" s="5">
        <v>55</v>
      </c>
      <c r="B116" s="7">
        <v>0.99979148202303181</v>
      </c>
    </row>
    <row r="117" spans="1:2" x14ac:dyDescent="0.25">
      <c r="A117" s="5">
        <v>50</v>
      </c>
      <c r="B117" s="7">
        <v>0.98936558317462242</v>
      </c>
    </row>
    <row r="118" spans="1:2" x14ac:dyDescent="0.25">
      <c r="A118" s="5">
        <v>45</v>
      </c>
      <c r="B118" s="7">
        <v>0.97893968432621303</v>
      </c>
    </row>
    <row r="119" spans="1:2" x14ac:dyDescent="0.25">
      <c r="A119" s="8">
        <v>40</v>
      </c>
      <c r="B119" s="10">
        <v>0.96941361518635916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4.3446284647719394E-3</v>
      </c>
    </row>
    <row r="35" spans="1:2" hidden="1" x14ac:dyDescent="0.25">
      <c r="A35" s="5">
        <v>61.079999999999991</v>
      </c>
      <c r="B35" s="7">
        <v>5.6772368661254201E-3</v>
      </c>
    </row>
    <row r="36" spans="1:2" hidden="1" x14ac:dyDescent="0.25">
      <c r="A36" s="5">
        <v>67.06</v>
      </c>
      <c r="B36" s="7">
        <v>7.2831832041139483E-3</v>
      </c>
    </row>
    <row r="37" spans="1:2" hidden="1" x14ac:dyDescent="0.25">
      <c r="A37" s="5">
        <v>73.039999999999992</v>
      </c>
      <c r="B37" s="7">
        <v>8.7749718148703703E-3</v>
      </c>
    </row>
    <row r="38" spans="1:2" hidden="1" x14ac:dyDescent="0.25">
      <c r="A38" s="5">
        <v>79.02</v>
      </c>
      <c r="B38" s="7">
        <v>9.0681042896897275E-3</v>
      </c>
    </row>
    <row r="39" spans="1:2" hidden="1" x14ac:dyDescent="0.25">
      <c r="A39" s="8">
        <v>85</v>
      </c>
      <c r="B39" s="10">
        <v>9.361236764509083E-3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9.4424295839979686E-5</v>
      </c>
    </row>
    <row r="45" spans="1:2" hidden="1" x14ac:dyDescent="0.25">
      <c r="A45" s="5">
        <v>61.079999999999991</v>
      </c>
      <c r="B45" s="21">
        <v>1.0719531407480651E-4</v>
      </c>
    </row>
    <row r="46" spans="1:2" hidden="1" x14ac:dyDescent="0.25">
      <c r="A46" s="5">
        <v>67.06</v>
      </c>
      <c r="B46" s="21">
        <v>1.17757248649357E-4</v>
      </c>
    </row>
    <row r="47" spans="1:2" hidden="1" x14ac:dyDescent="0.25">
      <c r="A47" s="5">
        <v>73.039999999999992</v>
      </c>
      <c r="B47" s="21">
        <v>1.274505183595924E-4</v>
      </c>
    </row>
    <row r="48" spans="1:2" hidden="1" x14ac:dyDescent="0.25">
      <c r="A48" s="5">
        <v>79.02</v>
      </c>
      <c r="B48" s="21">
        <v>1.2802280699451661E-4</v>
      </c>
    </row>
    <row r="49" spans="1:13" hidden="1" x14ac:dyDescent="0.25">
      <c r="A49" s="8">
        <v>85</v>
      </c>
      <c r="B49" s="22">
        <v>1.285950956294406E-4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(0.00864525106610894)*B29</f>
        <v>6.1381282569373461</v>
      </c>
      <c r="C53" s="26" t="s">
        <v>23</v>
      </c>
      <c r="D53" s="26">
        <f>1000 * 0.00864525106610894*B29 / 453592</f>
        <v>1.3532267449464158E-5</v>
      </c>
      <c r="E53" s="21" t="s">
        <v>24</v>
      </c>
    </row>
    <row r="54" spans="1:13" x14ac:dyDescent="0.25">
      <c r="A54" s="5" t="s">
        <v>25</v>
      </c>
      <c r="B54" s="26">
        <f>(1274.48886897322)*B29 / 60</f>
        <v>15.081451616183102</v>
      </c>
      <c r="C54" s="26" t="s">
        <v>26</v>
      </c>
      <c r="D54" s="26">
        <f>(1274.48886897322)*B29 * 0.00220462 / 60</f>
        <v>3.324886986206959E-2</v>
      </c>
      <c r="E54" s="21" t="s">
        <v>27</v>
      </c>
    </row>
    <row r="55" spans="1:13" x14ac:dyDescent="0.25">
      <c r="A55" s="5" t="s">
        <v>28</v>
      </c>
      <c r="B55" s="26">
        <f>(1854.2812824679)*B29 / 60</f>
        <v>21.942328509203481</v>
      </c>
      <c r="C55" s="26" t="s">
        <v>26</v>
      </c>
      <c r="D55" s="26">
        <f>(1854.2812824679)*B29 * 0.00220462 / 60</f>
        <v>4.8374496277960179E-2</v>
      </c>
      <c r="E55" s="21" t="s">
        <v>27</v>
      </c>
    </row>
    <row r="56" spans="1:13" x14ac:dyDescent="0.25">
      <c r="A56" s="8" t="s">
        <v>29</v>
      </c>
      <c r="B56" s="27">
        <f>0.000126607625341311</f>
        <v>1.26607625341311E-4</v>
      </c>
      <c r="C56" s="27" t="s">
        <v>30</v>
      </c>
      <c r="D56" s="27">
        <f>0.000126607625341311</f>
        <v>1.26607625341311E-4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55.1</v>
      </c>
      <c r="B62" s="26">
        <v>1.1088004541258509</v>
      </c>
      <c r="C62" s="26">
        <v>1.152408267083102</v>
      </c>
      <c r="D62" s="26">
        <v>1.201664126573561</v>
      </c>
      <c r="E62" s="26">
        <v>1.25794366121735</v>
      </c>
      <c r="F62" s="26">
        <v>1.3227970050879889</v>
      </c>
      <c r="G62" s="26">
        <v>1.4852981840707931</v>
      </c>
      <c r="H62" s="26">
        <v>1.7050588451778059</v>
      </c>
      <c r="I62" s="26">
        <v>2.0007622573190762</v>
      </c>
      <c r="J62" s="26">
        <v>2.3938837766588499</v>
      </c>
      <c r="K62" s="26">
        <v>2.9086908466155759</v>
      </c>
      <c r="L62" s="26">
        <v>3.5722429978619048</v>
      </c>
      <c r="M62" s="21">
        <v>4.4143918483246862</v>
      </c>
    </row>
    <row r="63" spans="1:13" hidden="1" x14ac:dyDescent="0.25">
      <c r="A63" s="5">
        <v>61.079999999999991</v>
      </c>
      <c r="B63" s="26">
        <v>1.1239929305111021</v>
      </c>
      <c r="C63" s="26">
        <v>1.1684587267383111</v>
      </c>
      <c r="D63" s="26">
        <v>1.2192523759356659</v>
      </c>
      <c r="E63" s="26">
        <v>1.2778347030414829</v>
      </c>
      <c r="F63" s="26">
        <v>1.345841038447477</v>
      </c>
      <c r="G63" s="26">
        <v>1.517539582993745</v>
      </c>
      <c r="H63" s="26">
        <v>1.750920761775856</v>
      </c>
      <c r="I63" s="26">
        <v>2.065349414249412</v>
      </c>
      <c r="J63" s="26">
        <v>2.4829824671242151</v>
      </c>
      <c r="K63" s="26">
        <v>3.028768934364265</v>
      </c>
      <c r="L63" s="26">
        <v>3.730449917187765</v>
      </c>
      <c r="M63" s="21">
        <v>4.6185586040671227</v>
      </c>
    </row>
    <row r="64" spans="1:13" hidden="1" x14ac:dyDescent="0.25">
      <c r="A64" s="5">
        <v>67.06</v>
      </c>
      <c r="B64" s="26">
        <v>1.1411044482498709</v>
      </c>
      <c r="C64" s="26">
        <v>1.1866982900017169</v>
      </c>
      <c r="D64" s="26">
        <v>1.2393190813217341</v>
      </c>
      <c r="E64" s="26">
        <v>1.3005128434664279</v>
      </c>
      <c r="F64" s="26">
        <v>1.372000103145711</v>
      </c>
      <c r="G64" s="26">
        <v>1.553609749214554</v>
      </c>
      <c r="H64" s="26">
        <v>1.8014023422752099</v>
      </c>
      <c r="I64" s="26">
        <v>2.1354242923288358</v>
      </c>
      <c r="J64" s="26">
        <v>2.5785140966307831</v>
      </c>
      <c r="K64" s="26">
        <v>3.1563023396906051</v>
      </c>
      <c r="L64" s="26">
        <v>3.8972116932720602</v>
      </c>
      <c r="M64" s="21">
        <v>4.8324569163931113</v>
      </c>
    </row>
    <row r="65" spans="1:13" hidden="1" x14ac:dyDescent="0.25">
      <c r="A65" s="5">
        <v>73.039999999999992</v>
      </c>
      <c r="B65" s="26">
        <v>1.1591112195424731</v>
      </c>
      <c r="C65" s="26">
        <v>1.205920768759805</v>
      </c>
      <c r="D65" s="26">
        <v>1.2604598040897519</v>
      </c>
      <c r="E65" s="26">
        <v>1.3243595431070161</v>
      </c>
      <c r="F65" s="26">
        <v>1.399425708839698</v>
      </c>
      <c r="G65" s="26">
        <v>1.591152739830602</v>
      </c>
      <c r="H65" s="26">
        <v>1.8535767903549749</v>
      </c>
      <c r="I65" s="26">
        <v>2.207425840959524</v>
      </c>
      <c r="J65" s="26">
        <v>2.6762199594451519</v>
      </c>
      <c r="K65" s="26">
        <v>3.2862713008669679</v>
      </c>
      <c r="L65" s="26">
        <v>4.0666841075342823</v>
      </c>
      <c r="M65" s="21">
        <v>5.0493547090106148</v>
      </c>
    </row>
    <row r="66" spans="1:13" hidden="1" x14ac:dyDescent="0.25">
      <c r="A66" s="5">
        <v>79.02</v>
      </c>
      <c r="B66" s="26">
        <v>1.1865181531503111</v>
      </c>
      <c r="C66" s="26">
        <v>1.235463860212048</v>
      </c>
      <c r="D66" s="26">
        <v>1.29287770936826</v>
      </c>
      <c r="E66" s="26">
        <v>1.360476114511848</v>
      </c>
      <c r="F66" s="26">
        <v>1.440149994989101</v>
      </c>
      <c r="G66" s="26">
        <v>1.644160386596679</v>
      </c>
      <c r="H66" s="26">
        <v>1.9235263480290561</v>
      </c>
      <c r="I66" s="26">
        <v>2.299657430378494</v>
      </c>
      <c r="J66" s="26">
        <v>2.796755271991449</v>
      </c>
      <c r="K66" s="26">
        <v>3.4418135984685811</v>
      </c>
      <c r="L66" s="26">
        <v>4.26461822266476</v>
      </c>
      <c r="M66" s="21">
        <v>5.2977470446890544</v>
      </c>
    </row>
    <row r="67" spans="1:13" hidden="1" x14ac:dyDescent="0.25">
      <c r="A67" s="8">
        <v>85</v>
      </c>
      <c r="B67" s="27">
        <v>1.213925086758149</v>
      </c>
      <c r="C67" s="27">
        <v>1.2650069516642919</v>
      </c>
      <c r="D67" s="27">
        <v>1.3252956146467689</v>
      </c>
      <c r="E67" s="27">
        <v>1.39659268591668</v>
      </c>
      <c r="F67" s="27">
        <v>1.4808742811385029</v>
      </c>
      <c r="G67" s="27">
        <v>1.6971680333627539</v>
      </c>
      <c r="H67" s="27">
        <v>1.993475905703137</v>
      </c>
      <c r="I67" s="27">
        <v>2.3918890197974632</v>
      </c>
      <c r="J67" s="27">
        <v>2.9172905845377461</v>
      </c>
      <c r="K67" s="27">
        <v>3.5973558960701939</v>
      </c>
      <c r="L67" s="27">
        <v>4.4625523377952367</v>
      </c>
      <c r="M67" s="22">
        <v>5.5461393803674914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(FORECAST( 72.52, OFFSET(B62:B67,MATCH(72.52,A62:A67,1)-1,0,2), OFFSET(A62:A67,MATCH(72.52,A62:A67,1)-1,0,2) )) / 1000</f>
        <v>1.1575454133431163E-3</v>
      </c>
    </row>
    <row r="72" spans="1:13" x14ac:dyDescent="0.25">
      <c r="A72" s="5">
        <v>14.5</v>
      </c>
      <c r="B72" s="21">
        <f ca="1">(FORECAST( 72.52, OFFSET(C62:C67,MATCH(72.52,A62:A67,1)-1,0,2), OFFSET(A62:A67,MATCH(72.52,A62:A67,1)-1,0,2) )) / 1000</f>
        <v>1.2042492488677974E-3</v>
      </c>
    </row>
    <row r="73" spans="1:13" x14ac:dyDescent="0.25">
      <c r="A73" s="5">
        <v>14</v>
      </c>
      <c r="B73" s="21">
        <f ca="1">(FORECAST( 72.52, OFFSET(D62:D67,MATCH(72.52,A62:A67,1)-1,0,2), OFFSET(A62:A67,MATCH(72.52,A62:A67,1)-1,0,2) )) / 1000</f>
        <v>1.2586214803707941E-3</v>
      </c>
    </row>
    <row r="74" spans="1:13" x14ac:dyDescent="0.25">
      <c r="A74" s="5">
        <v>13.5</v>
      </c>
      <c r="B74" s="21">
        <f ca="1">(FORECAST( 72.52, OFFSET(E62:E67,MATCH(72.52,A62:A67,1)-1,0,2), OFFSET(A62:A67,MATCH(72.52,A62:A67,1)-1,0,2) )) / 1000</f>
        <v>1.3222859170513128E-3</v>
      </c>
    </row>
    <row r="75" spans="1:13" x14ac:dyDescent="0.25">
      <c r="A75" s="5">
        <v>13</v>
      </c>
      <c r="B75" s="21">
        <f ca="1">(FORECAST( 72.52, OFFSET(F62:F67,MATCH(72.52,A62:A67,1)-1,0,2), OFFSET(A62:A67,MATCH(72.52,A62:A67,1)-1,0,2) )) / 1000</f>
        <v>1.39704087356196E-3</v>
      </c>
    </row>
    <row r="76" spans="1:13" x14ac:dyDescent="0.25">
      <c r="A76" s="5">
        <v>12</v>
      </c>
      <c r="B76" s="21">
        <f ca="1">(FORECAST( 72.52, OFFSET(G62:G67,MATCH(72.52,A62:A67,1)-1,0,2), OFFSET(A62:A67,MATCH(72.52,A62:A67,1)-1,0,2) )) / 1000</f>
        <v>1.5878881319509456E-3</v>
      </c>
    </row>
    <row r="77" spans="1:13" x14ac:dyDescent="0.25">
      <c r="A77" s="5">
        <v>11</v>
      </c>
      <c r="B77" s="21">
        <f ca="1">(FORECAST( 72.52, OFFSET(H62:H67,MATCH(72.52,A62:A67,1)-1,0,2), OFFSET(A62:A67,MATCH(72.52,A62:A67,1)-1,0,2) )) / 1000</f>
        <v>1.8490398818262999E-3</v>
      </c>
    </row>
    <row r="78" spans="1:13" x14ac:dyDescent="0.25">
      <c r="A78" s="5">
        <v>10</v>
      </c>
      <c r="B78" s="21">
        <f ca="1">(FORECAST( 72.52, OFFSET(I62:I67,MATCH(72.52,A62:A67,1)-1,0,2), OFFSET(A62:A67,MATCH(72.52,A62:A67,1)-1,0,2) )) / 1000</f>
        <v>2.2011648367307687E-3</v>
      </c>
    </row>
    <row r="79" spans="1:13" x14ac:dyDescent="0.25">
      <c r="A79" s="5">
        <v>9</v>
      </c>
      <c r="B79" s="21">
        <f ca="1">(FORECAST( 72.52, OFFSET(J62:J67,MATCH(72.52,A62:A67,1)-1,0,2), OFFSET(A62:A67,MATCH(72.52,A62:A67,1)-1,0,2) )) / 1000</f>
        <v>2.6677237974612939E-3</v>
      </c>
    </row>
    <row r="80" spans="1:13" x14ac:dyDescent="0.25">
      <c r="A80" s="5">
        <v>8</v>
      </c>
      <c r="B80" s="21">
        <f ca="1">(FORECAST( 72.52, OFFSET(K62:K67,MATCH(72.52,A62:A67,1)-1,0,2), OFFSET(A62:A67,MATCH(72.52,A62:A67,1)-1,0,2) )) / 1000</f>
        <v>3.2749696520690233E-3</v>
      </c>
    </row>
    <row r="81" spans="1:2" x14ac:dyDescent="0.25">
      <c r="A81" s="5">
        <v>7</v>
      </c>
      <c r="B81" s="21">
        <f ca="1">(FORECAST( 72.52, OFFSET(L62:L67,MATCH(72.52,A62:A67,1)-1,0,2), OFFSET(A62:A67,MATCH(72.52,A62:A67,1)-1,0,2) )) / 1000</f>
        <v>4.0519473758593065E-3</v>
      </c>
    </row>
    <row r="82" spans="1:2" x14ac:dyDescent="0.25">
      <c r="A82" s="8">
        <v>6</v>
      </c>
      <c r="B82" s="22">
        <f ca="1">(FORECAST( 72.52, OFFSET(M62:M67,MATCH(72.52,A62:A67,1)-1,0,2), OFFSET(A62:A67,MATCH(72.52,A62:A67,1)-1,0,2) )) / 1000</f>
        <v>5.0304940313917017E-3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85</v>
      </c>
      <c r="B86" s="7">
        <v>1.0871241362886139</v>
      </c>
    </row>
    <row r="87" spans="1:2" x14ac:dyDescent="0.25">
      <c r="A87" s="5">
        <v>79.02</v>
      </c>
      <c r="B87" s="7">
        <v>1.0453771543169861</v>
      </c>
    </row>
    <row r="88" spans="1:2" x14ac:dyDescent="0.25">
      <c r="A88" s="5">
        <v>73.039999999999992</v>
      </c>
      <c r="B88" s="7">
        <v>1.0036301723453589</v>
      </c>
    </row>
    <row r="89" spans="1:2" x14ac:dyDescent="0.25">
      <c r="A89" s="5">
        <v>67.06</v>
      </c>
      <c r="B89" s="7">
        <v>1.0121954041487611</v>
      </c>
    </row>
    <row r="90" spans="1:2" x14ac:dyDescent="0.25">
      <c r="A90" s="5">
        <v>61.08</v>
      </c>
      <c r="B90" s="7">
        <v>1.0255522753593089</v>
      </c>
    </row>
    <row r="91" spans="1:2" x14ac:dyDescent="0.25">
      <c r="A91" s="8">
        <v>55.1</v>
      </c>
      <c r="B91" s="10">
        <v>1.0236704823527849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85</v>
      </c>
      <c r="B95" s="7">
        <v>1.0785274961603</v>
      </c>
    </row>
    <row r="96" spans="1:2" x14ac:dyDescent="0.25">
      <c r="A96" s="5">
        <v>79.02</v>
      </c>
      <c r="B96" s="7">
        <v>1.0408997375834901</v>
      </c>
    </row>
    <row r="97" spans="1:2" x14ac:dyDescent="0.25">
      <c r="A97" s="5">
        <v>73.039999999999992</v>
      </c>
      <c r="B97" s="7">
        <v>1.0032719790066791</v>
      </c>
    </row>
    <row r="98" spans="1:2" x14ac:dyDescent="0.25">
      <c r="A98" s="5">
        <v>67.06</v>
      </c>
      <c r="B98" s="7">
        <v>0.96133654550176184</v>
      </c>
    </row>
    <row r="99" spans="1:2" x14ac:dyDescent="0.25">
      <c r="A99" s="5">
        <v>61.08</v>
      </c>
      <c r="B99" s="7">
        <v>0.91899085724178642</v>
      </c>
    </row>
    <row r="100" spans="1:2" x14ac:dyDescent="0.25">
      <c r="A100" s="8">
        <v>55.1</v>
      </c>
      <c r="B100" s="10">
        <v>0.87207817361210238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85</v>
      </c>
      <c r="B104" s="7">
        <v>1.069918965219768</v>
      </c>
    </row>
    <row r="105" spans="1:2" x14ac:dyDescent="0.25">
      <c r="A105" s="5">
        <v>79.02</v>
      </c>
      <c r="B105" s="7">
        <v>1.036416127718629</v>
      </c>
    </row>
    <row r="106" spans="1:2" x14ac:dyDescent="0.25">
      <c r="A106" s="5">
        <v>73.039999999999992</v>
      </c>
      <c r="B106" s="7">
        <v>1.00291329021749</v>
      </c>
    </row>
    <row r="107" spans="1:2" x14ac:dyDescent="0.25">
      <c r="A107" s="5">
        <v>67.06</v>
      </c>
      <c r="B107" s="7">
        <v>0.83241307033219114</v>
      </c>
    </row>
    <row r="108" spans="1:2" x14ac:dyDescent="0.25">
      <c r="A108" s="5">
        <v>61.08</v>
      </c>
      <c r="B108" s="7">
        <v>0.64886548069601879</v>
      </c>
    </row>
    <row r="109" spans="1:2" x14ac:dyDescent="0.25">
      <c r="A109" s="8">
        <v>55.1</v>
      </c>
      <c r="B109" s="10">
        <v>0.49655836170242529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85</v>
      </c>
      <c r="B113" s="7">
        <v>1.0537949753539271</v>
      </c>
    </row>
    <row r="114" spans="1:2" x14ac:dyDescent="0.25">
      <c r="A114" s="5">
        <v>80.016666666666666</v>
      </c>
      <c r="B114" s="7">
        <v>1.0323143428341299</v>
      </c>
    </row>
    <row r="115" spans="1:2" x14ac:dyDescent="0.25">
      <c r="A115" s="5">
        <v>75.033333333333331</v>
      </c>
      <c r="B115" s="7">
        <v>1.010833710314333</v>
      </c>
    </row>
    <row r="116" spans="1:2" x14ac:dyDescent="0.25">
      <c r="A116" s="5">
        <v>70.05</v>
      </c>
      <c r="B116" s="7">
        <v>0.99340954792328651</v>
      </c>
    </row>
    <row r="117" spans="1:2" x14ac:dyDescent="0.25">
      <c r="A117" s="5">
        <v>65.066666666666663</v>
      </c>
      <c r="B117" s="7">
        <v>0.9801130218036016</v>
      </c>
    </row>
    <row r="118" spans="1:2" x14ac:dyDescent="0.25">
      <c r="A118" s="5">
        <v>60.083333333333343</v>
      </c>
      <c r="B118" s="7">
        <v>0.9668164956839167</v>
      </c>
    </row>
    <row r="119" spans="1:2" x14ac:dyDescent="0.25">
      <c r="A119" s="8">
        <v>55.1</v>
      </c>
      <c r="B119" s="10">
        <v>0.95549068800306369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12</v>
      </c>
      <c r="B28" s="30">
        <v>0.71</v>
      </c>
      <c r="C28" s="17" t="s">
        <v>13</v>
      </c>
      <c r="D28" s="17" t="s">
        <v>14</v>
      </c>
      <c r="E28" s="17"/>
      <c r="F28" s="17"/>
      <c r="G28" s="17"/>
    </row>
    <row r="29" spans="1:7" x14ac:dyDescent="0.25">
      <c r="A29" s="17" t="s">
        <v>39</v>
      </c>
      <c r="B29" s="30">
        <v>72.52</v>
      </c>
      <c r="C29" s="17" t="s">
        <v>11</v>
      </c>
      <c r="D29" s="17" t="s">
        <v>40</v>
      </c>
      <c r="E29" s="17"/>
      <c r="F29" s="17"/>
      <c r="G29" s="17"/>
    </row>
    <row r="31" spans="1:7" ht="31.5" hidden="1" x14ac:dyDescent="0.5">
      <c r="A31" s="1" t="s">
        <v>41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1.2960884224135409</v>
      </c>
    </row>
    <row r="35" spans="1:2" hidden="1" x14ac:dyDescent="0.25">
      <c r="A35" s="5">
        <v>61.079999999999991</v>
      </c>
      <c r="B35" s="7">
        <v>1.3264476900104729</v>
      </c>
    </row>
    <row r="36" spans="1:2" hidden="1" x14ac:dyDescent="0.25">
      <c r="A36" s="5">
        <v>67.06</v>
      </c>
      <c r="B36" s="7">
        <v>1.3570763299710911</v>
      </c>
    </row>
    <row r="37" spans="1:2" hidden="1" x14ac:dyDescent="0.25">
      <c r="A37" s="5">
        <v>72.52</v>
      </c>
      <c r="B37" s="7">
        <v>1.385041609935133</v>
      </c>
    </row>
    <row r="38" spans="1:2" hidden="1" x14ac:dyDescent="0.25">
      <c r="A38" s="5">
        <v>73.039999999999992</v>
      </c>
      <c r="B38" s="7">
        <v>1.387910322449345</v>
      </c>
    </row>
    <row r="39" spans="1:2" hidden="1" x14ac:dyDescent="0.25">
      <c r="A39" s="5">
        <v>79.02</v>
      </c>
      <c r="B39" s="7">
        <v>1.420900516362777</v>
      </c>
    </row>
    <row r="40" spans="1:2" hidden="1" x14ac:dyDescent="0.25">
      <c r="A40" s="8">
        <v>85</v>
      </c>
      <c r="B40" s="10">
        <v>1.4538907102762091</v>
      </c>
    </row>
    <row r="41" spans="1:2" hidden="1" x14ac:dyDescent="0.25"/>
    <row r="42" spans="1:2" ht="31.5" hidden="1" x14ac:dyDescent="0.5">
      <c r="A42" s="1" t="s">
        <v>42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55.1</v>
      </c>
      <c r="B45" s="7">
        <v>1889.90472869172</v>
      </c>
    </row>
    <row r="46" spans="1:2" hidden="1" x14ac:dyDescent="0.25">
      <c r="A46" s="5">
        <v>61.079999999999991</v>
      </c>
      <c r="B46" s="7">
        <v>1893.3789028158719</v>
      </c>
    </row>
    <row r="47" spans="1:2" hidden="1" x14ac:dyDescent="0.25">
      <c r="A47" s="5">
        <v>67.06</v>
      </c>
      <c r="B47" s="7">
        <v>1868.7193912870041</v>
      </c>
    </row>
    <row r="48" spans="1:2" hidden="1" x14ac:dyDescent="0.25">
      <c r="A48" s="5">
        <v>72.52</v>
      </c>
      <c r="B48" s="7">
        <v>1846.2041851084721</v>
      </c>
    </row>
    <row r="49" spans="1:13" hidden="1" x14ac:dyDescent="0.25">
      <c r="A49" s="5">
        <v>73.039999999999992</v>
      </c>
      <c r="B49" s="7">
        <v>1852.9062244851391</v>
      </c>
    </row>
    <row r="50" spans="1:13" hidden="1" x14ac:dyDescent="0.25">
      <c r="A50" s="5">
        <v>79.02</v>
      </c>
      <c r="B50" s="7">
        <v>1929.979677316805</v>
      </c>
    </row>
    <row r="51" spans="1:13" hidden="1" x14ac:dyDescent="0.25">
      <c r="A51" s="8">
        <v>85</v>
      </c>
      <c r="B51" s="10">
        <v>2007.0531301484709</v>
      </c>
    </row>
    <row r="52" spans="1:13" hidden="1" x14ac:dyDescent="0.25"/>
    <row r="53" spans="1:13" ht="31.5" hidden="1" x14ac:dyDescent="0.5">
      <c r="A53" s="1" t="s">
        <v>43</v>
      </c>
      <c r="B53" s="1"/>
    </row>
    <row r="54" spans="1:13" hidden="1" x14ac:dyDescent="0.25">
      <c r="A54" s="2"/>
      <c r="B54" s="28" t="s">
        <v>16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17</v>
      </c>
      <c r="B55" s="29">
        <v>15</v>
      </c>
      <c r="C55" s="29">
        <v>14.5</v>
      </c>
      <c r="D55" s="29">
        <v>14</v>
      </c>
      <c r="E55" s="29">
        <v>13.5</v>
      </c>
      <c r="F55" s="29">
        <v>13</v>
      </c>
      <c r="G55" s="29">
        <v>12</v>
      </c>
      <c r="H55" s="29">
        <v>11</v>
      </c>
      <c r="I55" s="29">
        <v>10</v>
      </c>
      <c r="J55" s="29">
        <v>9</v>
      </c>
      <c r="K55" s="29">
        <v>8</v>
      </c>
      <c r="L55" s="29">
        <v>7</v>
      </c>
      <c r="M55" s="20">
        <v>6</v>
      </c>
    </row>
    <row r="56" spans="1:13" hidden="1" x14ac:dyDescent="0.25">
      <c r="A56" s="5">
        <v>55.1</v>
      </c>
      <c r="B56" s="6">
        <v>1.1088004541258509</v>
      </c>
      <c r="C56" s="6">
        <v>1.152408267083102</v>
      </c>
      <c r="D56" s="6">
        <v>1.201664126573561</v>
      </c>
      <c r="E56" s="6">
        <v>1.25794366121735</v>
      </c>
      <c r="F56" s="6">
        <v>1.3227970050879889</v>
      </c>
      <c r="G56" s="6">
        <v>1.4852981840707931</v>
      </c>
      <c r="H56" s="6">
        <v>1.7050588451778059</v>
      </c>
      <c r="I56" s="6">
        <v>2.0007622573190762</v>
      </c>
      <c r="J56" s="6">
        <v>2.3938837766588499</v>
      </c>
      <c r="K56" s="6">
        <v>2.9086908466155759</v>
      </c>
      <c r="L56" s="6">
        <v>3.5722429978619048</v>
      </c>
      <c r="M56" s="7">
        <v>4.4143918483246862</v>
      </c>
    </row>
    <row r="57" spans="1:13" hidden="1" x14ac:dyDescent="0.25">
      <c r="A57" s="5">
        <v>61.079999999999991</v>
      </c>
      <c r="B57" s="6">
        <v>1.1239929305111021</v>
      </c>
      <c r="C57" s="6">
        <v>1.1684587267383111</v>
      </c>
      <c r="D57" s="6">
        <v>1.2192523759356659</v>
      </c>
      <c r="E57" s="6">
        <v>1.2778347030414829</v>
      </c>
      <c r="F57" s="6">
        <v>1.345841038447477</v>
      </c>
      <c r="G57" s="6">
        <v>1.517539582993745</v>
      </c>
      <c r="H57" s="6">
        <v>1.750920761775856</v>
      </c>
      <c r="I57" s="6">
        <v>2.065349414249412</v>
      </c>
      <c r="J57" s="6">
        <v>2.4829824671242151</v>
      </c>
      <c r="K57" s="6">
        <v>3.028768934364265</v>
      </c>
      <c r="L57" s="6">
        <v>3.730449917187765</v>
      </c>
      <c r="M57" s="7">
        <v>4.6185586040671227</v>
      </c>
    </row>
    <row r="58" spans="1:13" hidden="1" x14ac:dyDescent="0.25">
      <c r="A58" s="5">
        <v>67.06</v>
      </c>
      <c r="B58" s="6">
        <v>1.1411044482498709</v>
      </c>
      <c r="C58" s="6">
        <v>1.1866982900017169</v>
      </c>
      <c r="D58" s="6">
        <v>1.2393190813217341</v>
      </c>
      <c r="E58" s="6">
        <v>1.3005128434664279</v>
      </c>
      <c r="F58" s="6">
        <v>1.372000103145711</v>
      </c>
      <c r="G58" s="6">
        <v>1.553609749214554</v>
      </c>
      <c r="H58" s="6">
        <v>1.8014023422752099</v>
      </c>
      <c r="I58" s="6">
        <v>2.1354242923288358</v>
      </c>
      <c r="J58" s="6">
        <v>2.5785140966307831</v>
      </c>
      <c r="K58" s="6">
        <v>3.1563023396906051</v>
      </c>
      <c r="L58" s="6">
        <v>3.8972116932720602</v>
      </c>
      <c r="M58" s="7">
        <v>4.8324569163931113</v>
      </c>
    </row>
    <row r="59" spans="1:13" hidden="1" x14ac:dyDescent="0.25">
      <c r="A59" s="5">
        <v>72.52</v>
      </c>
      <c r="B59" s="6">
        <v>1.1567280079244</v>
      </c>
      <c r="C59" s="6">
        <v>1.203351804285697</v>
      </c>
      <c r="D59" s="6">
        <v>1.257640855804665</v>
      </c>
      <c r="E59" s="6">
        <v>1.3212189716805089</v>
      </c>
      <c r="F59" s="6">
        <v>1.395884466565837</v>
      </c>
      <c r="G59" s="6">
        <v>1.5865433792422481</v>
      </c>
      <c r="H59" s="6">
        <v>1.847494220122446</v>
      </c>
      <c r="I59" s="6">
        <v>2.199405702749178</v>
      </c>
      <c r="J59" s="6">
        <v>2.6657386279193869</v>
      </c>
      <c r="K59" s="6">
        <v>3.2727458836842191</v>
      </c>
      <c r="L59" s="6">
        <v>4.0494724453490241</v>
      </c>
      <c r="M59" s="7">
        <v>5.0277553754733599</v>
      </c>
    </row>
    <row r="60" spans="1:13" hidden="1" x14ac:dyDescent="0.25">
      <c r="A60" s="5">
        <v>73.039999999999992</v>
      </c>
      <c r="B60" s="6">
        <v>1.1591112195424731</v>
      </c>
      <c r="C60" s="6">
        <v>1.205920768759805</v>
      </c>
      <c r="D60" s="6">
        <v>1.2604598040897519</v>
      </c>
      <c r="E60" s="6">
        <v>1.3243595431070161</v>
      </c>
      <c r="F60" s="6">
        <v>1.399425708839698</v>
      </c>
      <c r="G60" s="6">
        <v>1.591152739830602</v>
      </c>
      <c r="H60" s="6">
        <v>1.8535767903549749</v>
      </c>
      <c r="I60" s="6">
        <v>2.207425840959524</v>
      </c>
      <c r="J60" s="6">
        <v>2.6762199594451519</v>
      </c>
      <c r="K60" s="6">
        <v>3.2862713008669679</v>
      </c>
      <c r="L60" s="6">
        <v>4.0666841075342823</v>
      </c>
      <c r="M60" s="7">
        <v>5.0493547090106148</v>
      </c>
    </row>
    <row r="61" spans="1:13" hidden="1" x14ac:dyDescent="0.25">
      <c r="A61" s="5">
        <v>79.02</v>
      </c>
      <c r="B61" s="6">
        <v>1.1865181531503111</v>
      </c>
      <c r="C61" s="6">
        <v>1.235463860212048</v>
      </c>
      <c r="D61" s="6">
        <v>1.29287770936826</v>
      </c>
      <c r="E61" s="6">
        <v>1.360476114511848</v>
      </c>
      <c r="F61" s="6">
        <v>1.440149994989101</v>
      </c>
      <c r="G61" s="6">
        <v>1.644160386596679</v>
      </c>
      <c r="H61" s="6">
        <v>1.9235263480290561</v>
      </c>
      <c r="I61" s="6">
        <v>2.299657430378494</v>
      </c>
      <c r="J61" s="6">
        <v>2.796755271991449</v>
      </c>
      <c r="K61" s="6">
        <v>3.4418135984685811</v>
      </c>
      <c r="L61" s="6">
        <v>4.26461822266476</v>
      </c>
      <c r="M61" s="7">
        <v>5.2977470446890544</v>
      </c>
    </row>
    <row r="62" spans="1:13" hidden="1" x14ac:dyDescent="0.25">
      <c r="A62" s="8">
        <v>85</v>
      </c>
      <c r="B62" s="9">
        <v>1.213925086758149</v>
      </c>
      <c r="C62" s="9">
        <v>1.2650069516642919</v>
      </c>
      <c r="D62" s="9">
        <v>1.3252956146467689</v>
      </c>
      <c r="E62" s="9">
        <v>1.39659268591668</v>
      </c>
      <c r="F62" s="9">
        <v>1.4808742811385029</v>
      </c>
      <c r="G62" s="9">
        <v>1.6971680333627539</v>
      </c>
      <c r="H62" s="9">
        <v>1.993475905703137</v>
      </c>
      <c r="I62" s="9">
        <v>2.3918890197974632</v>
      </c>
      <c r="J62" s="9">
        <v>2.9172905845377461</v>
      </c>
      <c r="K62" s="9">
        <v>3.5973558960701939</v>
      </c>
      <c r="L62" s="9">
        <v>4.4625523377952367</v>
      </c>
      <c r="M62" s="10">
        <v>5.5461393803674914</v>
      </c>
    </row>
    <row r="63" spans="1:13" hidden="1" x14ac:dyDescent="0.25"/>
    <row r="64" spans="1:13" ht="31.5" hidden="1" x14ac:dyDescent="0.5">
      <c r="A64" s="1" t="s">
        <v>44</v>
      </c>
      <c r="B64" s="1"/>
    </row>
    <row r="65" spans="1:13" hidden="1" x14ac:dyDescent="0.25">
      <c r="A65" s="2"/>
      <c r="B65" s="18" t="s">
        <v>16</v>
      </c>
    </row>
    <row r="66" spans="1:13" hidden="1" x14ac:dyDescent="0.25">
      <c r="A66" s="19" t="s">
        <v>17</v>
      </c>
      <c r="B66" s="20">
        <v>14</v>
      </c>
    </row>
    <row r="67" spans="1:13" hidden="1" x14ac:dyDescent="0.25">
      <c r="A67" s="5">
        <v>55.1</v>
      </c>
      <c r="B67" s="7">
        <v>1111.8704100377861</v>
      </c>
    </row>
    <row r="68" spans="1:13" hidden="1" x14ac:dyDescent="0.25">
      <c r="A68" s="5">
        <v>61.079999999999991</v>
      </c>
      <c r="B68" s="7">
        <v>1171.6825075786089</v>
      </c>
    </row>
    <row r="69" spans="1:13" hidden="1" x14ac:dyDescent="0.25">
      <c r="A69" s="5">
        <v>67.06</v>
      </c>
      <c r="B69" s="7">
        <v>1225.671839261955</v>
      </c>
    </row>
    <row r="70" spans="1:13" hidden="1" x14ac:dyDescent="0.25">
      <c r="A70" s="5">
        <v>72.52</v>
      </c>
      <c r="B70" s="7">
        <v>1274.9664464510979</v>
      </c>
    </row>
    <row r="71" spans="1:13" hidden="1" x14ac:dyDescent="0.25">
      <c r="A71" s="5">
        <v>73.039999999999992</v>
      </c>
      <c r="B71" s="7">
        <v>1279.138109898106</v>
      </c>
    </row>
    <row r="72" spans="1:13" hidden="1" x14ac:dyDescent="0.25">
      <c r="A72" s="5">
        <v>79.02</v>
      </c>
      <c r="B72" s="7">
        <v>1327.1122395387019</v>
      </c>
    </row>
    <row r="73" spans="1:13" hidden="1" x14ac:dyDescent="0.25">
      <c r="A73" s="8">
        <v>85</v>
      </c>
      <c r="B73" s="10">
        <v>1375.0863691792979</v>
      </c>
    </row>
    <row r="74" spans="1:13" hidden="1" x14ac:dyDescent="0.25"/>
    <row r="75" spans="1:13" ht="31.5" hidden="1" x14ac:dyDescent="0.5">
      <c r="A75" s="1" t="s">
        <v>45</v>
      </c>
      <c r="B75" s="1"/>
    </row>
    <row r="76" spans="1:13" hidden="1" x14ac:dyDescent="0.25">
      <c r="A76" s="2"/>
      <c r="B76" s="28" t="s">
        <v>16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17</v>
      </c>
      <c r="B77" s="29">
        <v>15</v>
      </c>
      <c r="C77" s="29">
        <v>14.5</v>
      </c>
      <c r="D77" s="29">
        <v>14</v>
      </c>
      <c r="E77" s="29">
        <v>13.5</v>
      </c>
      <c r="F77" s="29">
        <v>13</v>
      </c>
      <c r="G77" s="29">
        <v>12</v>
      </c>
      <c r="H77" s="29">
        <v>11</v>
      </c>
      <c r="I77" s="29">
        <v>10</v>
      </c>
      <c r="J77" s="29">
        <v>9</v>
      </c>
      <c r="K77" s="29">
        <v>8</v>
      </c>
      <c r="L77" s="29">
        <v>7</v>
      </c>
      <c r="M77" s="20">
        <v>6</v>
      </c>
    </row>
    <row r="78" spans="1:13" hidden="1" x14ac:dyDescent="0.25">
      <c r="A78" s="5">
        <v>55.1</v>
      </c>
      <c r="B78" s="6">
        <v>1.328536532269788</v>
      </c>
      <c r="C78" s="6">
        <v>1.3783715698586929</v>
      </c>
      <c r="D78" s="6">
        <v>1.433498346566461</v>
      </c>
      <c r="E78" s="6">
        <v>1.4955081819505971</v>
      </c>
      <c r="F78" s="6">
        <v>1.566208473385283</v>
      </c>
      <c r="G78" s="6">
        <v>1.7420502543808269</v>
      </c>
      <c r="H78" s="6">
        <v>1.98022534236809</v>
      </c>
      <c r="I78" s="6">
        <v>2.3042397879384788</v>
      </c>
      <c r="J78" s="6">
        <v>2.7424509265343811</v>
      </c>
      <c r="K78" s="6">
        <v>3.3282740081130942</v>
      </c>
      <c r="L78" s="6">
        <v>4.0990138002329299</v>
      </c>
      <c r="M78" s="7">
        <v>5.0918898321363582</v>
      </c>
    </row>
    <row r="79" spans="1:13" hidden="1" x14ac:dyDescent="0.25">
      <c r="A79" s="5">
        <v>61.079999999999991</v>
      </c>
      <c r="B79" s="6">
        <v>1.3908090235835751</v>
      </c>
      <c r="C79" s="6">
        <v>1.445793767829318</v>
      </c>
      <c r="D79" s="6">
        <v>1.507048140650475</v>
      </c>
      <c r="E79" s="6">
        <v>1.5763211890548969</v>
      </c>
      <c r="F79" s="6">
        <v>1.6555956082492309</v>
      </c>
      <c r="G79" s="6">
        <v>1.8533457020337269</v>
      </c>
      <c r="H79" s="6">
        <v>2.1215416857647642</v>
      </c>
      <c r="I79" s="6">
        <v>2.4866930236591762</v>
      </c>
      <c r="J79" s="6">
        <v>2.981862120988743</v>
      </c>
      <c r="K79" s="6">
        <v>3.6478395179436061</v>
      </c>
      <c r="L79" s="6">
        <v>4.5318688551505941</v>
      </c>
      <c r="M79" s="7">
        <v>5.6774406450522772</v>
      </c>
    </row>
    <row r="80" spans="1:13" hidden="1" x14ac:dyDescent="0.25">
      <c r="A80" s="5">
        <v>67.06</v>
      </c>
      <c r="B80" s="6">
        <v>1.463310347930316</v>
      </c>
      <c r="C80" s="6">
        <v>1.5238820856551401</v>
      </c>
      <c r="D80" s="6">
        <v>1.5919097153534421</v>
      </c>
      <c r="E80" s="6">
        <v>1.6693366732788919</v>
      </c>
      <c r="F80" s="6">
        <v>1.7583699445609231</v>
      </c>
      <c r="G80" s="6">
        <v>1.981563927519278</v>
      </c>
      <c r="H80" s="6">
        <v>2.2856176730289528</v>
      </c>
      <c r="I80" s="6">
        <v>2.7015779076854471</v>
      </c>
      <c r="J80" s="6">
        <v>3.2700188812605671</v>
      </c>
      <c r="K80" s="6">
        <v>4.0440308936731908</v>
      </c>
      <c r="L80" s="6">
        <v>5.0880124540742466</v>
      </c>
      <c r="M80" s="7">
        <v>6.4564820863816692</v>
      </c>
    </row>
    <row r="81" spans="1:13" hidden="1" x14ac:dyDescent="0.25">
      <c r="A81" s="5">
        <v>72.52</v>
      </c>
      <c r="B81" s="6">
        <v>1.5295072092903841</v>
      </c>
      <c r="C81" s="6">
        <v>1.595180114974369</v>
      </c>
      <c r="D81" s="6">
        <v>1.669392022690932</v>
      </c>
      <c r="E81" s="6">
        <v>1.754263854526886</v>
      </c>
      <c r="F81" s="6">
        <v>1.8522073820629019</v>
      </c>
      <c r="G81" s="6">
        <v>2.098632742093042</v>
      </c>
      <c r="H81" s="6">
        <v>2.4354261831397341</v>
      </c>
      <c r="I81" s="6">
        <v>2.8977771496224758</v>
      </c>
      <c r="J81" s="6">
        <v>3.5331185319435359</v>
      </c>
      <c r="K81" s="6">
        <v>4.4057708454262876</v>
      </c>
      <c r="L81" s="6">
        <v>5.5957957400480147</v>
      </c>
      <c r="M81" s="7">
        <v>7.1677807936824154</v>
      </c>
    </row>
    <row r="82" spans="1:13" hidden="1" x14ac:dyDescent="0.25">
      <c r="A82" s="5">
        <v>73.039999999999992</v>
      </c>
      <c r="B82" s="6">
        <v>1.532813770817703</v>
      </c>
      <c r="C82" s="6">
        <v>1.598159119435796</v>
      </c>
      <c r="D82" s="6">
        <v>1.6720756319043411</v>
      </c>
      <c r="E82" s="6">
        <v>1.756676703200742</v>
      </c>
      <c r="F82" s="6">
        <v>1.854364213501082</v>
      </c>
      <c r="G82" s="6">
        <v>2.1002627015620718</v>
      </c>
      <c r="H82" s="6">
        <v>2.436347205101586</v>
      </c>
      <c r="I82" s="6">
        <v>2.8974627828880788</v>
      </c>
      <c r="J82" s="6">
        <v>3.5304088569349719</v>
      </c>
      <c r="K82" s="6">
        <v>4.398422510007328</v>
      </c>
      <c r="L82" s="6">
        <v>5.5800607740871184</v>
      </c>
      <c r="M82" s="7">
        <v>7.1390575790641986</v>
      </c>
    </row>
    <row r="83" spans="1:13" hidden="1" x14ac:dyDescent="0.25">
      <c r="A83" s="5">
        <v>79.02</v>
      </c>
      <c r="B83" s="6">
        <v>1.57083922838187</v>
      </c>
      <c r="C83" s="6">
        <v>1.6324176707422171</v>
      </c>
      <c r="D83" s="6">
        <v>1.7029371378585381</v>
      </c>
      <c r="E83" s="6">
        <v>1.7844244629500789</v>
      </c>
      <c r="F83" s="6">
        <v>1.8791677750401481</v>
      </c>
      <c r="G83" s="6">
        <v>2.1190072354559302</v>
      </c>
      <c r="H83" s="6">
        <v>2.446938957662895</v>
      </c>
      <c r="I83" s="6">
        <v>2.8938475654425102</v>
      </c>
      <c r="J83" s="6">
        <v>3.4992475943364911</v>
      </c>
      <c r="K83" s="6">
        <v>4.3139166526892767</v>
      </c>
      <c r="L83" s="6">
        <v>5.399108665536799</v>
      </c>
      <c r="M83" s="7">
        <v>6.8087406109547128</v>
      </c>
    </row>
    <row r="84" spans="1:13" hidden="1" x14ac:dyDescent="0.25">
      <c r="A84" s="8">
        <v>85</v>
      </c>
      <c r="B84" s="9">
        <v>1.608864685946036</v>
      </c>
      <c r="C84" s="9">
        <v>1.666676222048638</v>
      </c>
      <c r="D84" s="9">
        <v>1.7337986438127351</v>
      </c>
      <c r="E84" s="9">
        <v>1.812172222699415</v>
      </c>
      <c r="F84" s="9">
        <v>1.903971336579215</v>
      </c>
      <c r="G84" s="9">
        <v>2.1377517693497872</v>
      </c>
      <c r="H84" s="9">
        <v>2.4575307102242032</v>
      </c>
      <c r="I84" s="9">
        <v>2.8902323479969412</v>
      </c>
      <c r="J84" s="9">
        <v>3.46808633173801</v>
      </c>
      <c r="K84" s="9">
        <v>4.2294107953712263</v>
      </c>
      <c r="L84" s="9">
        <v>5.2181565569864814</v>
      </c>
      <c r="M84" s="10">
        <v>6.4784236428452253</v>
      </c>
    </row>
    <row r="85" spans="1:13" hidden="1" x14ac:dyDescent="0.25"/>
    <row r="86" spans="1:13" ht="31.5" hidden="1" x14ac:dyDescent="0.5">
      <c r="A86" s="1" t="s">
        <v>15</v>
      </c>
      <c r="B86" s="1"/>
    </row>
    <row r="87" spans="1:13" hidden="1" x14ac:dyDescent="0.25">
      <c r="A87" s="2"/>
      <c r="B87" s="18" t="s">
        <v>16</v>
      </c>
    </row>
    <row r="88" spans="1:13" hidden="1" x14ac:dyDescent="0.25">
      <c r="A88" s="19" t="s">
        <v>17</v>
      </c>
      <c r="B88" s="20">
        <v>14</v>
      </c>
    </row>
    <row r="89" spans="1:13" hidden="1" x14ac:dyDescent="0.25">
      <c r="A89" s="5">
        <v>55.1</v>
      </c>
      <c r="B89" s="7">
        <v>4.3446284647719394E-3</v>
      </c>
    </row>
    <row r="90" spans="1:13" hidden="1" x14ac:dyDescent="0.25">
      <c r="A90" s="5">
        <v>61.079999999999991</v>
      </c>
      <c r="B90" s="7">
        <v>5.6772368661254201E-3</v>
      </c>
    </row>
    <row r="91" spans="1:13" hidden="1" x14ac:dyDescent="0.25">
      <c r="A91" s="5">
        <v>67.06</v>
      </c>
      <c r="B91" s="7">
        <v>7.2831832041139483E-3</v>
      </c>
    </row>
    <row r="92" spans="1:13" hidden="1" x14ac:dyDescent="0.25">
      <c r="A92" s="5">
        <v>72.52</v>
      </c>
      <c r="B92" s="7">
        <v>8.7494820344512954E-3</v>
      </c>
    </row>
    <row r="93" spans="1:13" hidden="1" x14ac:dyDescent="0.25">
      <c r="A93" s="5">
        <v>73.039999999999992</v>
      </c>
      <c r="B93" s="7">
        <v>8.7749718148703703E-3</v>
      </c>
    </row>
    <row r="94" spans="1:13" hidden="1" x14ac:dyDescent="0.25">
      <c r="A94" s="5">
        <v>79.02</v>
      </c>
      <c r="B94" s="7">
        <v>9.0681042896897275E-3</v>
      </c>
    </row>
    <row r="95" spans="1:13" hidden="1" x14ac:dyDescent="0.25">
      <c r="A95" s="8">
        <v>85</v>
      </c>
      <c r="B95" s="10">
        <v>9.361236764509083E-3</v>
      </c>
    </row>
    <row r="96" spans="1:13" hidden="1" x14ac:dyDescent="0.25"/>
    <row r="97" spans="1:5" ht="31.5" hidden="1" x14ac:dyDescent="0.5">
      <c r="A97" s="1" t="s">
        <v>18</v>
      </c>
      <c r="B97" s="1"/>
    </row>
    <row r="98" spans="1:5" hidden="1" x14ac:dyDescent="0.25">
      <c r="A98" s="2"/>
      <c r="B98" s="18" t="s">
        <v>16</v>
      </c>
    </row>
    <row r="99" spans="1:5" hidden="1" x14ac:dyDescent="0.25">
      <c r="A99" s="19" t="s">
        <v>17</v>
      </c>
      <c r="B99" s="20">
        <v>14</v>
      </c>
    </row>
    <row r="100" spans="1:5" hidden="1" x14ac:dyDescent="0.25">
      <c r="A100" s="5">
        <v>55.1</v>
      </c>
      <c r="B100" s="21">
        <v>9.4424295839979686E-5</v>
      </c>
    </row>
    <row r="101" spans="1:5" hidden="1" x14ac:dyDescent="0.25">
      <c r="A101" s="5">
        <v>61.079999999999991</v>
      </c>
      <c r="B101" s="21">
        <v>1.0719531407480651E-4</v>
      </c>
    </row>
    <row r="102" spans="1:5" hidden="1" x14ac:dyDescent="0.25">
      <c r="A102" s="5">
        <v>67.06</v>
      </c>
      <c r="B102" s="21">
        <v>1.17757248649357E-4</v>
      </c>
    </row>
    <row r="103" spans="1:5" hidden="1" x14ac:dyDescent="0.25">
      <c r="A103" s="5">
        <v>72.52</v>
      </c>
      <c r="B103" s="21">
        <v>1.274007541304685E-4</v>
      </c>
    </row>
    <row r="104" spans="1:5" hidden="1" x14ac:dyDescent="0.25">
      <c r="A104" s="5">
        <v>73.039999999999992</v>
      </c>
      <c r="B104" s="21">
        <v>1.274505183595924E-4</v>
      </c>
    </row>
    <row r="105" spans="1:5" hidden="1" x14ac:dyDescent="0.25">
      <c r="A105" s="5">
        <v>79.02</v>
      </c>
      <c r="B105" s="21">
        <v>1.2802280699451661E-4</v>
      </c>
    </row>
    <row r="106" spans="1:5" hidden="1" x14ac:dyDescent="0.25">
      <c r="A106" s="8">
        <v>85</v>
      </c>
      <c r="B106" s="22">
        <v>1.285950956294406E-4</v>
      </c>
    </row>
    <row r="107" spans="1:5" hidden="1" x14ac:dyDescent="0.25"/>
    <row r="108" spans="1:5" ht="28.9" customHeight="1" x14ac:dyDescent="0.5">
      <c r="A108" s="1" t="s">
        <v>19</v>
      </c>
      <c r="B108" s="1"/>
    </row>
    <row r="109" spans="1:5" x14ac:dyDescent="0.25">
      <c r="A109" s="23"/>
      <c r="B109" s="24" t="s">
        <v>20</v>
      </c>
      <c r="C109" s="24"/>
      <c r="D109" s="24" t="s">
        <v>21</v>
      </c>
      <c r="E109" s="25"/>
    </row>
    <row r="110" spans="1:5" x14ac:dyDescent="0.25">
      <c r="A110" s="5" t="s">
        <v>22</v>
      </c>
      <c r="B110" s="26">
        <f ca="1">1000 * (FORECAST( B29, OFFSET(B89:B95,MATCH(B29,A89:A95,1)-1,0,2), OFFSET(A89:A95,MATCH(B29,A89:A95,1)-1,0,2) ))*B28</f>
        <v>6.2121322444604186</v>
      </c>
      <c r="C110" s="26" t="s">
        <v>23</v>
      </c>
      <c r="D110" s="26">
        <f ca="1">1000 * FORECAST( B29, OFFSET(B89:B95,MATCH(B29,A89:A95,1)-1,0,2), OFFSET(A89:A95,MATCH(B29,A89:A95,1)-1,0,2) )*B28 / 453592</f>
        <v>1.3695418447548498E-5</v>
      </c>
      <c r="E110" s="21" t="s">
        <v>24</v>
      </c>
    </row>
    <row r="111" spans="1:5" x14ac:dyDescent="0.25">
      <c r="A111" s="5" t="s">
        <v>25</v>
      </c>
      <c r="B111" s="26">
        <f ca="1">(FORECAST( B29, OFFSET(B67:B73,MATCH(B29,A67:A73,1)-1,0,2), OFFSET(A67:A73,MATCH(B29,A67:A73,1)-1,0,2) ))*B28 / 60</f>
        <v>15.087102949671324</v>
      </c>
      <c r="C111" s="26" t="s">
        <v>26</v>
      </c>
      <c r="D111" s="26">
        <f ca="1">(FORECAST( B29, OFFSET(B67:B73,MATCH(B29,A67:A73,1)-1,0,2), OFFSET(A67:A73,MATCH(B29,A67:A73,1)-1,0,2) ))*B28 * 0.00220462 / 60</f>
        <v>3.3261328904904394E-2</v>
      </c>
      <c r="E111" s="21" t="s">
        <v>27</v>
      </c>
    </row>
    <row r="112" spans="1:5" x14ac:dyDescent="0.25">
      <c r="A112" s="5" t="s">
        <v>28</v>
      </c>
      <c r="B112" s="26">
        <f ca="1">(FORECAST( B29, OFFSET(B45:B51,MATCH(B29,A45:A51,1)-1,0,2), OFFSET(A45:A51,MATCH(B29,A45:A51,1)-1,0,2) ))*B28 / 60</f>
        <v>21.846749523783579</v>
      </c>
      <c r="C112" s="26" t="s">
        <v>26</v>
      </c>
      <c r="D112" s="26">
        <f ca="1">(FORECAST( B29, OFFSET(B45:B51,MATCH(B29,A45:A51,1)-1,0,2), OFFSET(A45:A51,MATCH(B29,A45:A51,1)-1,0,2) ))*B28 * 0.00220462 / 60</f>
        <v>4.8163780935123759E-2</v>
      </c>
      <c r="E112" s="21" t="s">
        <v>27</v>
      </c>
    </row>
    <row r="113" spans="1:13" x14ac:dyDescent="0.25">
      <c r="A113" s="8" t="s">
        <v>29</v>
      </c>
      <c r="B113" s="27">
        <f ca="1">FORECAST( B29, OFFSET(B100:B106,MATCH(B29,A100:A106,1)-1,0,2), OFFSET(A100:A106,MATCH(B29,A100:A106,1)-1,0,2) )</f>
        <v>1.274007541304685E-4</v>
      </c>
      <c r="C113" s="27" t="s">
        <v>30</v>
      </c>
      <c r="D113" s="27">
        <f ca="1">FORECAST( B29, OFFSET(B100:B106,MATCH(B29,A100:A106,1)-1,0,2), OFFSET(A100:A106,MATCH(B29,A100:A106,1)-1,0,2) )</f>
        <v>1.274007541304685E-4</v>
      </c>
      <c r="E113" s="22" t="s">
        <v>30</v>
      </c>
    </row>
    <row r="116" spans="1:13" ht="31.5" hidden="1" x14ac:dyDescent="0.5">
      <c r="A116" s="1" t="s">
        <v>31</v>
      </c>
      <c r="B116" s="1"/>
    </row>
    <row r="117" spans="1:13" hidden="1" x14ac:dyDescent="0.25">
      <c r="A117" s="2"/>
      <c r="B117" s="28" t="s">
        <v>16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17</v>
      </c>
      <c r="B118" s="29">
        <v>15</v>
      </c>
      <c r="C118" s="29">
        <v>14.5</v>
      </c>
      <c r="D118" s="29">
        <v>14</v>
      </c>
      <c r="E118" s="29">
        <v>13.5</v>
      </c>
      <c r="F118" s="29">
        <v>13</v>
      </c>
      <c r="G118" s="29">
        <v>12</v>
      </c>
      <c r="H118" s="29">
        <v>11</v>
      </c>
      <c r="I118" s="29">
        <v>10</v>
      </c>
      <c r="J118" s="29">
        <v>9</v>
      </c>
      <c r="K118" s="29">
        <v>8</v>
      </c>
      <c r="L118" s="29">
        <v>7</v>
      </c>
      <c r="M118" s="20">
        <v>6</v>
      </c>
    </row>
    <row r="119" spans="1:13" hidden="1" x14ac:dyDescent="0.25">
      <c r="A119" s="5">
        <v>55.1</v>
      </c>
      <c r="B119" s="26">
        <v>1.1088004541258509</v>
      </c>
      <c r="C119" s="26">
        <v>1.152408267083102</v>
      </c>
      <c r="D119" s="26">
        <v>1.201664126573561</v>
      </c>
      <c r="E119" s="26">
        <v>1.25794366121735</v>
      </c>
      <c r="F119" s="26">
        <v>1.3227970050879889</v>
      </c>
      <c r="G119" s="26">
        <v>1.4852981840707931</v>
      </c>
      <c r="H119" s="26">
        <v>1.7050588451778059</v>
      </c>
      <c r="I119" s="26">
        <v>2.0007622573190762</v>
      </c>
      <c r="J119" s="26">
        <v>2.3938837766588499</v>
      </c>
      <c r="K119" s="26">
        <v>2.9086908466155759</v>
      </c>
      <c r="L119" s="26">
        <v>3.5722429978619048</v>
      </c>
      <c r="M119" s="21">
        <v>4.4143918483246862</v>
      </c>
    </row>
    <row r="120" spans="1:13" hidden="1" x14ac:dyDescent="0.25">
      <c r="A120" s="5">
        <v>61.079999999999991</v>
      </c>
      <c r="B120" s="26">
        <v>1.1239929305111021</v>
      </c>
      <c r="C120" s="26">
        <v>1.1684587267383111</v>
      </c>
      <c r="D120" s="26">
        <v>1.2192523759356659</v>
      </c>
      <c r="E120" s="26">
        <v>1.2778347030414829</v>
      </c>
      <c r="F120" s="26">
        <v>1.345841038447477</v>
      </c>
      <c r="G120" s="26">
        <v>1.517539582993745</v>
      </c>
      <c r="H120" s="26">
        <v>1.750920761775856</v>
      </c>
      <c r="I120" s="26">
        <v>2.065349414249412</v>
      </c>
      <c r="J120" s="26">
        <v>2.4829824671242151</v>
      </c>
      <c r="K120" s="26">
        <v>3.028768934364265</v>
      </c>
      <c r="L120" s="26">
        <v>3.730449917187765</v>
      </c>
      <c r="M120" s="21">
        <v>4.6185586040671227</v>
      </c>
    </row>
    <row r="121" spans="1:13" hidden="1" x14ac:dyDescent="0.25">
      <c r="A121" s="5">
        <v>67.06</v>
      </c>
      <c r="B121" s="26">
        <v>1.1411044482498709</v>
      </c>
      <c r="C121" s="26">
        <v>1.1866982900017169</v>
      </c>
      <c r="D121" s="26">
        <v>1.2393190813217341</v>
      </c>
      <c r="E121" s="26">
        <v>1.3005128434664279</v>
      </c>
      <c r="F121" s="26">
        <v>1.372000103145711</v>
      </c>
      <c r="G121" s="26">
        <v>1.553609749214554</v>
      </c>
      <c r="H121" s="26">
        <v>1.8014023422752099</v>
      </c>
      <c r="I121" s="26">
        <v>2.1354242923288358</v>
      </c>
      <c r="J121" s="26">
        <v>2.5785140966307831</v>
      </c>
      <c r="K121" s="26">
        <v>3.1563023396906051</v>
      </c>
      <c r="L121" s="26">
        <v>3.8972116932720602</v>
      </c>
      <c r="M121" s="21">
        <v>4.8324569163931113</v>
      </c>
    </row>
    <row r="122" spans="1:13" hidden="1" x14ac:dyDescent="0.25">
      <c r="A122" s="5">
        <v>72.52</v>
      </c>
      <c r="B122" s="26">
        <v>1.1567280079244</v>
      </c>
      <c r="C122" s="26">
        <v>1.203351804285697</v>
      </c>
      <c r="D122" s="26">
        <v>1.257640855804665</v>
      </c>
      <c r="E122" s="26">
        <v>1.3212189716805089</v>
      </c>
      <c r="F122" s="26">
        <v>1.395884466565837</v>
      </c>
      <c r="G122" s="26">
        <v>1.5865433792422481</v>
      </c>
      <c r="H122" s="26">
        <v>1.847494220122446</v>
      </c>
      <c r="I122" s="26">
        <v>2.199405702749178</v>
      </c>
      <c r="J122" s="26">
        <v>2.6657386279193869</v>
      </c>
      <c r="K122" s="26">
        <v>3.2727458836842191</v>
      </c>
      <c r="L122" s="26">
        <v>4.0494724453490241</v>
      </c>
      <c r="M122" s="21">
        <v>5.0277553754733599</v>
      </c>
    </row>
    <row r="123" spans="1:13" hidden="1" x14ac:dyDescent="0.25">
      <c r="A123" s="5">
        <v>73.039999999999992</v>
      </c>
      <c r="B123" s="26">
        <v>1.1591112195424731</v>
      </c>
      <c r="C123" s="26">
        <v>1.205920768759805</v>
      </c>
      <c r="D123" s="26">
        <v>1.2604598040897519</v>
      </c>
      <c r="E123" s="26">
        <v>1.3243595431070161</v>
      </c>
      <c r="F123" s="26">
        <v>1.399425708839698</v>
      </c>
      <c r="G123" s="26">
        <v>1.591152739830602</v>
      </c>
      <c r="H123" s="26">
        <v>1.8535767903549749</v>
      </c>
      <c r="I123" s="26">
        <v>2.207425840959524</v>
      </c>
      <c r="J123" s="26">
        <v>2.6762199594451519</v>
      </c>
      <c r="K123" s="26">
        <v>3.2862713008669679</v>
      </c>
      <c r="L123" s="26">
        <v>4.0666841075342823</v>
      </c>
      <c r="M123" s="21">
        <v>5.0493547090106148</v>
      </c>
    </row>
    <row r="124" spans="1:13" hidden="1" x14ac:dyDescent="0.25">
      <c r="A124" s="5">
        <v>79.02</v>
      </c>
      <c r="B124" s="26">
        <v>1.1865181531503111</v>
      </c>
      <c r="C124" s="26">
        <v>1.235463860212048</v>
      </c>
      <c r="D124" s="26">
        <v>1.29287770936826</v>
      </c>
      <c r="E124" s="26">
        <v>1.360476114511848</v>
      </c>
      <c r="F124" s="26">
        <v>1.440149994989101</v>
      </c>
      <c r="G124" s="26">
        <v>1.644160386596679</v>
      </c>
      <c r="H124" s="26">
        <v>1.9235263480290561</v>
      </c>
      <c r="I124" s="26">
        <v>2.299657430378494</v>
      </c>
      <c r="J124" s="26">
        <v>2.796755271991449</v>
      </c>
      <c r="K124" s="26">
        <v>3.4418135984685811</v>
      </c>
      <c r="L124" s="26">
        <v>4.26461822266476</v>
      </c>
      <c r="M124" s="21">
        <v>5.2977470446890544</v>
      </c>
    </row>
    <row r="125" spans="1:13" hidden="1" x14ac:dyDescent="0.25">
      <c r="A125" s="8">
        <v>85</v>
      </c>
      <c r="B125" s="27">
        <v>1.213925086758149</v>
      </c>
      <c r="C125" s="27">
        <v>1.2650069516642919</v>
      </c>
      <c r="D125" s="27">
        <v>1.3252956146467689</v>
      </c>
      <c r="E125" s="27">
        <v>1.39659268591668</v>
      </c>
      <c r="F125" s="27">
        <v>1.4808742811385029</v>
      </c>
      <c r="G125" s="27">
        <v>1.6971680333627539</v>
      </c>
      <c r="H125" s="27">
        <v>1.993475905703137</v>
      </c>
      <c r="I125" s="27">
        <v>2.3918890197974632</v>
      </c>
      <c r="J125" s="27">
        <v>2.9172905845377461</v>
      </c>
      <c r="K125" s="27">
        <v>3.5973558960701939</v>
      </c>
      <c r="L125" s="27">
        <v>4.4625523377952367</v>
      </c>
      <c r="M125" s="22">
        <v>5.5461393803674914</v>
      </c>
    </row>
    <row r="126" spans="1:13" hidden="1" x14ac:dyDescent="0.25"/>
    <row r="127" spans="1:13" ht="28.9" customHeight="1" x14ac:dyDescent="0.5">
      <c r="A127" s="1" t="s">
        <v>32</v>
      </c>
      <c r="B127" s="1"/>
    </row>
    <row r="128" spans="1:13" x14ac:dyDescent="0.25">
      <c r="A128" s="23" t="s">
        <v>16</v>
      </c>
      <c r="B128" s="25" t="s">
        <v>33</v>
      </c>
    </row>
    <row r="129" spans="1:2" x14ac:dyDescent="0.25">
      <c r="A129" s="5">
        <v>15</v>
      </c>
      <c r="B129" s="21">
        <f ca="1">(FORECAST( B29, OFFSET(B119:B125,MATCH(B29,A119:A125,1)-1,0,2), OFFSET(A119:A125,MATCH(B29,A119:A125,1)-1,0,2) )) / 1000</f>
        <v>1.1567280079243999E-3</v>
      </c>
    </row>
    <row r="130" spans="1:2" x14ac:dyDescent="0.25">
      <c r="A130" s="5">
        <v>14.5</v>
      </c>
      <c r="B130" s="21">
        <f ca="1">(FORECAST( B29, OFFSET(C119:C125,MATCH(B29,A119:A125,1)-1,0,2), OFFSET(A119:A125,MATCH(B29,A119:A125,1)-1,0,2) )) / 1000</f>
        <v>1.2033518042856971E-3</v>
      </c>
    </row>
    <row r="131" spans="1:2" x14ac:dyDescent="0.25">
      <c r="A131" s="5">
        <v>14</v>
      </c>
      <c r="B131" s="21">
        <f ca="1">(FORECAST( B29, OFFSET(D119:D125,MATCH(B29,A119:A125,1)-1,0,2), OFFSET(A119:A125,MATCH(B29,A119:A125,1)-1,0,2) )) / 1000</f>
        <v>1.257640855804665E-3</v>
      </c>
    </row>
    <row r="132" spans="1:2" x14ac:dyDescent="0.25">
      <c r="A132" s="5">
        <v>13.5</v>
      </c>
      <c r="B132" s="21">
        <f ca="1">(FORECAST( B29, OFFSET(E119:E125,MATCH(B29,A119:A125,1)-1,0,2), OFFSET(A119:A125,MATCH(B29,A119:A125,1)-1,0,2) )) / 1000</f>
        <v>1.3212189716805089E-3</v>
      </c>
    </row>
    <row r="133" spans="1:2" x14ac:dyDescent="0.25">
      <c r="A133" s="5">
        <v>13</v>
      </c>
      <c r="B133" s="21">
        <f ca="1">(FORECAST( B29, OFFSET(F119:F125,MATCH(B29,A119:A125,1)-1,0,2), OFFSET(A119:A125,MATCH(B29,A119:A125,1)-1,0,2) )) / 1000</f>
        <v>1.395884466565837E-3</v>
      </c>
    </row>
    <row r="134" spans="1:2" x14ac:dyDescent="0.25">
      <c r="A134" s="5">
        <v>12</v>
      </c>
      <c r="B134" s="21">
        <f ca="1">(FORECAST( B29, OFFSET(G119:G125,MATCH(B29,A119:A125,1)-1,0,2), OFFSET(A119:A125,MATCH(B29,A119:A125,1)-1,0,2) )) / 1000</f>
        <v>1.586543379242248E-3</v>
      </c>
    </row>
    <row r="135" spans="1:2" x14ac:dyDescent="0.25">
      <c r="A135" s="5">
        <v>11</v>
      </c>
      <c r="B135" s="21">
        <f ca="1">(FORECAST( B29, OFFSET(H119:H125,MATCH(B29,A119:A125,1)-1,0,2), OFFSET(A119:A125,MATCH(B29,A119:A125,1)-1,0,2) )) / 1000</f>
        <v>1.8474942201224458E-3</v>
      </c>
    </row>
    <row r="136" spans="1:2" x14ac:dyDescent="0.25">
      <c r="A136" s="5">
        <v>10</v>
      </c>
      <c r="B136" s="21">
        <f ca="1">(FORECAST( B29, OFFSET(I119:I125,MATCH(B29,A119:A125,1)-1,0,2), OFFSET(A119:A125,MATCH(B29,A119:A125,1)-1,0,2) )) / 1000</f>
        <v>2.1994057027491776E-3</v>
      </c>
    </row>
    <row r="137" spans="1:2" x14ac:dyDescent="0.25">
      <c r="A137" s="5">
        <v>9</v>
      </c>
      <c r="B137" s="21">
        <f ca="1">(FORECAST( B29, OFFSET(J119:J125,MATCH(B29,A119:A125,1)-1,0,2), OFFSET(A119:A125,MATCH(B29,A119:A125,1)-1,0,2) )) / 1000</f>
        <v>2.665738627919387E-3</v>
      </c>
    </row>
    <row r="138" spans="1:2" x14ac:dyDescent="0.25">
      <c r="A138" s="5">
        <v>8</v>
      </c>
      <c r="B138" s="21">
        <f ca="1">(FORECAST( B29, OFFSET(K119:K125,MATCH(B29,A119:A125,1)-1,0,2), OFFSET(A119:A125,MATCH(B29,A119:A125,1)-1,0,2) )) / 1000</f>
        <v>3.2727458836842192E-3</v>
      </c>
    </row>
    <row r="139" spans="1:2" x14ac:dyDescent="0.25">
      <c r="A139" s="5">
        <v>7</v>
      </c>
      <c r="B139" s="21">
        <f ca="1">(FORECAST( B29, OFFSET(L119:L125,MATCH(B29,A119:A125,1)-1,0,2), OFFSET(A119:A125,MATCH(B29,A119:A125,1)-1,0,2) )) / 1000</f>
        <v>4.0494724453490243E-3</v>
      </c>
    </row>
    <row r="140" spans="1:2" x14ac:dyDescent="0.25">
      <c r="A140" s="8">
        <v>6</v>
      </c>
      <c r="B140" s="22">
        <f ca="1">(FORECAST( B29, OFFSET(M119:M125,MATCH(B29,A119:A125,1)-1,0,2), OFFSET(A119:A125,MATCH(B29,A119:A125,1)-1,0,2) )) / 1000</f>
        <v>5.0277553754733599E-3</v>
      </c>
    </row>
    <row r="142" spans="1:2" x14ac:dyDescent="0.25">
      <c r="A142" t="s">
        <v>46</v>
      </c>
    </row>
    <row r="144" spans="1:2" ht="28.9" customHeight="1" x14ac:dyDescent="0.5">
      <c r="A144" s="1" t="s">
        <v>34</v>
      </c>
      <c r="B144" s="1"/>
    </row>
    <row r="145" spans="1:2" x14ac:dyDescent="0.25">
      <c r="A145" s="23" t="s">
        <v>17</v>
      </c>
      <c r="B145" s="25" t="s">
        <v>35</v>
      </c>
    </row>
    <row r="146" spans="1:2" x14ac:dyDescent="0.25">
      <c r="A146" s="5">
        <v>85</v>
      </c>
      <c r="B146" s="7">
        <v>1</v>
      </c>
    </row>
    <row r="147" spans="1:2" x14ac:dyDescent="0.25">
      <c r="A147" s="5">
        <v>79.02</v>
      </c>
      <c r="B147" s="7">
        <v>1</v>
      </c>
    </row>
    <row r="148" spans="1:2" x14ac:dyDescent="0.25">
      <c r="A148" s="5">
        <v>73.039999999999992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67.06</v>
      </c>
      <c r="B150" s="7">
        <v>1</v>
      </c>
    </row>
    <row r="151" spans="1:2" x14ac:dyDescent="0.25">
      <c r="A151" s="5">
        <v>61.08</v>
      </c>
      <c r="B151" s="7">
        <v>1</v>
      </c>
    </row>
    <row r="152" spans="1:2" x14ac:dyDescent="0.25">
      <c r="A152" s="8">
        <v>55.1</v>
      </c>
      <c r="B152" s="10">
        <v>1</v>
      </c>
    </row>
    <row r="154" spans="1:2" ht="28.9" customHeight="1" x14ac:dyDescent="0.5">
      <c r="A154" s="1" t="s">
        <v>36</v>
      </c>
      <c r="B154" s="1"/>
    </row>
    <row r="155" spans="1:2" x14ac:dyDescent="0.25">
      <c r="A155" s="23" t="s">
        <v>17</v>
      </c>
      <c r="B155" s="25" t="s">
        <v>35</v>
      </c>
    </row>
    <row r="156" spans="1:2" x14ac:dyDescent="0.25">
      <c r="A156" s="5">
        <v>85</v>
      </c>
      <c r="B156" s="7">
        <v>1</v>
      </c>
    </row>
    <row r="157" spans="1:2" x14ac:dyDescent="0.25">
      <c r="A157" s="5">
        <v>79.02</v>
      </c>
      <c r="B157" s="7">
        <v>1</v>
      </c>
    </row>
    <row r="158" spans="1:2" x14ac:dyDescent="0.25">
      <c r="A158" s="5">
        <v>73.039999999999992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67.06</v>
      </c>
      <c r="B160" s="7">
        <v>1</v>
      </c>
    </row>
    <row r="161" spans="1:2" x14ac:dyDescent="0.25">
      <c r="A161" s="5">
        <v>61.08</v>
      </c>
      <c r="B161" s="7">
        <v>1</v>
      </c>
    </row>
    <row r="162" spans="1:2" x14ac:dyDescent="0.25">
      <c r="A162" s="8">
        <v>55.1</v>
      </c>
      <c r="B162" s="10">
        <v>1</v>
      </c>
    </row>
    <row r="164" spans="1:2" ht="28.9" customHeight="1" x14ac:dyDescent="0.5">
      <c r="A164" s="1" t="s">
        <v>37</v>
      </c>
      <c r="B164" s="1"/>
    </row>
    <row r="165" spans="1:2" x14ac:dyDescent="0.25">
      <c r="A165" s="23" t="s">
        <v>17</v>
      </c>
      <c r="B165" s="25" t="s">
        <v>35</v>
      </c>
    </row>
    <row r="166" spans="1:2" x14ac:dyDescent="0.25">
      <c r="A166" s="5">
        <v>85</v>
      </c>
      <c r="B166" s="7">
        <v>1</v>
      </c>
    </row>
    <row r="167" spans="1:2" x14ac:dyDescent="0.25">
      <c r="A167" s="5">
        <v>79.02</v>
      </c>
      <c r="B167" s="7">
        <v>1</v>
      </c>
    </row>
    <row r="168" spans="1:2" x14ac:dyDescent="0.25">
      <c r="A168" s="5">
        <v>73.039999999999992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67.06</v>
      </c>
      <c r="B170" s="7">
        <v>1</v>
      </c>
    </row>
    <row r="171" spans="1:2" x14ac:dyDescent="0.25">
      <c r="A171" s="5">
        <v>61.08</v>
      </c>
      <c r="B171" s="7">
        <v>1</v>
      </c>
    </row>
    <row r="172" spans="1:2" x14ac:dyDescent="0.25">
      <c r="A172" s="8">
        <v>55.1</v>
      </c>
      <c r="B172" s="10">
        <v>1</v>
      </c>
    </row>
    <row r="174" spans="1:2" ht="28.9" customHeight="1" x14ac:dyDescent="0.5">
      <c r="A174" s="1" t="s">
        <v>38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85</v>
      </c>
      <c r="B176" s="7">
        <v>1</v>
      </c>
    </row>
    <row r="177" spans="1:2" x14ac:dyDescent="0.25">
      <c r="A177" s="5">
        <v>80.016666666666666</v>
      </c>
      <c r="B177" s="7">
        <v>1</v>
      </c>
    </row>
    <row r="178" spans="1:2" x14ac:dyDescent="0.25">
      <c r="A178" s="5">
        <v>75.033333333333331</v>
      </c>
      <c r="B178" s="7">
        <v>1</v>
      </c>
    </row>
    <row r="179" spans="1:2" x14ac:dyDescent="0.25">
      <c r="A179" s="5">
        <v>72.52</v>
      </c>
      <c r="B179" s="7">
        <v>1</v>
      </c>
    </row>
    <row r="180" spans="1:2" x14ac:dyDescent="0.25">
      <c r="A180" s="5">
        <v>70.05</v>
      </c>
      <c r="B180" s="7">
        <v>1</v>
      </c>
    </row>
    <row r="181" spans="1:2" x14ac:dyDescent="0.25">
      <c r="A181" s="5">
        <v>65.066666666666663</v>
      </c>
      <c r="B181" s="7">
        <v>1</v>
      </c>
    </row>
    <row r="182" spans="1:2" x14ac:dyDescent="0.25">
      <c r="A182" s="5">
        <v>60.083333333333343</v>
      </c>
      <c r="B182" s="7">
        <v>1</v>
      </c>
    </row>
    <row r="183" spans="1:2" x14ac:dyDescent="0.25">
      <c r="A183" s="8">
        <v>55.1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43.511299999999999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3.5008036294783862E-4</v>
      </c>
    </row>
    <row r="35" spans="1:2" hidden="1" x14ac:dyDescent="0.25">
      <c r="A35" s="5">
        <v>30</v>
      </c>
      <c r="B35" s="7">
        <v>1.214662212746341E-3</v>
      </c>
    </row>
    <row r="36" spans="1:2" hidden="1" x14ac:dyDescent="0.25">
      <c r="A36" s="5">
        <v>40</v>
      </c>
      <c r="B36" s="7">
        <v>2.0318639350120019E-3</v>
      </c>
    </row>
    <row r="37" spans="1:2" hidden="1" x14ac:dyDescent="0.25">
      <c r="A37" s="5">
        <v>50</v>
      </c>
      <c r="B37" s="7">
        <v>3.4530688554354522E-3</v>
      </c>
    </row>
    <row r="38" spans="1:2" hidden="1" x14ac:dyDescent="0.25">
      <c r="A38" s="5">
        <v>60.000000000000007</v>
      </c>
      <c r="B38" s="7">
        <v>5.3871997348499054E-3</v>
      </c>
    </row>
    <row r="39" spans="1:2" hidden="1" x14ac:dyDescent="0.25">
      <c r="A39" s="8">
        <v>70</v>
      </c>
      <c r="B39" s="10">
        <v>8.072728728141753E-3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20</v>
      </c>
      <c r="B44" s="21">
        <v>3.2759672668171147E-5</v>
      </c>
    </row>
    <row r="45" spans="1:2" hidden="1" x14ac:dyDescent="0.25">
      <c r="A45" s="5">
        <v>30</v>
      </c>
      <c r="B45" s="21">
        <v>3.6824660182458673E-5</v>
      </c>
    </row>
    <row r="46" spans="1:2" hidden="1" x14ac:dyDescent="0.25">
      <c r="A46" s="5">
        <v>40</v>
      </c>
      <c r="B46" s="21">
        <v>5.7808998163313857E-5</v>
      </c>
    </row>
    <row r="47" spans="1:2" hidden="1" x14ac:dyDescent="0.25">
      <c r="A47" s="5">
        <v>50</v>
      </c>
      <c r="B47" s="21">
        <v>8.1553002199426849E-5</v>
      </c>
    </row>
    <row r="48" spans="1:2" hidden="1" x14ac:dyDescent="0.25">
      <c r="A48" s="5">
        <v>60.000000000000007</v>
      </c>
      <c r="B48" s="21">
        <v>1.05287807496125E-4</v>
      </c>
    </row>
    <row r="49" spans="1:13" hidden="1" x14ac:dyDescent="0.25">
      <c r="A49" s="8">
        <v>70</v>
      </c>
      <c r="B49" s="22">
        <v>1.229499054468786E-4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(0.00253089161872028)*B29</f>
        <v>1.7969330492913986</v>
      </c>
      <c r="C53" s="26" t="s">
        <v>23</v>
      </c>
      <c r="D53" s="26">
        <f>1000 * 0.00253089161872028*B29 / 453592</f>
        <v>3.9615624819031168E-6</v>
      </c>
      <c r="E53" s="21" t="s">
        <v>24</v>
      </c>
    </row>
    <row r="54" spans="1:13" x14ac:dyDescent="0.25">
      <c r="A54" s="5" t="s">
        <v>25</v>
      </c>
      <c r="B54" s="26">
        <f>(978.084116379052)*B29 / 60</f>
        <v>11.573995377152114</v>
      </c>
      <c r="C54" s="26" t="s">
        <v>26</v>
      </c>
      <c r="D54" s="26">
        <f>(978.084116379052)*B29 * 0.00220462 / 60</f>
        <v>2.5516261688377097E-2</v>
      </c>
      <c r="E54" s="21" t="s">
        <v>27</v>
      </c>
    </row>
    <row r="55" spans="1:13" x14ac:dyDescent="0.25">
      <c r="A55" s="5" t="s">
        <v>28</v>
      </c>
      <c r="B55" s="26">
        <f>(1757.88552390431)*B29 / 60</f>
        <v>20.801645366201001</v>
      </c>
      <c r="C55" s="26" t="s">
        <v>26</v>
      </c>
      <c r="D55" s="26">
        <f>(1757.88552390431)*B29 * 0.00220462 / 60</f>
        <v>4.5859723407234057E-2</v>
      </c>
      <c r="E55" s="21" t="s">
        <v>27</v>
      </c>
    </row>
    <row r="56" spans="1:13" x14ac:dyDescent="0.25">
      <c r="A56" s="8" t="s">
        <v>29</v>
      </c>
      <c r="B56" s="27">
        <f>0.0000661462303005142</f>
        <v>6.61462303005142E-5</v>
      </c>
      <c r="C56" s="27" t="s">
        <v>30</v>
      </c>
      <c r="D56" s="27">
        <f>0.0000661462303005142</f>
        <v>6.61462303005142E-5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20</v>
      </c>
      <c r="B62" s="26">
        <v>3.3176489283086261</v>
      </c>
      <c r="C62" s="26">
        <v>2.7311936970597159</v>
      </c>
      <c r="D62" s="26">
        <v>2.2787069733319512</v>
      </c>
      <c r="E62" s="26">
        <v>1.9343376619658581</v>
      </c>
      <c r="F62" s="26">
        <v>1.6750267550561651</v>
      </c>
      <c r="G62" s="26">
        <v>1.480507331951805</v>
      </c>
      <c r="H62" s="26">
        <v>1.3333045592559141</v>
      </c>
      <c r="I62" s="26">
        <v>1.218735690825824</v>
      </c>
      <c r="J62" s="26">
        <v>1.1698640738994439</v>
      </c>
      <c r="K62" s="26">
        <v>1.124910067773071</v>
      </c>
      <c r="L62" s="26">
        <v>1.082823603719131</v>
      </c>
      <c r="M62" s="21">
        <v>1.0427291184633991</v>
      </c>
    </row>
    <row r="63" spans="1:13" hidden="1" x14ac:dyDescent="0.25">
      <c r="A63" s="5">
        <v>30</v>
      </c>
      <c r="B63" s="26">
        <v>3.621703149282125</v>
      </c>
      <c r="C63" s="26">
        <v>2.9638733733001561</v>
      </c>
      <c r="D63" s="26">
        <v>2.4524688774834109</v>
      </c>
      <c r="E63" s="26">
        <v>2.060498816596235</v>
      </c>
      <c r="F63" s="26">
        <v>1.763764432657184</v>
      </c>
      <c r="G63" s="26">
        <v>1.54085905493901</v>
      </c>
      <c r="H63" s="26">
        <v>1.3731680999686739</v>
      </c>
      <c r="I63" s="26">
        <v>1.2448690715273369</v>
      </c>
      <c r="J63" s="26">
        <v>1.191310461045223</v>
      </c>
      <c r="K63" s="26">
        <v>1.142931560650351</v>
      </c>
      <c r="L63" s="26">
        <v>1.0985398328556171</v>
      </c>
      <c r="M63" s="21">
        <v>1.0571172456272839</v>
      </c>
    </row>
    <row r="64" spans="1:13" hidden="1" x14ac:dyDescent="0.25">
      <c r="A64" s="5">
        <v>40</v>
      </c>
      <c r="B64" s="26">
        <v>3.93022203253514</v>
      </c>
      <c r="C64" s="26">
        <v>3.2001199266014488</v>
      </c>
      <c r="D64" s="26">
        <v>2.6291382353028991</v>
      </c>
      <c r="E64" s="26">
        <v>2.1891463633276622</v>
      </c>
      <c r="F64" s="26">
        <v>1.854805802618114</v>
      </c>
      <c r="G64" s="26">
        <v>1.6035701323708349</v>
      </c>
      <c r="H64" s="26">
        <v>1.415685019036607</v>
      </c>
      <c r="I64" s="26">
        <v>1.274188216320417</v>
      </c>
      <c r="J64" s="26">
        <v>1.216298190835456</v>
      </c>
      <c r="K64" s="26">
        <v>1.164909565181435</v>
      </c>
      <c r="L64" s="26">
        <v>1.118687333111716</v>
      </c>
      <c r="M64" s="21">
        <v>1.076470993833053</v>
      </c>
    </row>
    <row r="65" spans="1:13" hidden="1" x14ac:dyDescent="0.25">
      <c r="A65" s="5">
        <v>50</v>
      </c>
      <c r="B65" s="26">
        <v>4.2489904228539803</v>
      </c>
      <c r="C65" s="26">
        <v>3.4449836142858512</v>
      </c>
      <c r="D65" s="26">
        <v>2.8129640346103111</v>
      </c>
      <c r="E65" s="26">
        <v>2.3236613384393592</v>
      </c>
      <c r="F65" s="26">
        <v>1.9505972676391929</v>
      </c>
      <c r="G65" s="26">
        <v>1.6700856513302169</v>
      </c>
      <c r="H65" s="26">
        <v>1.461232405887035</v>
      </c>
      <c r="I65" s="26">
        <v>1.305935534938452</v>
      </c>
      <c r="J65" s="26">
        <v>1.2434773273922051</v>
      </c>
      <c r="K65" s="26">
        <v>1.188885129367474</v>
      </c>
      <c r="L65" s="26">
        <v>1.140681465858097</v>
      </c>
      <c r="M65" s="21">
        <v>1.0975633673113061</v>
      </c>
    </row>
    <row r="66" spans="1:13" hidden="1" x14ac:dyDescent="0.25">
      <c r="A66" s="5">
        <v>60.000000000000007</v>
      </c>
      <c r="B66" s="26">
        <v>4.5799281396336671</v>
      </c>
      <c r="C66" s="26">
        <v>3.7003324057879259</v>
      </c>
      <c r="D66" s="26">
        <v>3.0057361454424512</v>
      </c>
      <c r="E66" s="26">
        <v>2.4657292631330621</v>
      </c>
      <c r="F66" s="26">
        <v>2.0526937506497842</v>
      </c>
      <c r="G66" s="26">
        <v>1.7418036870368421</v>
      </c>
      <c r="H66" s="26">
        <v>1.511025238592663</v>
      </c>
      <c r="I66" s="26">
        <v>1.34111665886987</v>
      </c>
      <c r="J66" s="26">
        <v>1.2737389853727641</v>
      </c>
      <c r="K66" s="26">
        <v>1.215628288675306</v>
      </c>
      <c r="L66" s="26">
        <v>1.16516462501181</v>
      </c>
      <c r="M66" s="21">
        <v>1.1209025560699859</v>
      </c>
    </row>
    <row r="67" spans="1:13" hidden="1" x14ac:dyDescent="0.25">
      <c r="A67" s="8">
        <v>70</v>
      </c>
      <c r="B67" s="27">
        <v>4.9376176251286301</v>
      </c>
      <c r="C67" s="27">
        <v>3.9791982520827331</v>
      </c>
      <c r="D67" s="27">
        <v>3.2190027095333198</v>
      </c>
      <c r="E67" s="27">
        <v>2.625481151940031</v>
      </c>
      <c r="F67" s="27">
        <v>2.1698758210167131</v>
      </c>
      <c r="G67" s="27">
        <v>1.8262210457314141</v>
      </c>
      <c r="H67" s="27">
        <v>1.5713432423063891</v>
      </c>
      <c r="I67" s="27">
        <v>1.384860914218087</v>
      </c>
      <c r="J67" s="27">
        <v>1.3116622971201639</v>
      </c>
      <c r="K67" s="27">
        <v>1.2491846521971579</v>
      </c>
      <c r="L67" s="27">
        <v>1.1956655669238601</v>
      </c>
      <c r="M67" s="22">
        <v>1.149517134228464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(FORECAST( 43.5113, OFFSET(B62:B67,MATCH(43.5113,A62:A67,1)-1,0,2), OFFSET(A62:A67,MATCH(43.5113,A62:A67,1)-1,0,2) )) / 1000</f>
        <v>4.0421511774277937E-3</v>
      </c>
    </row>
    <row r="72" spans="1:13" x14ac:dyDescent="0.25">
      <c r="A72" s="5">
        <v>7</v>
      </c>
      <c r="B72" s="21">
        <f ca="1">(FORECAST( 43.5113, OFFSET(C62:C67,MATCH(43.5113,A62:A67,1)-1,0,2), OFFSET(A62:A67,MATCH(43.5113,A62:A67,1)-1,0,2) )) / 1000</f>
        <v>3.2860989132580728E-3</v>
      </c>
    </row>
    <row r="73" spans="1:13" x14ac:dyDescent="0.25">
      <c r="A73" s="5">
        <v>8</v>
      </c>
      <c r="B73" s="21">
        <f ca="1">(FORECAST( 43.5113, OFFSET(D62:D67,MATCH(43.5113,A62:A67,1)-1,0,2), OFFSET(A62:A67,MATCH(43.5113,A62:A67,1)-1,0,2) )) / 1000</f>
        <v>2.6936849882137105E-3</v>
      </c>
    </row>
    <row r="74" spans="1:13" x14ac:dyDescent="0.25">
      <c r="A74" s="5">
        <v>9</v>
      </c>
      <c r="B74" s="21">
        <f ca="1">(FORECAST( 43.5113, OFFSET(E62:E67,MATCH(43.5113,A62:A67,1)-1,0,2), OFFSET(A62:A67,MATCH(43.5113,A62:A67,1)-1,0,2) )) / 1000</f>
        <v>2.2363786065386325E-3</v>
      </c>
    </row>
    <row r="75" spans="1:13" x14ac:dyDescent="0.25">
      <c r="A75" s="5">
        <v>10</v>
      </c>
      <c r="B75" s="21">
        <f ca="1">(FORECAST( 43.5113, OFFSET(F62:F67,MATCH(43.5113,A62:A67,1)-1,0,2), OFFSET(A62:A67,MATCH(43.5113,A62:A67,1)-1,0,2) )) / 1000</f>
        <v>1.8884410597309652E-3</v>
      </c>
    </row>
    <row r="76" spans="1:13" x14ac:dyDescent="0.25">
      <c r="A76" s="5">
        <v>11</v>
      </c>
      <c r="B76" s="21">
        <f ca="1">(FORECAST( 43.5113, OFFSET(G62:G67,MATCH(43.5113,A62:A67,1)-1,0,2), OFFSET(A62:A67,MATCH(43.5113,A62:A67,1)-1,0,2) )) / 1000</f>
        <v>1.6269257265430425E-3</v>
      </c>
    </row>
    <row r="77" spans="1:13" x14ac:dyDescent="0.25">
      <c r="A77" s="5">
        <v>12</v>
      </c>
      <c r="B77" s="21">
        <f ca="1">(FORECAST( 43.5113, OFFSET(H62:H67,MATCH(43.5113,A62:A67,1)-1,0,2), OFFSET(A62:A67,MATCH(43.5113,A62:A67,1)-1,0,2) )) / 1000</f>
        <v>1.4316780729813976E-3</v>
      </c>
    </row>
    <row r="78" spans="1:13" x14ac:dyDescent="0.25">
      <c r="A78" s="5">
        <v>13</v>
      </c>
      <c r="B78" s="21">
        <f ca="1">(FORECAST( 43.5113, OFFSET(I62:I67,MATCH(43.5113,A62:A67,1)-1,0,2), OFFSET(A62:A67,MATCH(43.5113,A62:A67,1)-1,0,2) )) / 1000</f>
        <v>1.2853356523067675E-3</v>
      </c>
    </row>
    <row r="79" spans="1:13" x14ac:dyDescent="0.25">
      <c r="A79" s="5">
        <v>13.5</v>
      </c>
      <c r="B79" s="21">
        <f ca="1">(FORECAST( 43.5113, OFFSET(J62:J67,MATCH(43.5113,A62:A67,1)-1,0,2), OFFSET(A62:A67,MATCH(43.5113,A62:A67,1)-1,0,2) )) / 1000</f>
        <v>1.2258416010546276E-3</v>
      </c>
    </row>
    <row r="80" spans="1:13" x14ac:dyDescent="0.25">
      <c r="A80" s="5">
        <v>14</v>
      </c>
      <c r="B80" s="21">
        <f ca="1">(FORECAST( 43.5113, OFFSET(K62:K67,MATCH(43.5113,A62:A67,1)-1,0,2), OFFSET(A62:A67,MATCH(43.5113,A62:A67,1)-1,0,2) )) / 1000</f>
        <v>1.1733281050340786E-3</v>
      </c>
    </row>
    <row r="81" spans="1:2" x14ac:dyDescent="0.25">
      <c r="A81" s="5">
        <v>14.5</v>
      </c>
      <c r="B81" s="21">
        <f ca="1">(FORECAST( 43.5113, OFFSET(L62:L67,MATCH(43.5113,A62:A67,1)-1,0,2), OFFSET(A62:A67,MATCH(43.5113,A62:A67,1)-1,0,2) )) / 1000</f>
        <v>1.1264101329429529E-3</v>
      </c>
    </row>
    <row r="82" spans="1:2" x14ac:dyDescent="0.25">
      <c r="A82" s="8">
        <v>15</v>
      </c>
      <c r="B82" s="22">
        <f ca="1">(FORECAST( 43.5113, OFFSET(M62:M67,MATCH(43.5113,A62:A67,1)-1,0,2), OFFSET(A62:A67,MATCH(43.5113,A62:A67,1)-1,0,2) )) / 1000</f>
        <v>1.083877158932472E-3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20</v>
      </c>
      <c r="B86" s="7">
        <v>0.32971353074449339</v>
      </c>
    </row>
    <row r="87" spans="1:2" x14ac:dyDescent="0.25">
      <c r="A87" s="5">
        <v>30</v>
      </c>
      <c r="B87" s="7">
        <v>0.73831011158529625</v>
      </c>
    </row>
    <row r="88" spans="1:2" x14ac:dyDescent="0.25">
      <c r="A88" s="5">
        <v>40</v>
      </c>
      <c r="B88" s="7">
        <v>0.93199235416351145</v>
      </c>
    </row>
    <row r="89" spans="1:2" x14ac:dyDescent="0.25">
      <c r="A89" s="5">
        <v>50</v>
      </c>
      <c r="B89" s="7">
        <v>1.0196438054806769</v>
      </c>
    </row>
    <row r="90" spans="1:2" x14ac:dyDescent="0.25">
      <c r="A90" s="5">
        <v>60</v>
      </c>
      <c r="B90" s="7">
        <v>1.039416395283848</v>
      </c>
    </row>
    <row r="91" spans="1:2" x14ac:dyDescent="0.25">
      <c r="A91" s="8">
        <v>70</v>
      </c>
      <c r="B91" s="10">
        <v>1.01683166137825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20</v>
      </c>
      <c r="B95" s="7">
        <v>0.64658669790762346</v>
      </c>
    </row>
    <row r="96" spans="1:2" x14ac:dyDescent="0.25">
      <c r="A96" s="5">
        <v>30</v>
      </c>
      <c r="B96" s="7">
        <v>0.8123649829055668</v>
      </c>
    </row>
    <row r="97" spans="1:2" x14ac:dyDescent="0.25">
      <c r="A97" s="5">
        <v>40</v>
      </c>
      <c r="B97" s="7">
        <v>0.95123764289715396</v>
      </c>
    </row>
    <row r="98" spans="1:2" x14ac:dyDescent="0.25">
      <c r="A98" s="5">
        <v>50</v>
      </c>
      <c r="B98" s="7">
        <v>1.072696509282105</v>
      </c>
    </row>
    <row r="99" spans="1:2" x14ac:dyDescent="0.25">
      <c r="A99" s="5">
        <v>60</v>
      </c>
      <c r="B99" s="7">
        <v>1.1807034462798931</v>
      </c>
    </row>
    <row r="100" spans="1:2" x14ac:dyDescent="0.25">
      <c r="A100" s="8">
        <v>70</v>
      </c>
      <c r="B100" s="10">
        <v>1.272445173767538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20</v>
      </c>
      <c r="B104" s="7">
        <v>0.15097427928866561</v>
      </c>
    </row>
    <row r="105" spans="1:2" x14ac:dyDescent="0.25">
      <c r="A105" s="5">
        <v>30</v>
      </c>
      <c r="B105" s="7">
        <v>0.5238304445424673</v>
      </c>
    </row>
    <row r="106" spans="1:2" x14ac:dyDescent="0.25">
      <c r="A106" s="5">
        <v>40</v>
      </c>
      <c r="B106" s="7">
        <v>0.8762536425008669</v>
      </c>
    </row>
    <row r="107" spans="1:2" x14ac:dyDescent="0.25">
      <c r="A107" s="5">
        <v>50</v>
      </c>
      <c r="B107" s="7">
        <v>1.489156882133321</v>
      </c>
    </row>
    <row r="108" spans="1:2" x14ac:dyDescent="0.25">
      <c r="A108" s="5">
        <v>60</v>
      </c>
      <c r="B108" s="7">
        <v>2.3232625517879719</v>
      </c>
    </row>
    <row r="109" spans="1:2" x14ac:dyDescent="0.25">
      <c r="A109" s="8">
        <v>70</v>
      </c>
      <c r="B109" s="10">
        <v>3.4814132142730401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20</v>
      </c>
      <c r="B113" s="7">
        <v>0.95930790757063478</v>
      </c>
    </row>
    <row r="114" spans="1:2" x14ac:dyDescent="0.25">
      <c r="A114" s="5">
        <v>28.333333333333339</v>
      </c>
      <c r="B114" s="7">
        <v>0.97180533793932167</v>
      </c>
    </row>
    <row r="115" spans="1:2" x14ac:dyDescent="0.25">
      <c r="A115" s="5">
        <v>36.666666666666671</v>
      </c>
      <c r="B115" s="7">
        <v>0.98717141762435845</v>
      </c>
    </row>
    <row r="116" spans="1:2" x14ac:dyDescent="0.25">
      <c r="A116" s="5">
        <v>45</v>
      </c>
      <c r="B116" s="7">
        <v>1.0031808919373399</v>
      </c>
    </row>
    <row r="117" spans="1:2" x14ac:dyDescent="0.25">
      <c r="A117" s="5">
        <v>53.333333333333343</v>
      </c>
      <c r="B117" s="7">
        <v>1.0209876793445991</v>
      </c>
    </row>
    <row r="118" spans="1:2" x14ac:dyDescent="0.25">
      <c r="A118" s="5">
        <v>61.666666666666671</v>
      </c>
      <c r="B118" s="7">
        <v>1.0414405658145609</v>
      </c>
    </row>
    <row r="119" spans="1:2" x14ac:dyDescent="0.25">
      <c r="A119" s="8">
        <v>70</v>
      </c>
      <c r="B119" s="10">
        <v>1.065287572046471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2.0318639350120019E-3</v>
      </c>
    </row>
    <row r="35" spans="1:2" hidden="1" x14ac:dyDescent="0.25">
      <c r="A35" s="5">
        <v>46</v>
      </c>
      <c r="B35" s="7">
        <v>2.753806416740169E-3</v>
      </c>
    </row>
    <row r="36" spans="1:2" hidden="1" x14ac:dyDescent="0.25">
      <c r="A36" s="5">
        <v>52</v>
      </c>
      <c r="B36" s="7">
        <v>3.8027000747830938E-3</v>
      </c>
    </row>
    <row r="37" spans="1:2" hidden="1" x14ac:dyDescent="0.25">
      <c r="A37" s="5">
        <v>58</v>
      </c>
      <c r="B37" s="7">
        <v>4.8515937328260181E-3</v>
      </c>
    </row>
    <row r="38" spans="1:2" hidden="1" x14ac:dyDescent="0.25">
      <c r="A38" s="5">
        <v>63.999999999999993</v>
      </c>
      <c r="B38" s="7">
        <v>6.4614113321666399E-3</v>
      </c>
    </row>
    <row r="39" spans="1:2" hidden="1" x14ac:dyDescent="0.25">
      <c r="A39" s="8">
        <v>70</v>
      </c>
      <c r="B39" s="10">
        <v>8.072728728141753E-3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5.7808998163313857E-5</v>
      </c>
    </row>
    <row r="45" spans="1:2" hidden="1" x14ac:dyDescent="0.25">
      <c r="A45" s="5">
        <v>46</v>
      </c>
      <c r="B45" s="21">
        <v>7.1457869932326726E-5</v>
      </c>
    </row>
    <row r="46" spans="1:2" hidden="1" x14ac:dyDescent="0.25">
      <c r="A46" s="5">
        <v>52</v>
      </c>
      <c r="B46" s="21">
        <v>8.6600568332976917E-5</v>
      </c>
    </row>
    <row r="47" spans="1:2" hidden="1" x14ac:dyDescent="0.25">
      <c r="A47" s="5">
        <v>58</v>
      </c>
      <c r="B47" s="21">
        <v>1.017432667336273E-4</v>
      </c>
    </row>
    <row r="48" spans="1:2" hidden="1" x14ac:dyDescent="0.25">
      <c r="A48" s="5">
        <v>63.999999999999993</v>
      </c>
      <c r="B48" s="21">
        <v>1.123526466764266E-4</v>
      </c>
    </row>
    <row r="49" spans="1:13" hidden="1" x14ac:dyDescent="0.25">
      <c r="A49" s="8">
        <v>70</v>
      </c>
      <c r="B49" s="22">
        <v>1.229499054468786E-4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(0.00434462846477193)*B29</f>
        <v>3.0846862099880696</v>
      </c>
      <c r="C53" s="26" t="s">
        <v>23</v>
      </c>
      <c r="D53" s="26">
        <f>1000 * 0.00434462846477193*B29 / 453592</f>
        <v>6.8005745471438421E-6</v>
      </c>
      <c r="E53" s="21" t="s">
        <v>24</v>
      </c>
    </row>
    <row r="54" spans="1:13" x14ac:dyDescent="0.25">
      <c r="A54" s="5" t="s">
        <v>25</v>
      </c>
      <c r="B54" s="26">
        <f>(1111.87041003778)*B29 / 60</f>
        <v>13.157133185447062</v>
      </c>
      <c r="C54" s="26" t="s">
        <v>26</v>
      </c>
      <c r="D54" s="26">
        <f>(1111.87041003778)*B29 * 0.00220462 / 60</f>
        <v>2.9006478963300299E-2</v>
      </c>
      <c r="E54" s="21" t="s">
        <v>27</v>
      </c>
    </row>
    <row r="55" spans="1:13" x14ac:dyDescent="0.25">
      <c r="A55" s="5" t="s">
        <v>28</v>
      </c>
      <c r="B55" s="26">
        <f>(1889.90472869171)*B29 / 60</f>
        <v>22.3638726228519</v>
      </c>
      <c r="C55" s="26" t="s">
        <v>26</v>
      </c>
      <c r="D55" s="26">
        <f>(1889.90472869171)*B29 * 0.00220462 / 60</f>
        <v>4.9303840861791758E-2</v>
      </c>
      <c r="E55" s="21" t="s">
        <v>27</v>
      </c>
    </row>
    <row r="56" spans="1:13" x14ac:dyDescent="0.25">
      <c r="A56" s="8" t="s">
        <v>29</v>
      </c>
      <c r="B56" s="27">
        <f>0.0000944242958399796</f>
        <v>9.4424295839979605E-5</v>
      </c>
      <c r="C56" s="27" t="s">
        <v>30</v>
      </c>
      <c r="D56" s="27">
        <f>0.0000944242958399796</f>
        <v>9.4424295839979605E-5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40</v>
      </c>
      <c r="B62" s="26">
        <v>3.93022203253514</v>
      </c>
      <c r="C62" s="26">
        <v>3.2001199266014488</v>
      </c>
      <c r="D62" s="26">
        <v>2.6291382353028991</v>
      </c>
      <c r="E62" s="26">
        <v>2.1891463633276622</v>
      </c>
      <c r="F62" s="26">
        <v>1.854805802618114</v>
      </c>
      <c r="G62" s="26">
        <v>1.6035701323708349</v>
      </c>
      <c r="H62" s="26">
        <v>1.415685019036607</v>
      </c>
      <c r="I62" s="26">
        <v>1.274188216320417</v>
      </c>
      <c r="J62" s="26">
        <v>1.216298190835456</v>
      </c>
      <c r="K62" s="26">
        <v>1.164909565181435</v>
      </c>
      <c r="L62" s="26">
        <v>1.118687333111716</v>
      </c>
      <c r="M62" s="21">
        <v>1.076470993833053</v>
      </c>
    </row>
    <row r="63" spans="1:13" hidden="1" x14ac:dyDescent="0.25">
      <c r="A63" s="5">
        <v>46</v>
      </c>
      <c r="B63" s="26">
        <v>4.1192638146416609</v>
      </c>
      <c r="C63" s="26">
        <v>3.3451723330497298</v>
      </c>
      <c r="D63" s="26">
        <v>2.737884182057162</v>
      </c>
      <c r="E63" s="26">
        <v>2.2685849163064251</v>
      </c>
      <c r="F63" s="26">
        <v>1.9112521776941871</v>
      </c>
      <c r="G63" s="26">
        <v>1.6426556953713241</v>
      </c>
      <c r="H63" s="26">
        <v>1.4423572857429099</v>
      </c>
      <c r="I63" s="26">
        <v>1.2927108524682269</v>
      </c>
      <c r="J63" s="26">
        <v>1.232131183215621</v>
      </c>
      <c r="K63" s="26">
        <v>1.1788623864607399</v>
      </c>
      <c r="L63" s="26">
        <v>1.1314839747012291</v>
      </c>
      <c r="M63" s="21">
        <v>1.088749965888133</v>
      </c>
    </row>
    <row r="64" spans="1:13" hidden="1" x14ac:dyDescent="0.25">
      <c r="A64" s="5">
        <v>52</v>
      </c>
      <c r="B64" s="26">
        <v>4.3138537269601391</v>
      </c>
      <c r="C64" s="26">
        <v>3.494889254903911</v>
      </c>
      <c r="D64" s="26">
        <v>2.850503960886885</v>
      </c>
      <c r="E64" s="26">
        <v>2.351199549505826</v>
      </c>
      <c r="F64" s="26">
        <v>1.970269812611696</v>
      </c>
      <c r="G64" s="26">
        <v>1.6838006293096639</v>
      </c>
      <c r="H64" s="26">
        <v>1.4706699659590969</v>
      </c>
      <c r="I64" s="26">
        <v>1.3125478761735649</v>
      </c>
      <c r="J64" s="26">
        <v>1.2491503994804971</v>
      </c>
      <c r="K64" s="26">
        <v>1.193896500820842</v>
      </c>
      <c r="L64" s="26">
        <v>1.1452802114365299</v>
      </c>
      <c r="M64" s="21">
        <v>1.1019700680228921</v>
      </c>
    </row>
    <row r="65" spans="1:13" hidden="1" x14ac:dyDescent="0.25">
      <c r="A65" s="5">
        <v>58</v>
      </c>
      <c r="B65" s="26">
        <v>4.5084436392786156</v>
      </c>
      <c r="C65" s="26">
        <v>3.6446061767580931</v>
      </c>
      <c r="D65" s="26">
        <v>2.9631237397166101</v>
      </c>
      <c r="E65" s="26">
        <v>2.4338141827052282</v>
      </c>
      <c r="F65" s="26">
        <v>2.0292874475292062</v>
      </c>
      <c r="G65" s="26">
        <v>1.7249455632480031</v>
      </c>
      <c r="H65" s="26">
        <v>1.4989826461752831</v>
      </c>
      <c r="I65" s="26">
        <v>1.3323848998789021</v>
      </c>
      <c r="J65" s="26">
        <v>1.266169615745373</v>
      </c>
      <c r="K65" s="26">
        <v>1.208930615180944</v>
      </c>
      <c r="L65" s="26">
        <v>1.159076448171831</v>
      </c>
      <c r="M65" s="21">
        <v>1.115190170157651</v>
      </c>
    </row>
    <row r="66" spans="1:13" hidden="1" x14ac:dyDescent="0.25">
      <c r="A66" s="5">
        <v>63.999999999999993</v>
      </c>
      <c r="B66" s="26">
        <v>4.7230039338316523</v>
      </c>
      <c r="C66" s="26">
        <v>3.8118787443058491</v>
      </c>
      <c r="D66" s="26">
        <v>3.091042771078798</v>
      </c>
      <c r="E66" s="26">
        <v>2.5296300186558498</v>
      </c>
      <c r="F66" s="26">
        <v>2.0995665787965549</v>
      </c>
      <c r="G66" s="26">
        <v>1.775570630514671</v>
      </c>
      <c r="H66" s="26">
        <v>1.5351524400781531</v>
      </c>
      <c r="I66" s="26">
        <v>1.358614361009157</v>
      </c>
      <c r="J66" s="26">
        <v>1.288908310071724</v>
      </c>
      <c r="K66" s="26">
        <v>1.2290508340840469</v>
      </c>
      <c r="L66" s="26">
        <v>1.1773650017766299</v>
      </c>
      <c r="M66" s="21">
        <v>1.1323483873333771</v>
      </c>
    </row>
    <row r="67" spans="1:13" hidden="1" x14ac:dyDescent="0.25">
      <c r="A67" s="8">
        <v>70</v>
      </c>
      <c r="B67" s="27">
        <v>4.9376176251286301</v>
      </c>
      <c r="C67" s="27">
        <v>3.9791982520827331</v>
      </c>
      <c r="D67" s="27">
        <v>3.2190027095333198</v>
      </c>
      <c r="E67" s="27">
        <v>2.625481151940031</v>
      </c>
      <c r="F67" s="27">
        <v>2.1698758210167131</v>
      </c>
      <c r="G67" s="27">
        <v>1.8262210457314141</v>
      </c>
      <c r="H67" s="27">
        <v>1.5713432423063891</v>
      </c>
      <c r="I67" s="27">
        <v>1.384860914218087</v>
      </c>
      <c r="J67" s="27">
        <v>1.3116622971201639</v>
      </c>
      <c r="K67" s="27">
        <v>1.2491846521971579</v>
      </c>
      <c r="L67" s="27">
        <v>1.1956655669238601</v>
      </c>
      <c r="M67" s="22">
        <v>1.149517134228464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(FORECAST( 55.1, OFFSET(B62:B67,MATCH(55.1,A62:A67,1)-1,0,2), OFFSET(A62:A67,MATCH(55.1,A62:A67,1)-1,0,2) )) / 1000</f>
        <v>4.414391848324685E-3</v>
      </c>
    </row>
    <row r="72" spans="1:13" x14ac:dyDescent="0.25">
      <c r="A72" s="5">
        <v>7</v>
      </c>
      <c r="B72" s="21">
        <f ca="1">(FORECAST( 55.1, OFFSET(C62:C67,MATCH(55.1,A62:A67,1)-1,0,2), OFFSET(A62:A67,MATCH(55.1,A62:A67,1)-1,0,2) )) / 1000</f>
        <v>3.5722429978619053E-3</v>
      </c>
    </row>
    <row r="73" spans="1:13" x14ac:dyDescent="0.25">
      <c r="A73" s="5">
        <v>8</v>
      </c>
      <c r="B73" s="21">
        <f ca="1">(FORECAST( 55.1, OFFSET(D62:D67,MATCH(55.1,A62:A67,1)-1,0,2), OFFSET(A62:A67,MATCH(55.1,A62:A67,1)-1,0,2) )) / 1000</f>
        <v>2.9086908466155769E-3</v>
      </c>
    </row>
    <row r="74" spans="1:13" x14ac:dyDescent="0.25">
      <c r="A74" s="5">
        <v>9</v>
      </c>
      <c r="B74" s="21">
        <f ca="1">(FORECAST( 55.1, OFFSET(E62:E67,MATCH(55.1,A62:A67,1)-1,0,2), OFFSET(A62:A67,MATCH(55.1,A62:A67,1)-1,0,2) )) / 1000</f>
        <v>2.3938837766588504E-3</v>
      </c>
    </row>
    <row r="75" spans="1:13" x14ac:dyDescent="0.25">
      <c r="A75" s="5">
        <v>10</v>
      </c>
      <c r="B75" s="21">
        <f ca="1">(FORECAST( 55.1, OFFSET(F62:F67,MATCH(55.1,A62:A67,1)-1,0,2), OFFSET(A62:A67,MATCH(55.1,A62:A67,1)-1,0,2) )) / 1000</f>
        <v>2.0007622573190763E-3</v>
      </c>
    </row>
    <row r="76" spans="1:13" x14ac:dyDescent="0.25">
      <c r="A76" s="5">
        <v>11</v>
      </c>
      <c r="B76" s="21">
        <f ca="1">(FORECAST( 55.1, OFFSET(G62:G67,MATCH(55.1,A62:A67,1)-1,0,2), OFFSET(A62:A67,MATCH(55.1,A62:A67,1)-1,0,2) )) / 1000</f>
        <v>1.7050588451778057E-3</v>
      </c>
    </row>
    <row r="77" spans="1:13" x14ac:dyDescent="0.25">
      <c r="A77" s="5">
        <v>12</v>
      </c>
      <c r="B77" s="21">
        <f ca="1">(FORECAST( 55.1, OFFSET(H62:H67,MATCH(55.1,A62:A67,1)-1,0,2), OFFSET(A62:A67,MATCH(55.1,A62:A67,1)-1,0,2) )) / 1000</f>
        <v>1.485298184070793E-3</v>
      </c>
    </row>
    <row r="78" spans="1:13" x14ac:dyDescent="0.25">
      <c r="A78" s="5">
        <v>13</v>
      </c>
      <c r="B78" s="21">
        <f ca="1">(FORECAST( 55.1, OFFSET(I62:I67,MATCH(55.1,A62:A67,1)-1,0,2), OFFSET(A62:A67,MATCH(55.1,A62:A67,1)-1,0,2) )) / 1000</f>
        <v>1.3227970050879892E-3</v>
      </c>
    </row>
    <row r="79" spans="1:13" x14ac:dyDescent="0.25">
      <c r="A79" s="5">
        <v>13.5</v>
      </c>
      <c r="B79" s="21">
        <f ca="1">(FORECAST( 55.1, OFFSET(J62:J67,MATCH(55.1,A62:A67,1)-1,0,2), OFFSET(A62:A67,MATCH(55.1,A62:A67,1)-1,0,2) )) / 1000</f>
        <v>1.2579436612173498E-3</v>
      </c>
    </row>
    <row r="80" spans="1:13" x14ac:dyDescent="0.25">
      <c r="A80" s="5">
        <v>14</v>
      </c>
      <c r="B80" s="21">
        <f ca="1">(FORECAST( 55.1, OFFSET(K62:K67,MATCH(55.1,A62:A67,1)-1,0,2), OFFSET(A62:A67,MATCH(55.1,A62:A67,1)-1,0,2) )) / 1000</f>
        <v>1.2016641265735614E-3</v>
      </c>
    </row>
    <row r="81" spans="1:2" x14ac:dyDescent="0.25">
      <c r="A81" s="5">
        <v>14.5</v>
      </c>
      <c r="B81" s="21">
        <f ca="1">(FORECAST( 55.1, OFFSET(L62:L67,MATCH(55.1,A62:A67,1)-1,0,2), OFFSET(A62:A67,MATCH(55.1,A62:A67,1)-1,0,2) )) / 1000</f>
        <v>1.1524082670831021E-3</v>
      </c>
    </row>
    <row r="82" spans="1:2" x14ac:dyDescent="0.25">
      <c r="A82" s="8">
        <v>15</v>
      </c>
      <c r="B82" s="22">
        <f ca="1">(FORECAST( 55.1, OFFSET(M62:M67,MATCH(55.1,A62:A67,1)-1,0,2), OFFSET(A62:A67,MATCH(55.1,A62:A67,1)-1,0,2) )) / 1000</f>
        <v>1.1088004541258509E-3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40</v>
      </c>
      <c r="B86" s="7">
        <v>0.90041090340244134</v>
      </c>
    </row>
    <row r="87" spans="1:2" x14ac:dyDescent="0.25">
      <c r="A87" s="5">
        <v>46</v>
      </c>
      <c r="B87" s="7">
        <v>0.97339981070619297</v>
      </c>
    </row>
    <row r="88" spans="1:2" x14ac:dyDescent="0.25">
      <c r="A88" s="5">
        <v>52</v>
      </c>
      <c r="B88" s="7">
        <v>0.99093839705375797</v>
      </c>
    </row>
    <row r="89" spans="1:2" x14ac:dyDescent="0.25">
      <c r="A89" s="5">
        <v>58</v>
      </c>
      <c r="B89" s="7">
        <v>1.008476983401323</v>
      </c>
    </row>
    <row r="90" spans="1:2" x14ac:dyDescent="0.25">
      <c r="A90" s="5">
        <v>64</v>
      </c>
      <c r="B90" s="7">
        <v>0.99546700687037071</v>
      </c>
    </row>
    <row r="91" spans="1:2" x14ac:dyDescent="0.25">
      <c r="A91" s="8">
        <v>70</v>
      </c>
      <c r="B91" s="10">
        <v>0.9823753496900105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40</v>
      </c>
      <c r="B95" s="7">
        <v>0.84192752761102263</v>
      </c>
    </row>
    <row r="96" spans="1:2" x14ac:dyDescent="0.25">
      <c r="A96" s="5">
        <v>46</v>
      </c>
      <c r="B96" s="7">
        <v>0.90976568795124368</v>
      </c>
    </row>
    <row r="97" spans="1:2" x14ac:dyDescent="0.25">
      <c r="A97" s="5">
        <v>52</v>
      </c>
      <c r="B97" s="7">
        <v>0.96926083875262137</v>
      </c>
    </row>
    <row r="98" spans="1:2" x14ac:dyDescent="0.25">
      <c r="A98" s="5">
        <v>58</v>
      </c>
      <c r="B98" s="7">
        <v>1.0287559895539991</v>
      </c>
    </row>
    <row r="99" spans="1:2" x14ac:dyDescent="0.25">
      <c r="A99" s="5">
        <v>64</v>
      </c>
      <c r="B99" s="7">
        <v>1.0775043390498329</v>
      </c>
    </row>
    <row r="100" spans="1:2" x14ac:dyDescent="0.25">
      <c r="A100" s="8">
        <v>70</v>
      </c>
      <c r="B100" s="10">
        <v>1.126223953782818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40</v>
      </c>
      <c r="B104" s="7">
        <v>0.4676726563588125</v>
      </c>
    </row>
    <row r="105" spans="1:2" x14ac:dyDescent="0.25">
      <c r="A105" s="5">
        <v>46</v>
      </c>
      <c r="B105" s="7">
        <v>0.63384163664837656</v>
      </c>
    </row>
    <row r="106" spans="1:2" x14ac:dyDescent="0.25">
      <c r="A106" s="5">
        <v>52</v>
      </c>
      <c r="B106" s="7">
        <v>0.87526473336373267</v>
      </c>
    </row>
    <row r="107" spans="1:2" x14ac:dyDescent="0.25">
      <c r="A107" s="5">
        <v>58</v>
      </c>
      <c r="B107" s="7">
        <v>1.116687830079089</v>
      </c>
    </row>
    <row r="108" spans="1:2" x14ac:dyDescent="0.25">
      <c r="A108" s="5">
        <v>64</v>
      </c>
      <c r="B108" s="7">
        <v>1.4872183857741721</v>
      </c>
    </row>
    <row r="109" spans="1:2" x14ac:dyDescent="0.25">
      <c r="A109" s="8">
        <v>70</v>
      </c>
      <c r="B109" s="10">
        <v>1.8580941485788269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40</v>
      </c>
      <c r="B113" s="7">
        <v>0.96941361518635916</v>
      </c>
    </row>
    <row r="114" spans="1:2" x14ac:dyDescent="0.25">
      <c r="A114" s="5">
        <v>45</v>
      </c>
      <c r="B114" s="7">
        <v>0.97893968432621303</v>
      </c>
    </row>
    <row r="115" spans="1:2" x14ac:dyDescent="0.25">
      <c r="A115" s="5">
        <v>50</v>
      </c>
      <c r="B115" s="7">
        <v>0.98936558317462242</v>
      </c>
    </row>
    <row r="116" spans="1:2" x14ac:dyDescent="0.25">
      <c r="A116" s="5">
        <v>55</v>
      </c>
      <c r="B116" s="7">
        <v>0.99979148202303181</v>
      </c>
    </row>
    <row r="117" spans="1:2" x14ac:dyDescent="0.25">
      <c r="A117" s="5">
        <v>60</v>
      </c>
      <c r="B117" s="7">
        <v>1.0116206865071049</v>
      </c>
    </row>
    <row r="118" spans="1:2" x14ac:dyDescent="0.25">
      <c r="A118" s="5">
        <v>65</v>
      </c>
      <c r="B118" s="7">
        <v>1.0255831418970041</v>
      </c>
    </row>
    <row r="119" spans="1:2" x14ac:dyDescent="0.25">
      <c r="A119" s="8">
        <v>70</v>
      </c>
      <c r="B119" s="10">
        <v>1.0395455972869041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4.3446284647719394E-3</v>
      </c>
    </row>
    <row r="35" spans="1:2" hidden="1" x14ac:dyDescent="0.25">
      <c r="A35" s="5">
        <v>61.079999999999991</v>
      </c>
      <c r="B35" s="7">
        <v>5.6772368661254201E-3</v>
      </c>
    </row>
    <row r="36" spans="1:2" hidden="1" x14ac:dyDescent="0.25">
      <c r="A36" s="5">
        <v>67.06</v>
      </c>
      <c r="B36" s="7">
        <v>7.2831832041139483E-3</v>
      </c>
    </row>
    <row r="37" spans="1:2" hidden="1" x14ac:dyDescent="0.25">
      <c r="A37" s="5">
        <v>73.039999999999992</v>
      </c>
      <c r="B37" s="7">
        <v>8.7749718148703703E-3</v>
      </c>
    </row>
    <row r="38" spans="1:2" hidden="1" x14ac:dyDescent="0.25">
      <c r="A38" s="5">
        <v>79.02</v>
      </c>
      <c r="B38" s="7">
        <v>9.0681042896897275E-3</v>
      </c>
    </row>
    <row r="39" spans="1:2" hidden="1" x14ac:dyDescent="0.25">
      <c r="A39" s="8">
        <v>85</v>
      </c>
      <c r="B39" s="10">
        <v>9.361236764509083E-3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9.4424295839979686E-5</v>
      </c>
    </row>
    <row r="45" spans="1:2" hidden="1" x14ac:dyDescent="0.25">
      <c r="A45" s="5">
        <v>61.079999999999991</v>
      </c>
      <c r="B45" s="21">
        <v>1.0719531407480651E-4</v>
      </c>
    </row>
    <row r="46" spans="1:2" hidden="1" x14ac:dyDescent="0.25">
      <c r="A46" s="5">
        <v>67.06</v>
      </c>
      <c r="B46" s="21">
        <v>1.17757248649357E-4</v>
      </c>
    </row>
    <row r="47" spans="1:2" hidden="1" x14ac:dyDescent="0.25">
      <c r="A47" s="5">
        <v>73.039999999999992</v>
      </c>
      <c r="B47" s="21">
        <v>1.274505183595924E-4</v>
      </c>
    </row>
    <row r="48" spans="1:2" hidden="1" x14ac:dyDescent="0.25">
      <c r="A48" s="5">
        <v>79.02</v>
      </c>
      <c r="B48" s="21">
        <v>1.2802280699451661E-4</v>
      </c>
    </row>
    <row r="49" spans="1:13" hidden="1" x14ac:dyDescent="0.25">
      <c r="A49" s="8">
        <v>85</v>
      </c>
      <c r="B49" s="22">
        <v>1.285950956294406E-4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(0.00864525106610894)*B29</f>
        <v>6.1381282569373461</v>
      </c>
      <c r="C53" s="26" t="s">
        <v>23</v>
      </c>
      <c r="D53" s="26">
        <f>1000 * 0.00864525106610894*B29 / 453592</f>
        <v>1.3532267449464158E-5</v>
      </c>
      <c r="E53" s="21" t="s">
        <v>24</v>
      </c>
    </row>
    <row r="54" spans="1:13" x14ac:dyDescent="0.25">
      <c r="A54" s="5" t="s">
        <v>25</v>
      </c>
      <c r="B54" s="26">
        <f>(1274.48886897322)*B29 / 60</f>
        <v>15.081451616183102</v>
      </c>
      <c r="C54" s="26" t="s">
        <v>26</v>
      </c>
      <c r="D54" s="26">
        <f>(1274.48886897322)*B29 * 0.00220462 / 60</f>
        <v>3.324886986206959E-2</v>
      </c>
      <c r="E54" s="21" t="s">
        <v>27</v>
      </c>
    </row>
    <row r="55" spans="1:13" x14ac:dyDescent="0.25">
      <c r="A55" s="5" t="s">
        <v>28</v>
      </c>
      <c r="B55" s="26">
        <f>(1854.2812824679)*B29 / 60</f>
        <v>21.942328509203481</v>
      </c>
      <c r="C55" s="26" t="s">
        <v>26</v>
      </c>
      <c r="D55" s="26">
        <f>(1854.2812824679)*B29 * 0.00220462 / 60</f>
        <v>4.8374496277960179E-2</v>
      </c>
      <c r="E55" s="21" t="s">
        <v>27</v>
      </c>
    </row>
    <row r="56" spans="1:13" x14ac:dyDescent="0.25">
      <c r="A56" s="8" t="s">
        <v>29</v>
      </c>
      <c r="B56" s="27">
        <f>0.000126607625341311</f>
        <v>1.26607625341311E-4</v>
      </c>
      <c r="C56" s="27" t="s">
        <v>30</v>
      </c>
      <c r="D56" s="27">
        <f>0.000126607625341311</f>
        <v>1.26607625341311E-4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55.1</v>
      </c>
      <c r="B62" s="26">
        <v>4.4143918483246862</v>
      </c>
      <c r="C62" s="26">
        <v>3.5722429978619048</v>
      </c>
      <c r="D62" s="26">
        <v>2.9086908466155759</v>
      </c>
      <c r="E62" s="26">
        <v>2.3938837766588499</v>
      </c>
      <c r="F62" s="26">
        <v>2.0007622573190762</v>
      </c>
      <c r="G62" s="26">
        <v>1.7050588451778059</v>
      </c>
      <c r="H62" s="26">
        <v>1.4852981840707931</v>
      </c>
      <c r="I62" s="26">
        <v>1.3227970050879889</v>
      </c>
      <c r="J62" s="26">
        <v>1.25794366121735</v>
      </c>
      <c r="K62" s="26">
        <v>1.201664126573561</v>
      </c>
      <c r="L62" s="26">
        <v>1.152408267083102</v>
      </c>
      <c r="M62" s="21">
        <v>1.1088004541258509</v>
      </c>
    </row>
    <row r="63" spans="1:13" hidden="1" x14ac:dyDescent="0.25">
      <c r="A63" s="5">
        <v>61.079999999999991</v>
      </c>
      <c r="B63" s="26">
        <v>4.6185586040671227</v>
      </c>
      <c r="C63" s="26">
        <v>3.730449917187765</v>
      </c>
      <c r="D63" s="26">
        <v>3.028768934364265</v>
      </c>
      <c r="E63" s="26">
        <v>2.4829824671242151</v>
      </c>
      <c r="F63" s="26">
        <v>2.065349414249412</v>
      </c>
      <c r="G63" s="26">
        <v>1.750920761775856</v>
      </c>
      <c r="H63" s="26">
        <v>1.517539582993745</v>
      </c>
      <c r="I63" s="26">
        <v>1.345841038447477</v>
      </c>
      <c r="J63" s="26">
        <v>1.2778347030414829</v>
      </c>
      <c r="K63" s="26">
        <v>1.2192523759356659</v>
      </c>
      <c r="L63" s="26">
        <v>1.1684587267383111</v>
      </c>
      <c r="M63" s="21">
        <v>1.1239929305111021</v>
      </c>
    </row>
    <row r="64" spans="1:13" hidden="1" x14ac:dyDescent="0.25">
      <c r="A64" s="5">
        <v>67.06</v>
      </c>
      <c r="B64" s="26">
        <v>4.8324569163931113</v>
      </c>
      <c r="C64" s="26">
        <v>3.8972116932720602</v>
      </c>
      <c r="D64" s="26">
        <v>3.1563023396906051</v>
      </c>
      <c r="E64" s="26">
        <v>2.5785140966307831</v>
      </c>
      <c r="F64" s="26">
        <v>2.1354242923288358</v>
      </c>
      <c r="G64" s="26">
        <v>1.8014023422752099</v>
      </c>
      <c r="H64" s="26">
        <v>1.553609749214554</v>
      </c>
      <c r="I64" s="26">
        <v>1.372000103145711</v>
      </c>
      <c r="J64" s="26">
        <v>1.3005128434664279</v>
      </c>
      <c r="K64" s="26">
        <v>1.2393190813217341</v>
      </c>
      <c r="L64" s="26">
        <v>1.1866982900017169</v>
      </c>
      <c r="M64" s="21">
        <v>1.1411044482498709</v>
      </c>
    </row>
    <row r="65" spans="1:13" hidden="1" x14ac:dyDescent="0.25">
      <c r="A65" s="5">
        <v>73.039999999999992</v>
      </c>
      <c r="B65" s="26">
        <v>5.0493547090106148</v>
      </c>
      <c r="C65" s="26">
        <v>4.0666841075342823</v>
      </c>
      <c r="D65" s="26">
        <v>3.2862713008669679</v>
      </c>
      <c r="E65" s="26">
        <v>2.6762199594451519</v>
      </c>
      <c r="F65" s="26">
        <v>2.207425840959524</v>
      </c>
      <c r="G65" s="26">
        <v>1.8535767903549749</v>
      </c>
      <c r="H65" s="26">
        <v>1.591152739830602</v>
      </c>
      <c r="I65" s="26">
        <v>1.399425708839698</v>
      </c>
      <c r="J65" s="26">
        <v>1.3243595431070161</v>
      </c>
      <c r="K65" s="26">
        <v>1.2604598040897519</v>
      </c>
      <c r="L65" s="26">
        <v>1.205920768759805</v>
      </c>
      <c r="M65" s="21">
        <v>1.1591112195424731</v>
      </c>
    </row>
    <row r="66" spans="1:13" hidden="1" x14ac:dyDescent="0.25">
      <c r="A66" s="5">
        <v>79.02</v>
      </c>
      <c r="B66" s="26">
        <v>5.2977470446890544</v>
      </c>
      <c r="C66" s="26">
        <v>4.26461822266476</v>
      </c>
      <c r="D66" s="26">
        <v>3.4418135984685811</v>
      </c>
      <c r="E66" s="26">
        <v>2.796755271991449</v>
      </c>
      <c r="F66" s="26">
        <v>2.299657430378494</v>
      </c>
      <c r="G66" s="26">
        <v>1.9235263480290561</v>
      </c>
      <c r="H66" s="26">
        <v>1.644160386596679</v>
      </c>
      <c r="I66" s="26">
        <v>1.440149994989101</v>
      </c>
      <c r="J66" s="26">
        <v>1.360476114511848</v>
      </c>
      <c r="K66" s="26">
        <v>1.29287770936826</v>
      </c>
      <c r="L66" s="26">
        <v>1.235463860212048</v>
      </c>
      <c r="M66" s="21">
        <v>1.1865181531503111</v>
      </c>
    </row>
    <row r="67" spans="1:13" hidden="1" x14ac:dyDescent="0.25">
      <c r="A67" s="8">
        <v>85</v>
      </c>
      <c r="B67" s="27">
        <v>5.5461393803674914</v>
      </c>
      <c r="C67" s="27">
        <v>4.4625523377952367</v>
      </c>
      <c r="D67" s="27">
        <v>3.5973558960701939</v>
      </c>
      <c r="E67" s="27">
        <v>2.9172905845377461</v>
      </c>
      <c r="F67" s="27">
        <v>2.3918890197974632</v>
      </c>
      <c r="G67" s="27">
        <v>1.993475905703137</v>
      </c>
      <c r="H67" s="27">
        <v>1.6971680333627539</v>
      </c>
      <c r="I67" s="27">
        <v>1.4808742811385029</v>
      </c>
      <c r="J67" s="27">
        <v>1.39659268591668</v>
      </c>
      <c r="K67" s="27">
        <v>1.3252956146467689</v>
      </c>
      <c r="L67" s="27">
        <v>1.2650069516642919</v>
      </c>
      <c r="M67" s="22">
        <v>1.213925086758149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(FORECAST( 72.52, OFFSET(B62:B67,MATCH(72.52,A62:A67,1)-1,0,2), OFFSET(A62:A67,MATCH(72.52,A62:A67,1)-1,0,2) )) / 1000</f>
        <v>5.0304940313917017E-3</v>
      </c>
    </row>
    <row r="72" spans="1:13" x14ac:dyDescent="0.25">
      <c r="A72" s="5">
        <v>7</v>
      </c>
      <c r="B72" s="21">
        <f ca="1">(FORECAST( 72.52, OFFSET(C62:C67,MATCH(72.52,A62:A67,1)-1,0,2), OFFSET(A62:A67,MATCH(72.52,A62:A67,1)-1,0,2) )) / 1000</f>
        <v>4.0519473758593065E-3</v>
      </c>
    </row>
    <row r="73" spans="1:13" x14ac:dyDescent="0.25">
      <c r="A73" s="5">
        <v>8</v>
      </c>
      <c r="B73" s="21">
        <f ca="1">(FORECAST( 72.52, OFFSET(D62:D67,MATCH(72.52,A62:A67,1)-1,0,2), OFFSET(A62:A67,MATCH(72.52,A62:A67,1)-1,0,2) )) / 1000</f>
        <v>3.2749696520690233E-3</v>
      </c>
    </row>
    <row r="74" spans="1:13" x14ac:dyDescent="0.25">
      <c r="A74" s="5">
        <v>9</v>
      </c>
      <c r="B74" s="21">
        <f ca="1">(FORECAST( 72.52, OFFSET(E62:E67,MATCH(72.52,A62:A67,1)-1,0,2), OFFSET(A62:A67,MATCH(72.52,A62:A67,1)-1,0,2) )) / 1000</f>
        <v>2.6677237974612939E-3</v>
      </c>
    </row>
    <row r="75" spans="1:13" x14ac:dyDescent="0.25">
      <c r="A75" s="5">
        <v>10</v>
      </c>
      <c r="B75" s="21">
        <f ca="1">(FORECAST( 72.52, OFFSET(F62:F67,MATCH(72.52,A62:A67,1)-1,0,2), OFFSET(A62:A67,MATCH(72.52,A62:A67,1)-1,0,2) )) / 1000</f>
        <v>2.2011648367307687E-3</v>
      </c>
    </row>
    <row r="76" spans="1:13" x14ac:dyDescent="0.25">
      <c r="A76" s="5">
        <v>11</v>
      </c>
      <c r="B76" s="21">
        <f ca="1">(FORECAST( 72.52, OFFSET(G62:G67,MATCH(72.52,A62:A67,1)-1,0,2), OFFSET(A62:A67,MATCH(72.52,A62:A67,1)-1,0,2) )) / 1000</f>
        <v>1.8490398818262999E-3</v>
      </c>
    </row>
    <row r="77" spans="1:13" x14ac:dyDescent="0.25">
      <c r="A77" s="5">
        <v>12</v>
      </c>
      <c r="B77" s="21">
        <f ca="1">(FORECAST( 72.52, OFFSET(H62:H67,MATCH(72.52,A62:A67,1)-1,0,2), OFFSET(A62:A67,MATCH(72.52,A62:A67,1)-1,0,2) )) / 1000</f>
        <v>1.5878881319509456E-3</v>
      </c>
    </row>
    <row r="78" spans="1:13" x14ac:dyDescent="0.25">
      <c r="A78" s="5">
        <v>13</v>
      </c>
      <c r="B78" s="21">
        <f ca="1">(FORECAST( 72.52, OFFSET(I62:I67,MATCH(72.52,A62:A67,1)-1,0,2), OFFSET(A62:A67,MATCH(72.52,A62:A67,1)-1,0,2) )) / 1000</f>
        <v>1.39704087356196E-3</v>
      </c>
    </row>
    <row r="79" spans="1:13" x14ac:dyDescent="0.25">
      <c r="A79" s="5">
        <v>13.5</v>
      </c>
      <c r="B79" s="21">
        <f ca="1">(FORECAST( 72.52, OFFSET(J62:J67,MATCH(72.52,A62:A67,1)-1,0,2), OFFSET(A62:A67,MATCH(72.52,A62:A67,1)-1,0,2) )) / 1000</f>
        <v>1.3222859170513128E-3</v>
      </c>
    </row>
    <row r="80" spans="1:13" x14ac:dyDescent="0.25">
      <c r="A80" s="5">
        <v>14</v>
      </c>
      <c r="B80" s="21">
        <f ca="1">(FORECAST( 72.52, OFFSET(K62:K67,MATCH(72.52,A62:A67,1)-1,0,2), OFFSET(A62:A67,MATCH(72.52,A62:A67,1)-1,0,2) )) / 1000</f>
        <v>1.2586214803707941E-3</v>
      </c>
    </row>
    <row r="81" spans="1:2" x14ac:dyDescent="0.25">
      <c r="A81" s="5">
        <v>14.5</v>
      </c>
      <c r="B81" s="21">
        <f ca="1">(FORECAST( 72.52, OFFSET(L62:L67,MATCH(72.52,A62:A67,1)-1,0,2), OFFSET(A62:A67,MATCH(72.52,A62:A67,1)-1,0,2) )) / 1000</f>
        <v>1.2042492488677974E-3</v>
      </c>
    </row>
    <row r="82" spans="1:2" x14ac:dyDescent="0.25">
      <c r="A82" s="8">
        <v>15</v>
      </c>
      <c r="B82" s="22">
        <f ca="1">(FORECAST( 72.52, OFFSET(M62:M67,MATCH(72.52,A62:A67,1)-1,0,2), OFFSET(A62:A67,MATCH(72.52,A62:A67,1)-1,0,2) )) / 1000</f>
        <v>1.1575454133431163E-3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55.1</v>
      </c>
      <c r="B86" s="7">
        <v>1.0236704823527849</v>
      </c>
    </row>
    <row r="87" spans="1:2" x14ac:dyDescent="0.25">
      <c r="A87" s="5">
        <v>61.08</v>
      </c>
      <c r="B87" s="7">
        <v>1.0255522753593089</v>
      </c>
    </row>
    <row r="88" spans="1:2" x14ac:dyDescent="0.25">
      <c r="A88" s="5">
        <v>67.06</v>
      </c>
      <c r="B88" s="7">
        <v>1.0121954041487611</v>
      </c>
    </row>
    <row r="89" spans="1:2" x14ac:dyDescent="0.25">
      <c r="A89" s="5">
        <v>73.039999999999992</v>
      </c>
      <c r="B89" s="7">
        <v>1.0036301723453589</v>
      </c>
    </row>
    <row r="90" spans="1:2" x14ac:dyDescent="0.25">
      <c r="A90" s="5">
        <v>79.02</v>
      </c>
      <c r="B90" s="7">
        <v>1.0453771543169861</v>
      </c>
    </row>
    <row r="91" spans="1:2" x14ac:dyDescent="0.25">
      <c r="A91" s="8">
        <v>85</v>
      </c>
      <c r="B91" s="10">
        <v>1.0871241362886139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55.1</v>
      </c>
      <c r="B95" s="7">
        <v>0.87207817361210238</v>
      </c>
    </row>
    <row r="96" spans="1:2" x14ac:dyDescent="0.25">
      <c r="A96" s="5">
        <v>61.08</v>
      </c>
      <c r="B96" s="7">
        <v>0.91899085724178642</v>
      </c>
    </row>
    <row r="97" spans="1:2" x14ac:dyDescent="0.25">
      <c r="A97" s="5">
        <v>67.06</v>
      </c>
      <c r="B97" s="7">
        <v>0.96133654550176184</v>
      </c>
    </row>
    <row r="98" spans="1:2" x14ac:dyDescent="0.25">
      <c r="A98" s="5">
        <v>73.039999999999992</v>
      </c>
      <c r="B98" s="7">
        <v>1.0032719790066791</v>
      </c>
    </row>
    <row r="99" spans="1:2" x14ac:dyDescent="0.25">
      <c r="A99" s="5">
        <v>79.02</v>
      </c>
      <c r="B99" s="7">
        <v>1.0408997375834901</v>
      </c>
    </row>
    <row r="100" spans="1:2" x14ac:dyDescent="0.25">
      <c r="A100" s="8">
        <v>85</v>
      </c>
      <c r="B100" s="10">
        <v>1.0785274961603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55.1</v>
      </c>
      <c r="B104" s="7">
        <v>0.49655836170242529</v>
      </c>
    </row>
    <row r="105" spans="1:2" x14ac:dyDescent="0.25">
      <c r="A105" s="5">
        <v>61.08</v>
      </c>
      <c r="B105" s="7">
        <v>0.64886548069601879</v>
      </c>
    </row>
    <row r="106" spans="1:2" x14ac:dyDescent="0.25">
      <c r="A106" s="5">
        <v>67.06</v>
      </c>
      <c r="B106" s="7">
        <v>0.83241307033219114</v>
      </c>
    </row>
    <row r="107" spans="1:2" x14ac:dyDescent="0.25">
      <c r="A107" s="5">
        <v>73.039999999999992</v>
      </c>
      <c r="B107" s="7">
        <v>1.00291329021749</v>
      </c>
    </row>
    <row r="108" spans="1:2" x14ac:dyDescent="0.25">
      <c r="A108" s="5">
        <v>79.02</v>
      </c>
      <c r="B108" s="7">
        <v>1.036416127718629</v>
      </c>
    </row>
    <row r="109" spans="1:2" x14ac:dyDescent="0.25">
      <c r="A109" s="8">
        <v>85</v>
      </c>
      <c r="B109" s="10">
        <v>1.069918965219768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55.1</v>
      </c>
      <c r="B113" s="7">
        <v>0.95549068800306369</v>
      </c>
    </row>
    <row r="114" spans="1:2" x14ac:dyDescent="0.25">
      <c r="A114" s="5">
        <v>60.083333333333343</v>
      </c>
      <c r="B114" s="7">
        <v>0.9668164956839167</v>
      </c>
    </row>
    <row r="115" spans="1:2" x14ac:dyDescent="0.25">
      <c r="A115" s="5">
        <v>65.066666666666663</v>
      </c>
      <c r="B115" s="7">
        <v>0.9801130218036016</v>
      </c>
    </row>
    <row r="116" spans="1:2" x14ac:dyDescent="0.25">
      <c r="A116" s="5">
        <v>70.05</v>
      </c>
      <c r="B116" s="7">
        <v>0.99340954792328651</v>
      </c>
    </row>
    <row r="117" spans="1:2" x14ac:dyDescent="0.25">
      <c r="A117" s="5">
        <v>75.033333333333331</v>
      </c>
      <c r="B117" s="7">
        <v>1.010833710314333</v>
      </c>
    </row>
    <row r="118" spans="1:2" x14ac:dyDescent="0.25">
      <c r="A118" s="5">
        <v>80.016666666666666</v>
      </c>
      <c r="B118" s="7">
        <v>1.0323143428341299</v>
      </c>
    </row>
    <row r="119" spans="1:2" x14ac:dyDescent="0.25">
      <c r="A119" s="8">
        <v>85</v>
      </c>
      <c r="B119" s="10">
        <v>1.0537949753539271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12</v>
      </c>
      <c r="B28" s="30">
        <v>0.71</v>
      </c>
      <c r="C28" s="17" t="s">
        <v>13</v>
      </c>
      <c r="D28" s="17" t="s">
        <v>14</v>
      </c>
      <c r="E28" s="17"/>
      <c r="F28" s="17"/>
      <c r="G28" s="17"/>
    </row>
    <row r="29" spans="1:7" x14ac:dyDescent="0.25">
      <c r="A29" s="17" t="s">
        <v>39</v>
      </c>
      <c r="B29" s="30">
        <v>72.52</v>
      </c>
      <c r="C29" s="17" t="s">
        <v>11</v>
      </c>
      <c r="D29" s="17" t="s">
        <v>40</v>
      </c>
      <c r="E29" s="17"/>
      <c r="F29" s="17"/>
      <c r="G29" s="17"/>
    </row>
    <row r="31" spans="1:7" ht="31.5" hidden="1" x14ac:dyDescent="0.5">
      <c r="A31" s="1" t="s">
        <v>41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1.2960884224135409</v>
      </c>
    </row>
    <row r="35" spans="1:2" hidden="1" x14ac:dyDescent="0.25">
      <c r="A35" s="5">
        <v>61.079999999999991</v>
      </c>
      <c r="B35" s="7">
        <v>1.3264476900104729</v>
      </c>
    </row>
    <row r="36" spans="1:2" hidden="1" x14ac:dyDescent="0.25">
      <c r="A36" s="5">
        <v>67.06</v>
      </c>
      <c r="B36" s="7">
        <v>1.3570763299710911</v>
      </c>
    </row>
    <row r="37" spans="1:2" hidden="1" x14ac:dyDescent="0.25">
      <c r="A37" s="5">
        <v>72.52</v>
      </c>
      <c r="B37" s="7">
        <v>1.385041609935133</v>
      </c>
    </row>
    <row r="38" spans="1:2" hidden="1" x14ac:dyDescent="0.25">
      <c r="A38" s="5">
        <v>73.039999999999992</v>
      </c>
      <c r="B38" s="7">
        <v>1.387910322449345</v>
      </c>
    </row>
    <row r="39" spans="1:2" hidden="1" x14ac:dyDescent="0.25">
      <c r="A39" s="5">
        <v>79.02</v>
      </c>
      <c r="B39" s="7">
        <v>1.420900516362777</v>
      </c>
    </row>
    <row r="40" spans="1:2" hidden="1" x14ac:dyDescent="0.25">
      <c r="A40" s="8">
        <v>85</v>
      </c>
      <c r="B40" s="10">
        <v>1.4538907102762091</v>
      </c>
    </row>
    <row r="41" spans="1:2" hidden="1" x14ac:dyDescent="0.25"/>
    <row r="42" spans="1:2" ht="31.5" hidden="1" x14ac:dyDescent="0.5">
      <c r="A42" s="1" t="s">
        <v>42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55.1</v>
      </c>
      <c r="B45" s="7">
        <v>1889.90472869172</v>
      </c>
    </row>
    <row r="46" spans="1:2" hidden="1" x14ac:dyDescent="0.25">
      <c r="A46" s="5">
        <v>61.079999999999991</v>
      </c>
      <c r="B46" s="7">
        <v>1893.3789028158719</v>
      </c>
    </row>
    <row r="47" spans="1:2" hidden="1" x14ac:dyDescent="0.25">
      <c r="A47" s="5">
        <v>67.06</v>
      </c>
      <c r="B47" s="7">
        <v>1868.7193912870041</v>
      </c>
    </row>
    <row r="48" spans="1:2" hidden="1" x14ac:dyDescent="0.25">
      <c r="A48" s="5">
        <v>72.52</v>
      </c>
      <c r="B48" s="7">
        <v>1846.2041851084721</v>
      </c>
    </row>
    <row r="49" spans="1:13" hidden="1" x14ac:dyDescent="0.25">
      <c r="A49" s="5">
        <v>73.039999999999992</v>
      </c>
      <c r="B49" s="7">
        <v>1852.9062244851391</v>
      </c>
    </row>
    <row r="50" spans="1:13" hidden="1" x14ac:dyDescent="0.25">
      <c r="A50" s="5">
        <v>79.02</v>
      </c>
      <c r="B50" s="7">
        <v>1929.979677316805</v>
      </c>
    </row>
    <row r="51" spans="1:13" hidden="1" x14ac:dyDescent="0.25">
      <c r="A51" s="8">
        <v>85</v>
      </c>
      <c r="B51" s="10">
        <v>2007.0531301484709</v>
      </c>
    </row>
    <row r="52" spans="1:13" hidden="1" x14ac:dyDescent="0.25"/>
    <row r="53" spans="1:13" ht="31.5" hidden="1" x14ac:dyDescent="0.5">
      <c r="A53" s="1" t="s">
        <v>43</v>
      </c>
      <c r="B53" s="1"/>
    </row>
    <row r="54" spans="1:13" hidden="1" x14ac:dyDescent="0.25">
      <c r="A54" s="2"/>
      <c r="B54" s="28" t="s">
        <v>16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17</v>
      </c>
      <c r="B55" s="29">
        <v>6</v>
      </c>
      <c r="C55" s="29">
        <v>7</v>
      </c>
      <c r="D55" s="29">
        <v>8</v>
      </c>
      <c r="E55" s="29">
        <v>9</v>
      </c>
      <c r="F55" s="29">
        <v>10</v>
      </c>
      <c r="G55" s="29">
        <v>11</v>
      </c>
      <c r="H55" s="29">
        <v>12</v>
      </c>
      <c r="I55" s="29">
        <v>13</v>
      </c>
      <c r="J55" s="29">
        <v>13.5</v>
      </c>
      <c r="K55" s="29">
        <v>14</v>
      </c>
      <c r="L55" s="29">
        <v>14.5</v>
      </c>
      <c r="M55" s="20">
        <v>15</v>
      </c>
    </row>
    <row r="56" spans="1:13" hidden="1" x14ac:dyDescent="0.25">
      <c r="A56" s="5">
        <v>55.1</v>
      </c>
      <c r="B56" s="6">
        <v>4.4143918483246862</v>
      </c>
      <c r="C56" s="6">
        <v>3.5722429978619048</v>
      </c>
      <c r="D56" s="6">
        <v>2.9086908466155759</v>
      </c>
      <c r="E56" s="6">
        <v>2.3938837766588499</v>
      </c>
      <c r="F56" s="6">
        <v>2.0007622573190762</v>
      </c>
      <c r="G56" s="6">
        <v>1.7050588451778059</v>
      </c>
      <c r="H56" s="6">
        <v>1.4852981840707931</v>
      </c>
      <c r="I56" s="6">
        <v>1.3227970050879889</v>
      </c>
      <c r="J56" s="6">
        <v>1.25794366121735</v>
      </c>
      <c r="K56" s="6">
        <v>1.201664126573561</v>
      </c>
      <c r="L56" s="6">
        <v>1.152408267083102</v>
      </c>
      <c r="M56" s="7">
        <v>1.1088004541258509</v>
      </c>
    </row>
    <row r="57" spans="1:13" hidden="1" x14ac:dyDescent="0.25">
      <c r="A57" s="5">
        <v>61.079999999999991</v>
      </c>
      <c r="B57" s="6">
        <v>4.6185586040671227</v>
      </c>
      <c r="C57" s="6">
        <v>3.730449917187765</v>
      </c>
      <c r="D57" s="6">
        <v>3.028768934364265</v>
      </c>
      <c r="E57" s="6">
        <v>2.4829824671242151</v>
      </c>
      <c r="F57" s="6">
        <v>2.065349414249412</v>
      </c>
      <c r="G57" s="6">
        <v>1.750920761775856</v>
      </c>
      <c r="H57" s="6">
        <v>1.517539582993745</v>
      </c>
      <c r="I57" s="6">
        <v>1.345841038447477</v>
      </c>
      <c r="J57" s="6">
        <v>1.2778347030414829</v>
      </c>
      <c r="K57" s="6">
        <v>1.2192523759356659</v>
      </c>
      <c r="L57" s="6">
        <v>1.1684587267383111</v>
      </c>
      <c r="M57" s="7">
        <v>1.1239929305111021</v>
      </c>
    </row>
    <row r="58" spans="1:13" hidden="1" x14ac:dyDescent="0.25">
      <c r="A58" s="5">
        <v>67.06</v>
      </c>
      <c r="B58" s="6">
        <v>4.8324569163931113</v>
      </c>
      <c r="C58" s="6">
        <v>3.8972116932720602</v>
      </c>
      <c r="D58" s="6">
        <v>3.1563023396906051</v>
      </c>
      <c r="E58" s="6">
        <v>2.5785140966307831</v>
      </c>
      <c r="F58" s="6">
        <v>2.1354242923288358</v>
      </c>
      <c r="G58" s="6">
        <v>1.8014023422752099</v>
      </c>
      <c r="H58" s="6">
        <v>1.553609749214554</v>
      </c>
      <c r="I58" s="6">
        <v>1.372000103145711</v>
      </c>
      <c r="J58" s="6">
        <v>1.3005128434664279</v>
      </c>
      <c r="K58" s="6">
        <v>1.2393190813217341</v>
      </c>
      <c r="L58" s="6">
        <v>1.1866982900017169</v>
      </c>
      <c r="M58" s="7">
        <v>1.1411044482498709</v>
      </c>
    </row>
    <row r="59" spans="1:13" hidden="1" x14ac:dyDescent="0.25">
      <c r="A59" s="5">
        <v>72.52</v>
      </c>
      <c r="B59" s="6">
        <v>5.0277553754733599</v>
      </c>
      <c r="C59" s="6">
        <v>4.0494724453490241</v>
      </c>
      <c r="D59" s="6">
        <v>3.2727458836842191</v>
      </c>
      <c r="E59" s="6">
        <v>2.6657386279193869</v>
      </c>
      <c r="F59" s="6">
        <v>2.199405702749178</v>
      </c>
      <c r="G59" s="6">
        <v>1.847494220122446</v>
      </c>
      <c r="H59" s="6">
        <v>1.5865433792422481</v>
      </c>
      <c r="I59" s="6">
        <v>1.395884466565837</v>
      </c>
      <c r="J59" s="6">
        <v>1.3212189716805089</v>
      </c>
      <c r="K59" s="6">
        <v>1.257640855804665</v>
      </c>
      <c r="L59" s="6">
        <v>1.203351804285697</v>
      </c>
      <c r="M59" s="7">
        <v>1.1567280079244</v>
      </c>
    </row>
    <row r="60" spans="1:13" hidden="1" x14ac:dyDescent="0.25">
      <c r="A60" s="5">
        <v>73.039999999999992</v>
      </c>
      <c r="B60" s="6">
        <v>5.0493547090106148</v>
      </c>
      <c r="C60" s="6">
        <v>4.0666841075342823</v>
      </c>
      <c r="D60" s="6">
        <v>3.2862713008669679</v>
      </c>
      <c r="E60" s="6">
        <v>2.6762199594451519</v>
      </c>
      <c r="F60" s="6">
        <v>2.207425840959524</v>
      </c>
      <c r="G60" s="6">
        <v>1.8535767903549749</v>
      </c>
      <c r="H60" s="6">
        <v>1.591152739830602</v>
      </c>
      <c r="I60" s="6">
        <v>1.399425708839698</v>
      </c>
      <c r="J60" s="6">
        <v>1.3243595431070161</v>
      </c>
      <c r="K60" s="6">
        <v>1.2604598040897519</v>
      </c>
      <c r="L60" s="6">
        <v>1.205920768759805</v>
      </c>
      <c r="M60" s="7">
        <v>1.1591112195424731</v>
      </c>
    </row>
    <row r="61" spans="1:13" hidden="1" x14ac:dyDescent="0.25">
      <c r="A61" s="5">
        <v>79.02</v>
      </c>
      <c r="B61" s="6">
        <v>5.2977470446890544</v>
      </c>
      <c r="C61" s="6">
        <v>4.26461822266476</v>
      </c>
      <c r="D61" s="6">
        <v>3.4418135984685811</v>
      </c>
      <c r="E61" s="6">
        <v>2.796755271991449</v>
      </c>
      <c r="F61" s="6">
        <v>2.299657430378494</v>
      </c>
      <c r="G61" s="6">
        <v>1.9235263480290561</v>
      </c>
      <c r="H61" s="6">
        <v>1.644160386596679</v>
      </c>
      <c r="I61" s="6">
        <v>1.440149994989101</v>
      </c>
      <c r="J61" s="6">
        <v>1.360476114511848</v>
      </c>
      <c r="K61" s="6">
        <v>1.29287770936826</v>
      </c>
      <c r="L61" s="6">
        <v>1.235463860212048</v>
      </c>
      <c r="M61" s="7">
        <v>1.1865181531503111</v>
      </c>
    </row>
    <row r="62" spans="1:13" hidden="1" x14ac:dyDescent="0.25">
      <c r="A62" s="8">
        <v>85</v>
      </c>
      <c r="B62" s="9">
        <v>5.5461393803674914</v>
      </c>
      <c r="C62" s="9">
        <v>4.4625523377952367</v>
      </c>
      <c r="D62" s="9">
        <v>3.5973558960701939</v>
      </c>
      <c r="E62" s="9">
        <v>2.9172905845377461</v>
      </c>
      <c r="F62" s="9">
        <v>2.3918890197974632</v>
      </c>
      <c r="G62" s="9">
        <v>1.993475905703137</v>
      </c>
      <c r="H62" s="9">
        <v>1.6971680333627539</v>
      </c>
      <c r="I62" s="9">
        <v>1.4808742811385029</v>
      </c>
      <c r="J62" s="9">
        <v>1.39659268591668</v>
      </c>
      <c r="K62" s="9">
        <v>1.3252956146467689</v>
      </c>
      <c r="L62" s="9">
        <v>1.2650069516642919</v>
      </c>
      <c r="M62" s="10">
        <v>1.213925086758149</v>
      </c>
    </row>
    <row r="63" spans="1:13" hidden="1" x14ac:dyDescent="0.25"/>
    <row r="64" spans="1:13" ht="31.5" hidden="1" x14ac:dyDescent="0.5">
      <c r="A64" s="1" t="s">
        <v>44</v>
      </c>
      <c r="B64" s="1"/>
    </row>
    <row r="65" spans="1:13" hidden="1" x14ac:dyDescent="0.25">
      <c r="A65" s="2"/>
      <c r="B65" s="18" t="s">
        <v>16</v>
      </c>
    </row>
    <row r="66" spans="1:13" hidden="1" x14ac:dyDescent="0.25">
      <c r="A66" s="19" t="s">
        <v>17</v>
      </c>
      <c r="B66" s="20">
        <v>14</v>
      </c>
    </row>
    <row r="67" spans="1:13" hidden="1" x14ac:dyDescent="0.25">
      <c r="A67" s="5">
        <v>55.1</v>
      </c>
      <c r="B67" s="7">
        <v>1111.8704100377861</v>
      </c>
    </row>
    <row r="68" spans="1:13" hidden="1" x14ac:dyDescent="0.25">
      <c r="A68" s="5">
        <v>61.079999999999991</v>
      </c>
      <c r="B68" s="7">
        <v>1171.6825075786089</v>
      </c>
    </row>
    <row r="69" spans="1:13" hidden="1" x14ac:dyDescent="0.25">
      <c r="A69" s="5">
        <v>67.06</v>
      </c>
      <c r="B69" s="7">
        <v>1225.671839261955</v>
      </c>
    </row>
    <row r="70" spans="1:13" hidden="1" x14ac:dyDescent="0.25">
      <c r="A70" s="5">
        <v>72.52</v>
      </c>
      <c r="B70" s="7">
        <v>1274.9664464510979</v>
      </c>
    </row>
    <row r="71" spans="1:13" hidden="1" x14ac:dyDescent="0.25">
      <c r="A71" s="5">
        <v>73.039999999999992</v>
      </c>
      <c r="B71" s="7">
        <v>1279.138109898106</v>
      </c>
    </row>
    <row r="72" spans="1:13" hidden="1" x14ac:dyDescent="0.25">
      <c r="A72" s="5">
        <v>79.02</v>
      </c>
      <c r="B72" s="7">
        <v>1327.1122395387019</v>
      </c>
    </row>
    <row r="73" spans="1:13" hidden="1" x14ac:dyDescent="0.25">
      <c r="A73" s="8">
        <v>85</v>
      </c>
      <c r="B73" s="10">
        <v>1375.0863691792979</v>
      </c>
    </row>
    <row r="74" spans="1:13" hidden="1" x14ac:dyDescent="0.25"/>
    <row r="75" spans="1:13" ht="31.5" hidden="1" x14ac:dyDescent="0.5">
      <c r="A75" s="1" t="s">
        <v>45</v>
      </c>
      <c r="B75" s="1"/>
    </row>
    <row r="76" spans="1:13" hidden="1" x14ac:dyDescent="0.25">
      <c r="A76" s="2"/>
      <c r="B76" s="28" t="s">
        <v>16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17</v>
      </c>
      <c r="B77" s="29">
        <v>6</v>
      </c>
      <c r="C77" s="29">
        <v>7</v>
      </c>
      <c r="D77" s="29">
        <v>8</v>
      </c>
      <c r="E77" s="29">
        <v>9</v>
      </c>
      <c r="F77" s="29">
        <v>10</v>
      </c>
      <c r="G77" s="29">
        <v>11</v>
      </c>
      <c r="H77" s="29">
        <v>12</v>
      </c>
      <c r="I77" s="29">
        <v>13</v>
      </c>
      <c r="J77" s="29">
        <v>13.5</v>
      </c>
      <c r="K77" s="29">
        <v>14</v>
      </c>
      <c r="L77" s="29">
        <v>14.5</v>
      </c>
      <c r="M77" s="20">
        <v>15</v>
      </c>
    </row>
    <row r="78" spans="1:13" hidden="1" x14ac:dyDescent="0.25">
      <c r="A78" s="5">
        <v>55.1</v>
      </c>
      <c r="B78" s="6">
        <v>5.0918898321363582</v>
      </c>
      <c r="C78" s="6">
        <v>4.0990138002329299</v>
      </c>
      <c r="D78" s="6">
        <v>3.3282740081130942</v>
      </c>
      <c r="E78" s="6">
        <v>2.7424509265343811</v>
      </c>
      <c r="F78" s="6">
        <v>2.3042397879384788</v>
      </c>
      <c r="G78" s="6">
        <v>1.98022534236809</v>
      </c>
      <c r="H78" s="6">
        <v>1.7420502543808269</v>
      </c>
      <c r="I78" s="6">
        <v>1.566208473385283</v>
      </c>
      <c r="J78" s="6">
        <v>1.4955081819505971</v>
      </c>
      <c r="K78" s="6">
        <v>1.433498346566461</v>
      </c>
      <c r="L78" s="6">
        <v>1.3783715698586929</v>
      </c>
      <c r="M78" s="7">
        <v>1.328536532269788</v>
      </c>
    </row>
    <row r="79" spans="1:13" hidden="1" x14ac:dyDescent="0.25">
      <c r="A79" s="5">
        <v>61.079999999999991</v>
      </c>
      <c r="B79" s="6">
        <v>5.6774406450522772</v>
      </c>
      <c r="C79" s="6">
        <v>4.5318688551505941</v>
      </c>
      <c r="D79" s="6">
        <v>3.6478395179436061</v>
      </c>
      <c r="E79" s="6">
        <v>2.981862120988743</v>
      </c>
      <c r="F79" s="6">
        <v>2.4866930236591762</v>
      </c>
      <c r="G79" s="6">
        <v>2.1215416857647642</v>
      </c>
      <c r="H79" s="6">
        <v>1.8533457020337269</v>
      </c>
      <c r="I79" s="6">
        <v>1.6555956082492309</v>
      </c>
      <c r="J79" s="6">
        <v>1.5763211890548969</v>
      </c>
      <c r="K79" s="6">
        <v>1.507048140650475</v>
      </c>
      <c r="L79" s="6">
        <v>1.445793767829318</v>
      </c>
      <c r="M79" s="7">
        <v>1.3908090235835751</v>
      </c>
    </row>
    <row r="80" spans="1:13" hidden="1" x14ac:dyDescent="0.25">
      <c r="A80" s="5">
        <v>67.06</v>
      </c>
      <c r="B80" s="6">
        <v>6.4564820863816692</v>
      </c>
      <c r="C80" s="6">
        <v>5.0880124540742466</v>
      </c>
      <c r="D80" s="6">
        <v>4.0440308936731908</v>
      </c>
      <c r="E80" s="6">
        <v>3.2700188812605671</v>
      </c>
      <c r="F80" s="6">
        <v>2.7015779076854471</v>
      </c>
      <c r="G80" s="6">
        <v>2.2856176730289528</v>
      </c>
      <c r="H80" s="6">
        <v>1.981563927519278</v>
      </c>
      <c r="I80" s="6">
        <v>1.7583699445609231</v>
      </c>
      <c r="J80" s="6">
        <v>1.6693366732788919</v>
      </c>
      <c r="K80" s="6">
        <v>1.5919097153534421</v>
      </c>
      <c r="L80" s="6">
        <v>1.5238820856551401</v>
      </c>
      <c r="M80" s="7">
        <v>1.463310347930316</v>
      </c>
    </row>
    <row r="81" spans="1:13" hidden="1" x14ac:dyDescent="0.25">
      <c r="A81" s="5">
        <v>72.52</v>
      </c>
      <c r="B81" s="6">
        <v>7.1677807936824154</v>
      </c>
      <c r="C81" s="6">
        <v>5.5957957400480147</v>
      </c>
      <c r="D81" s="6">
        <v>4.4057708454262876</v>
      </c>
      <c r="E81" s="6">
        <v>3.5331185319435359</v>
      </c>
      <c r="F81" s="6">
        <v>2.8977771496224758</v>
      </c>
      <c r="G81" s="6">
        <v>2.4354261831397341</v>
      </c>
      <c r="H81" s="6">
        <v>2.098632742093042</v>
      </c>
      <c r="I81" s="6">
        <v>1.8522073820629019</v>
      </c>
      <c r="J81" s="6">
        <v>1.754263854526886</v>
      </c>
      <c r="K81" s="6">
        <v>1.669392022690932</v>
      </c>
      <c r="L81" s="6">
        <v>1.595180114974369</v>
      </c>
      <c r="M81" s="7">
        <v>1.5295072092903841</v>
      </c>
    </row>
    <row r="82" spans="1:13" hidden="1" x14ac:dyDescent="0.25">
      <c r="A82" s="5">
        <v>73.039999999999992</v>
      </c>
      <c r="B82" s="6">
        <v>7.1390575790641986</v>
      </c>
      <c r="C82" s="6">
        <v>5.5800607740871184</v>
      </c>
      <c r="D82" s="6">
        <v>4.398422510007328</v>
      </c>
      <c r="E82" s="6">
        <v>3.5304088569349719</v>
      </c>
      <c r="F82" s="6">
        <v>2.8974627828880788</v>
      </c>
      <c r="G82" s="6">
        <v>2.436347205101586</v>
      </c>
      <c r="H82" s="6">
        <v>2.1002627015620718</v>
      </c>
      <c r="I82" s="6">
        <v>1.854364213501082</v>
      </c>
      <c r="J82" s="6">
        <v>1.756676703200742</v>
      </c>
      <c r="K82" s="6">
        <v>1.6720756319043411</v>
      </c>
      <c r="L82" s="6">
        <v>1.598159119435796</v>
      </c>
      <c r="M82" s="7">
        <v>1.532813770817703</v>
      </c>
    </row>
    <row r="83" spans="1:13" hidden="1" x14ac:dyDescent="0.25">
      <c r="A83" s="5">
        <v>79.02</v>
      </c>
      <c r="B83" s="6">
        <v>6.8087406109547128</v>
      </c>
      <c r="C83" s="6">
        <v>5.399108665536799</v>
      </c>
      <c r="D83" s="6">
        <v>4.3139166526892767</v>
      </c>
      <c r="E83" s="6">
        <v>3.4992475943364911</v>
      </c>
      <c r="F83" s="6">
        <v>2.8938475654425102</v>
      </c>
      <c r="G83" s="6">
        <v>2.446938957662895</v>
      </c>
      <c r="H83" s="6">
        <v>2.1190072354559302</v>
      </c>
      <c r="I83" s="6">
        <v>1.8791677750401481</v>
      </c>
      <c r="J83" s="6">
        <v>1.7844244629500789</v>
      </c>
      <c r="K83" s="6">
        <v>1.7029371378585381</v>
      </c>
      <c r="L83" s="6">
        <v>1.6324176707422171</v>
      </c>
      <c r="M83" s="7">
        <v>1.57083922838187</v>
      </c>
    </row>
    <row r="84" spans="1:13" hidden="1" x14ac:dyDescent="0.25">
      <c r="A84" s="8">
        <v>85</v>
      </c>
      <c r="B84" s="9">
        <v>6.4784236428452253</v>
      </c>
      <c r="C84" s="9">
        <v>5.2181565569864814</v>
      </c>
      <c r="D84" s="9">
        <v>4.2294107953712263</v>
      </c>
      <c r="E84" s="9">
        <v>3.46808633173801</v>
      </c>
      <c r="F84" s="9">
        <v>2.8902323479969412</v>
      </c>
      <c r="G84" s="9">
        <v>2.4575307102242032</v>
      </c>
      <c r="H84" s="9">
        <v>2.1377517693497872</v>
      </c>
      <c r="I84" s="9">
        <v>1.903971336579215</v>
      </c>
      <c r="J84" s="9">
        <v>1.812172222699415</v>
      </c>
      <c r="K84" s="9">
        <v>1.7337986438127351</v>
      </c>
      <c r="L84" s="9">
        <v>1.666676222048638</v>
      </c>
      <c r="M84" s="10">
        <v>1.608864685946036</v>
      </c>
    </row>
    <row r="85" spans="1:13" hidden="1" x14ac:dyDescent="0.25"/>
    <row r="86" spans="1:13" ht="31.5" hidden="1" x14ac:dyDescent="0.5">
      <c r="A86" s="1" t="s">
        <v>15</v>
      </c>
      <c r="B86" s="1"/>
    </row>
    <row r="87" spans="1:13" hidden="1" x14ac:dyDescent="0.25">
      <c r="A87" s="2"/>
      <c r="B87" s="18" t="s">
        <v>16</v>
      </c>
    </row>
    <row r="88" spans="1:13" hidden="1" x14ac:dyDescent="0.25">
      <c r="A88" s="19" t="s">
        <v>17</v>
      </c>
      <c r="B88" s="20">
        <v>14</v>
      </c>
    </row>
    <row r="89" spans="1:13" hidden="1" x14ac:dyDescent="0.25">
      <c r="A89" s="5">
        <v>55.1</v>
      </c>
      <c r="B89" s="7">
        <v>4.3446284647719394E-3</v>
      </c>
    </row>
    <row r="90" spans="1:13" hidden="1" x14ac:dyDescent="0.25">
      <c r="A90" s="5">
        <v>61.079999999999991</v>
      </c>
      <c r="B90" s="7">
        <v>5.6772368661254201E-3</v>
      </c>
    </row>
    <row r="91" spans="1:13" hidden="1" x14ac:dyDescent="0.25">
      <c r="A91" s="5">
        <v>67.06</v>
      </c>
      <c r="B91" s="7">
        <v>7.2831832041139483E-3</v>
      </c>
    </row>
    <row r="92" spans="1:13" hidden="1" x14ac:dyDescent="0.25">
      <c r="A92" s="5">
        <v>72.52</v>
      </c>
      <c r="B92" s="7">
        <v>8.7494820344512954E-3</v>
      </c>
    </row>
    <row r="93" spans="1:13" hidden="1" x14ac:dyDescent="0.25">
      <c r="A93" s="5">
        <v>73.039999999999992</v>
      </c>
      <c r="B93" s="7">
        <v>8.7749718148703703E-3</v>
      </c>
    </row>
    <row r="94" spans="1:13" hidden="1" x14ac:dyDescent="0.25">
      <c r="A94" s="5">
        <v>79.02</v>
      </c>
      <c r="B94" s="7">
        <v>9.0681042896897275E-3</v>
      </c>
    </row>
    <row r="95" spans="1:13" hidden="1" x14ac:dyDescent="0.25">
      <c r="A95" s="8">
        <v>85</v>
      </c>
      <c r="B95" s="10">
        <v>9.361236764509083E-3</v>
      </c>
    </row>
    <row r="96" spans="1:13" hidden="1" x14ac:dyDescent="0.25"/>
    <row r="97" spans="1:5" ht="31.5" hidden="1" x14ac:dyDescent="0.5">
      <c r="A97" s="1" t="s">
        <v>18</v>
      </c>
      <c r="B97" s="1"/>
    </row>
    <row r="98" spans="1:5" hidden="1" x14ac:dyDescent="0.25">
      <c r="A98" s="2"/>
      <c r="B98" s="18" t="s">
        <v>16</v>
      </c>
    </row>
    <row r="99" spans="1:5" hidden="1" x14ac:dyDescent="0.25">
      <c r="A99" s="19" t="s">
        <v>17</v>
      </c>
      <c r="B99" s="20">
        <v>14</v>
      </c>
    </row>
    <row r="100" spans="1:5" hidden="1" x14ac:dyDescent="0.25">
      <c r="A100" s="5">
        <v>55.1</v>
      </c>
      <c r="B100" s="21">
        <v>9.4424295839979686E-5</v>
      </c>
    </row>
    <row r="101" spans="1:5" hidden="1" x14ac:dyDescent="0.25">
      <c r="A101" s="5">
        <v>61.079999999999991</v>
      </c>
      <c r="B101" s="21">
        <v>1.0719531407480651E-4</v>
      </c>
    </row>
    <row r="102" spans="1:5" hidden="1" x14ac:dyDescent="0.25">
      <c r="A102" s="5">
        <v>67.06</v>
      </c>
      <c r="B102" s="21">
        <v>1.17757248649357E-4</v>
      </c>
    </row>
    <row r="103" spans="1:5" hidden="1" x14ac:dyDescent="0.25">
      <c r="A103" s="5">
        <v>72.52</v>
      </c>
      <c r="B103" s="21">
        <v>1.274007541304685E-4</v>
      </c>
    </row>
    <row r="104" spans="1:5" hidden="1" x14ac:dyDescent="0.25">
      <c r="A104" s="5">
        <v>73.039999999999992</v>
      </c>
      <c r="B104" s="21">
        <v>1.274505183595924E-4</v>
      </c>
    </row>
    <row r="105" spans="1:5" hidden="1" x14ac:dyDescent="0.25">
      <c r="A105" s="5">
        <v>79.02</v>
      </c>
      <c r="B105" s="21">
        <v>1.2802280699451661E-4</v>
      </c>
    </row>
    <row r="106" spans="1:5" hidden="1" x14ac:dyDescent="0.25">
      <c r="A106" s="8">
        <v>85</v>
      </c>
      <c r="B106" s="22">
        <v>1.285950956294406E-4</v>
      </c>
    </row>
    <row r="107" spans="1:5" hidden="1" x14ac:dyDescent="0.25"/>
    <row r="108" spans="1:5" ht="28.9" customHeight="1" x14ac:dyDescent="0.5">
      <c r="A108" s="1" t="s">
        <v>19</v>
      </c>
      <c r="B108" s="1"/>
    </row>
    <row r="109" spans="1:5" x14ac:dyDescent="0.25">
      <c r="A109" s="23"/>
      <c r="B109" s="24" t="s">
        <v>20</v>
      </c>
      <c r="C109" s="24"/>
      <c r="D109" s="24" t="s">
        <v>21</v>
      </c>
      <c r="E109" s="25"/>
    </row>
    <row r="110" spans="1:5" x14ac:dyDescent="0.25">
      <c r="A110" s="5" t="s">
        <v>22</v>
      </c>
      <c r="B110" s="26">
        <f ca="1">1000 * (FORECAST( B29, OFFSET(B89:B95,MATCH(B29,A89:A95,1)-1,0,2), OFFSET(A89:A95,MATCH(B29,A89:A95,1)-1,0,2) ))*B28</f>
        <v>6.2121322444604186</v>
      </c>
      <c r="C110" s="26" t="s">
        <v>23</v>
      </c>
      <c r="D110" s="26">
        <f ca="1">1000 * FORECAST( B29, OFFSET(B89:B95,MATCH(B29,A89:A95,1)-1,0,2), OFFSET(A89:A95,MATCH(B29,A89:A95,1)-1,0,2) )*B28 / 453592</f>
        <v>1.3695418447548498E-5</v>
      </c>
      <c r="E110" s="21" t="s">
        <v>24</v>
      </c>
    </row>
    <row r="111" spans="1:5" x14ac:dyDescent="0.25">
      <c r="A111" s="5" t="s">
        <v>25</v>
      </c>
      <c r="B111" s="26">
        <f ca="1">(FORECAST( B29, OFFSET(B67:B73,MATCH(B29,A67:A73,1)-1,0,2), OFFSET(A67:A73,MATCH(B29,A67:A73,1)-1,0,2) ))*B28 / 60</f>
        <v>15.087102949671324</v>
      </c>
      <c r="C111" s="26" t="s">
        <v>26</v>
      </c>
      <c r="D111" s="26">
        <f ca="1">(FORECAST( B29, OFFSET(B67:B73,MATCH(B29,A67:A73,1)-1,0,2), OFFSET(A67:A73,MATCH(B29,A67:A73,1)-1,0,2) ))*B28 * 0.00220462 / 60</f>
        <v>3.3261328904904394E-2</v>
      </c>
      <c r="E111" s="21" t="s">
        <v>27</v>
      </c>
    </row>
    <row r="112" spans="1:5" x14ac:dyDescent="0.25">
      <c r="A112" s="5" t="s">
        <v>28</v>
      </c>
      <c r="B112" s="26">
        <f ca="1">(FORECAST( B29, OFFSET(B45:B51,MATCH(B29,A45:A51,1)-1,0,2), OFFSET(A45:A51,MATCH(B29,A45:A51,1)-1,0,2) ))*B28 / 60</f>
        <v>21.846749523783579</v>
      </c>
      <c r="C112" s="26" t="s">
        <v>26</v>
      </c>
      <c r="D112" s="26">
        <f ca="1">(FORECAST( B29, OFFSET(B45:B51,MATCH(B29,A45:A51,1)-1,0,2), OFFSET(A45:A51,MATCH(B29,A45:A51,1)-1,0,2) ))*B28 * 0.00220462 / 60</f>
        <v>4.8163780935123759E-2</v>
      </c>
      <c r="E112" s="21" t="s">
        <v>27</v>
      </c>
    </row>
    <row r="113" spans="1:13" x14ac:dyDescent="0.25">
      <c r="A113" s="8" t="s">
        <v>29</v>
      </c>
      <c r="B113" s="27">
        <f ca="1">FORECAST( B29, OFFSET(B100:B106,MATCH(B29,A100:A106,1)-1,0,2), OFFSET(A100:A106,MATCH(B29,A100:A106,1)-1,0,2) )</f>
        <v>1.274007541304685E-4</v>
      </c>
      <c r="C113" s="27" t="s">
        <v>30</v>
      </c>
      <c r="D113" s="27">
        <f ca="1">FORECAST( B29, OFFSET(B100:B106,MATCH(B29,A100:A106,1)-1,0,2), OFFSET(A100:A106,MATCH(B29,A100:A106,1)-1,0,2) )</f>
        <v>1.274007541304685E-4</v>
      </c>
      <c r="E113" s="22" t="s">
        <v>30</v>
      </c>
    </row>
    <row r="116" spans="1:13" ht="31.5" hidden="1" x14ac:dyDescent="0.5">
      <c r="A116" s="1" t="s">
        <v>31</v>
      </c>
      <c r="B116" s="1"/>
    </row>
    <row r="117" spans="1:13" hidden="1" x14ac:dyDescent="0.25">
      <c r="A117" s="2"/>
      <c r="B117" s="28" t="s">
        <v>16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17</v>
      </c>
      <c r="B118" s="29">
        <v>6</v>
      </c>
      <c r="C118" s="29">
        <v>7</v>
      </c>
      <c r="D118" s="29">
        <v>8</v>
      </c>
      <c r="E118" s="29">
        <v>9</v>
      </c>
      <c r="F118" s="29">
        <v>10</v>
      </c>
      <c r="G118" s="29">
        <v>11</v>
      </c>
      <c r="H118" s="29">
        <v>12</v>
      </c>
      <c r="I118" s="29">
        <v>13</v>
      </c>
      <c r="J118" s="29">
        <v>13.5</v>
      </c>
      <c r="K118" s="29">
        <v>14</v>
      </c>
      <c r="L118" s="29">
        <v>14.5</v>
      </c>
      <c r="M118" s="20">
        <v>15</v>
      </c>
    </row>
    <row r="119" spans="1:13" hidden="1" x14ac:dyDescent="0.25">
      <c r="A119" s="5">
        <v>55.1</v>
      </c>
      <c r="B119" s="26">
        <v>4.4143918483246862</v>
      </c>
      <c r="C119" s="26">
        <v>3.5722429978619048</v>
      </c>
      <c r="D119" s="26">
        <v>2.9086908466155759</v>
      </c>
      <c r="E119" s="26">
        <v>2.3938837766588499</v>
      </c>
      <c r="F119" s="26">
        <v>2.0007622573190762</v>
      </c>
      <c r="G119" s="26">
        <v>1.7050588451778059</v>
      </c>
      <c r="H119" s="26">
        <v>1.4852981840707931</v>
      </c>
      <c r="I119" s="26">
        <v>1.3227970050879889</v>
      </c>
      <c r="J119" s="26">
        <v>1.25794366121735</v>
      </c>
      <c r="K119" s="26">
        <v>1.201664126573561</v>
      </c>
      <c r="L119" s="26">
        <v>1.152408267083102</v>
      </c>
      <c r="M119" s="21">
        <v>1.1088004541258509</v>
      </c>
    </row>
    <row r="120" spans="1:13" hidden="1" x14ac:dyDescent="0.25">
      <c r="A120" s="5">
        <v>61.079999999999991</v>
      </c>
      <c r="B120" s="26">
        <v>4.6185586040671227</v>
      </c>
      <c r="C120" s="26">
        <v>3.730449917187765</v>
      </c>
      <c r="D120" s="26">
        <v>3.028768934364265</v>
      </c>
      <c r="E120" s="26">
        <v>2.4829824671242151</v>
      </c>
      <c r="F120" s="26">
        <v>2.065349414249412</v>
      </c>
      <c r="G120" s="26">
        <v>1.750920761775856</v>
      </c>
      <c r="H120" s="26">
        <v>1.517539582993745</v>
      </c>
      <c r="I120" s="26">
        <v>1.345841038447477</v>
      </c>
      <c r="J120" s="26">
        <v>1.2778347030414829</v>
      </c>
      <c r="K120" s="26">
        <v>1.2192523759356659</v>
      </c>
      <c r="L120" s="26">
        <v>1.1684587267383111</v>
      </c>
      <c r="M120" s="21">
        <v>1.1239929305111021</v>
      </c>
    </row>
    <row r="121" spans="1:13" hidden="1" x14ac:dyDescent="0.25">
      <c r="A121" s="5">
        <v>67.06</v>
      </c>
      <c r="B121" s="26">
        <v>4.8324569163931113</v>
      </c>
      <c r="C121" s="26">
        <v>3.8972116932720602</v>
      </c>
      <c r="D121" s="26">
        <v>3.1563023396906051</v>
      </c>
      <c r="E121" s="26">
        <v>2.5785140966307831</v>
      </c>
      <c r="F121" s="26">
        <v>2.1354242923288358</v>
      </c>
      <c r="G121" s="26">
        <v>1.8014023422752099</v>
      </c>
      <c r="H121" s="26">
        <v>1.553609749214554</v>
      </c>
      <c r="I121" s="26">
        <v>1.372000103145711</v>
      </c>
      <c r="J121" s="26">
        <v>1.3005128434664279</v>
      </c>
      <c r="K121" s="26">
        <v>1.2393190813217341</v>
      </c>
      <c r="L121" s="26">
        <v>1.1866982900017169</v>
      </c>
      <c r="M121" s="21">
        <v>1.1411044482498709</v>
      </c>
    </row>
    <row r="122" spans="1:13" hidden="1" x14ac:dyDescent="0.25">
      <c r="A122" s="5">
        <v>72.52</v>
      </c>
      <c r="B122" s="26">
        <v>5.0277553754733599</v>
      </c>
      <c r="C122" s="26">
        <v>4.0494724453490241</v>
      </c>
      <c r="D122" s="26">
        <v>3.2727458836842191</v>
      </c>
      <c r="E122" s="26">
        <v>2.6657386279193869</v>
      </c>
      <c r="F122" s="26">
        <v>2.199405702749178</v>
      </c>
      <c r="G122" s="26">
        <v>1.847494220122446</v>
      </c>
      <c r="H122" s="26">
        <v>1.5865433792422481</v>
      </c>
      <c r="I122" s="26">
        <v>1.395884466565837</v>
      </c>
      <c r="J122" s="26">
        <v>1.3212189716805089</v>
      </c>
      <c r="K122" s="26">
        <v>1.257640855804665</v>
      </c>
      <c r="L122" s="26">
        <v>1.203351804285697</v>
      </c>
      <c r="M122" s="21">
        <v>1.1567280079244</v>
      </c>
    </row>
    <row r="123" spans="1:13" hidden="1" x14ac:dyDescent="0.25">
      <c r="A123" s="5">
        <v>73.039999999999992</v>
      </c>
      <c r="B123" s="26">
        <v>5.0493547090106148</v>
      </c>
      <c r="C123" s="26">
        <v>4.0666841075342823</v>
      </c>
      <c r="D123" s="26">
        <v>3.2862713008669679</v>
      </c>
      <c r="E123" s="26">
        <v>2.6762199594451519</v>
      </c>
      <c r="F123" s="26">
        <v>2.207425840959524</v>
      </c>
      <c r="G123" s="26">
        <v>1.8535767903549749</v>
      </c>
      <c r="H123" s="26">
        <v>1.591152739830602</v>
      </c>
      <c r="I123" s="26">
        <v>1.399425708839698</v>
      </c>
      <c r="J123" s="26">
        <v>1.3243595431070161</v>
      </c>
      <c r="K123" s="26">
        <v>1.2604598040897519</v>
      </c>
      <c r="L123" s="26">
        <v>1.205920768759805</v>
      </c>
      <c r="M123" s="21">
        <v>1.1591112195424731</v>
      </c>
    </row>
    <row r="124" spans="1:13" hidden="1" x14ac:dyDescent="0.25">
      <c r="A124" s="5">
        <v>79.02</v>
      </c>
      <c r="B124" s="26">
        <v>5.2977470446890544</v>
      </c>
      <c r="C124" s="26">
        <v>4.26461822266476</v>
      </c>
      <c r="D124" s="26">
        <v>3.4418135984685811</v>
      </c>
      <c r="E124" s="26">
        <v>2.796755271991449</v>
      </c>
      <c r="F124" s="26">
        <v>2.299657430378494</v>
      </c>
      <c r="G124" s="26">
        <v>1.9235263480290561</v>
      </c>
      <c r="H124" s="26">
        <v>1.644160386596679</v>
      </c>
      <c r="I124" s="26">
        <v>1.440149994989101</v>
      </c>
      <c r="J124" s="26">
        <v>1.360476114511848</v>
      </c>
      <c r="K124" s="26">
        <v>1.29287770936826</v>
      </c>
      <c r="L124" s="26">
        <v>1.235463860212048</v>
      </c>
      <c r="M124" s="21">
        <v>1.1865181531503111</v>
      </c>
    </row>
    <row r="125" spans="1:13" hidden="1" x14ac:dyDescent="0.25">
      <c r="A125" s="8">
        <v>85</v>
      </c>
      <c r="B125" s="27">
        <v>5.5461393803674914</v>
      </c>
      <c r="C125" s="27">
        <v>4.4625523377952367</v>
      </c>
      <c r="D125" s="27">
        <v>3.5973558960701939</v>
      </c>
      <c r="E125" s="27">
        <v>2.9172905845377461</v>
      </c>
      <c r="F125" s="27">
        <v>2.3918890197974632</v>
      </c>
      <c r="G125" s="27">
        <v>1.993475905703137</v>
      </c>
      <c r="H125" s="27">
        <v>1.6971680333627539</v>
      </c>
      <c r="I125" s="27">
        <v>1.4808742811385029</v>
      </c>
      <c r="J125" s="27">
        <v>1.39659268591668</v>
      </c>
      <c r="K125" s="27">
        <v>1.3252956146467689</v>
      </c>
      <c r="L125" s="27">
        <v>1.2650069516642919</v>
      </c>
      <c r="M125" s="22">
        <v>1.213925086758149</v>
      </c>
    </row>
    <row r="126" spans="1:13" hidden="1" x14ac:dyDescent="0.25"/>
    <row r="127" spans="1:13" ht="28.9" customHeight="1" x14ac:dyDescent="0.5">
      <c r="A127" s="1" t="s">
        <v>32</v>
      </c>
      <c r="B127" s="1"/>
    </row>
    <row r="128" spans="1:13" x14ac:dyDescent="0.25">
      <c r="A128" s="23" t="s">
        <v>16</v>
      </c>
      <c r="B128" s="25" t="s">
        <v>33</v>
      </c>
    </row>
    <row r="129" spans="1:2" x14ac:dyDescent="0.25">
      <c r="A129" s="5">
        <v>6</v>
      </c>
      <c r="B129" s="21">
        <f ca="1">(FORECAST( B29, OFFSET(B119:B125,MATCH(B29,A119:A125,1)-1,0,2), OFFSET(A119:A125,MATCH(B29,A119:A125,1)-1,0,2) )) / 1000</f>
        <v>5.0277553754733599E-3</v>
      </c>
    </row>
    <row r="130" spans="1:2" x14ac:dyDescent="0.25">
      <c r="A130" s="5">
        <v>7</v>
      </c>
      <c r="B130" s="21">
        <f ca="1">(FORECAST( B29, OFFSET(C119:C125,MATCH(B29,A119:A125,1)-1,0,2), OFFSET(A119:A125,MATCH(B29,A119:A125,1)-1,0,2) )) / 1000</f>
        <v>4.0494724453490243E-3</v>
      </c>
    </row>
    <row r="131" spans="1:2" x14ac:dyDescent="0.25">
      <c r="A131" s="5">
        <v>8</v>
      </c>
      <c r="B131" s="21">
        <f ca="1">(FORECAST( B29, OFFSET(D119:D125,MATCH(B29,A119:A125,1)-1,0,2), OFFSET(A119:A125,MATCH(B29,A119:A125,1)-1,0,2) )) / 1000</f>
        <v>3.2727458836842192E-3</v>
      </c>
    </row>
    <row r="132" spans="1:2" x14ac:dyDescent="0.25">
      <c r="A132" s="5">
        <v>9</v>
      </c>
      <c r="B132" s="21">
        <f ca="1">(FORECAST( B29, OFFSET(E119:E125,MATCH(B29,A119:A125,1)-1,0,2), OFFSET(A119:A125,MATCH(B29,A119:A125,1)-1,0,2) )) / 1000</f>
        <v>2.665738627919387E-3</v>
      </c>
    </row>
    <row r="133" spans="1:2" x14ac:dyDescent="0.25">
      <c r="A133" s="5">
        <v>10</v>
      </c>
      <c r="B133" s="21">
        <f ca="1">(FORECAST( B29, OFFSET(F119:F125,MATCH(B29,A119:A125,1)-1,0,2), OFFSET(A119:A125,MATCH(B29,A119:A125,1)-1,0,2) )) / 1000</f>
        <v>2.1994057027491776E-3</v>
      </c>
    </row>
    <row r="134" spans="1:2" x14ac:dyDescent="0.25">
      <c r="A134" s="5">
        <v>11</v>
      </c>
      <c r="B134" s="21">
        <f ca="1">(FORECAST( B29, OFFSET(G119:G125,MATCH(B29,A119:A125,1)-1,0,2), OFFSET(A119:A125,MATCH(B29,A119:A125,1)-1,0,2) )) / 1000</f>
        <v>1.8474942201224458E-3</v>
      </c>
    </row>
    <row r="135" spans="1:2" x14ac:dyDescent="0.25">
      <c r="A135" s="5">
        <v>12</v>
      </c>
      <c r="B135" s="21">
        <f ca="1">(FORECAST( B29, OFFSET(H119:H125,MATCH(B29,A119:A125,1)-1,0,2), OFFSET(A119:A125,MATCH(B29,A119:A125,1)-1,0,2) )) / 1000</f>
        <v>1.586543379242248E-3</v>
      </c>
    </row>
    <row r="136" spans="1:2" x14ac:dyDescent="0.25">
      <c r="A136" s="5">
        <v>13</v>
      </c>
      <c r="B136" s="21">
        <f ca="1">(FORECAST( B29, OFFSET(I119:I125,MATCH(B29,A119:A125,1)-1,0,2), OFFSET(A119:A125,MATCH(B29,A119:A125,1)-1,0,2) )) / 1000</f>
        <v>1.395884466565837E-3</v>
      </c>
    </row>
    <row r="137" spans="1:2" x14ac:dyDescent="0.25">
      <c r="A137" s="5">
        <v>13.5</v>
      </c>
      <c r="B137" s="21">
        <f ca="1">(FORECAST( B29, OFFSET(J119:J125,MATCH(B29,A119:A125,1)-1,0,2), OFFSET(A119:A125,MATCH(B29,A119:A125,1)-1,0,2) )) / 1000</f>
        <v>1.3212189716805089E-3</v>
      </c>
    </row>
    <row r="138" spans="1:2" x14ac:dyDescent="0.25">
      <c r="A138" s="5">
        <v>14</v>
      </c>
      <c r="B138" s="21">
        <f ca="1">(FORECAST( B29, OFFSET(K119:K125,MATCH(B29,A119:A125,1)-1,0,2), OFFSET(A119:A125,MATCH(B29,A119:A125,1)-1,0,2) )) / 1000</f>
        <v>1.257640855804665E-3</v>
      </c>
    </row>
    <row r="139" spans="1:2" x14ac:dyDescent="0.25">
      <c r="A139" s="5">
        <v>14.5</v>
      </c>
      <c r="B139" s="21">
        <f ca="1">(FORECAST( B29, OFFSET(L119:L125,MATCH(B29,A119:A125,1)-1,0,2), OFFSET(A119:A125,MATCH(B29,A119:A125,1)-1,0,2) )) / 1000</f>
        <v>1.2033518042856971E-3</v>
      </c>
    </row>
    <row r="140" spans="1:2" x14ac:dyDescent="0.25">
      <c r="A140" s="8">
        <v>15</v>
      </c>
      <c r="B140" s="22">
        <f ca="1">(FORECAST( B29, OFFSET(M119:M125,MATCH(B29,A119:A125,1)-1,0,2), OFFSET(A119:A125,MATCH(B29,A119:A125,1)-1,0,2) )) / 1000</f>
        <v>1.1567280079243999E-3</v>
      </c>
    </row>
    <row r="142" spans="1:2" x14ac:dyDescent="0.25">
      <c r="A142" t="s">
        <v>46</v>
      </c>
    </row>
    <row r="144" spans="1:2" ht="28.9" customHeight="1" x14ac:dyDescent="0.5">
      <c r="A144" s="1" t="s">
        <v>34</v>
      </c>
      <c r="B144" s="1"/>
    </row>
    <row r="145" spans="1:2" x14ac:dyDescent="0.25">
      <c r="A145" s="23" t="s">
        <v>17</v>
      </c>
      <c r="B145" s="25" t="s">
        <v>35</v>
      </c>
    </row>
    <row r="146" spans="1:2" x14ac:dyDescent="0.25">
      <c r="A146" s="5">
        <v>55.1</v>
      </c>
      <c r="B146" s="7">
        <v>1</v>
      </c>
    </row>
    <row r="147" spans="1:2" x14ac:dyDescent="0.25">
      <c r="A147" s="5">
        <v>61.08</v>
      </c>
      <c r="B147" s="7">
        <v>1</v>
      </c>
    </row>
    <row r="148" spans="1:2" x14ac:dyDescent="0.25">
      <c r="A148" s="5">
        <v>67.06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73.039999999999992</v>
      </c>
      <c r="B150" s="7">
        <v>1</v>
      </c>
    </row>
    <row r="151" spans="1:2" x14ac:dyDescent="0.25">
      <c r="A151" s="5">
        <v>79.02</v>
      </c>
      <c r="B151" s="7">
        <v>1</v>
      </c>
    </row>
    <row r="152" spans="1:2" x14ac:dyDescent="0.25">
      <c r="A152" s="8">
        <v>85</v>
      </c>
      <c r="B152" s="10">
        <v>1</v>
      </c>
    </row>
    <row r="154" spans="1:2" ht="28.9" customHeight="1" x14ac:dyDescent="0.5">
      <c r="A154" s="1" t="s">
        <v>36</v>
      </c>
      <c r="B154" s="1"/>
    </row>
    <row r="155" spans="1:2" x14ac:dyDescent="0.25">
      <c r="A155" s="23" t="s">
        <v>17</v>
      </c>
      <c r="B155" s="25" t="s">
        <v>35</v>
      </c>
    </row>
    <row r="156" spans="1:2" x14ac:dyDescent="0.25">
      <c r="A156" s="5">
        <v>55.1</v>
      </c>
      <c r="B156" s="7">
        <v>1</v>
      </c>
    </row>
    <row r="157" spans="1:2" x14ac:dyDescent="0.25">
      <c r="A157" s="5">
        <v>61.08</v>
      </c>
      <c r="B157" s="7">
        <v>1</v>
      </c>
    </row>
    <row r="158" spans="1:2" x14ac:dyDescent="0.25">
      <c r="A158" s="5">
        <v>67.06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73.039999999999992</v>
      </c>
      <c r="B160" s="7">
        <v>1</v>
      </c>
    </row>
    <row r="161" spans="1:2" x14ac:dyDescent="0.25">
      <c r="A161" s="5">
        <v>79.02</v>
      </c>
      <c r="B161" s="7">
        <v>1</v>
      </c>
    </row>
    <row r="162" spans="1:2" x14ac:dyDescent="0.25">
      <c r="A162" s="8">
        <v>85</v>
      </c>
      <c r="B162" s="10">
        <v>1</v>
      </c>
    </row>
    <row r="164" spans="1:2" ht="28.9" customHeight="1" x14ac:dyDescent="0.5">
      <c r="A164" s="1" t="s">
        <v>37</v>
      </c>
      <c r="B164" s="1"/>
    </row>
    <row r="165" spans="1:2" x14ac:dyDescent="0.25">
      <c r="A165" s="23" t="s">
        <v>17</v>
      </c>
      <c r="B165" s="25" t="s">
        <v>35</v>
      </c>
    </row>
    <row r="166" spans="1:2" x14ac:dyDescent="0.25">
      <c r="A166" s="5">
        <v>55.1</v>
      </c>
      <c r="B166" s="7">
        <v>1</v>
      </c>
    </row>
    <row r="167" spans="1:2" x14ac:dyDescent="0.25">
      <c r="A167" s="5">
        <v>61.08</v>
      </c>
      <c r="B167" s="7">
        <v>1</v>
      </c>
    </row>
    <row r="168" spans="1:2" x14ac:dyDescent="0.25">
      <c r="A168" s="5">
        <v>67.06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73.039999999999992</v>
      </c>
      <c r="B170" s="7">
        <v>1</v>
      </c>
    </row>
    <row r="171" spans="1:2" x14ac:dyDescent="0.25">
      <c r="A171" s="5">
        <v>79.02</v>
      </c>
      <c r="B171" s="7">
        <v>1</v>
      </c>
    </row>
    <row r="172" spans="1:2" x14ac:dyDescent="0.25">
      <c r="A172" s="8">
        <v>85</v>
      </c>
      <c r="B172" s="10">
        <v>1</v>
      </c>
    </row>
    <row r="174" spans="1:2" ht="28.9" customHeight="1" x14ac:dyDescent="0.5">
      <c r="A174" s="1" t="s">
        <v>38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55.1</v>
      </c>
      <c r="B176" s="7">
        <v>1</v>
      </c>
    </row>
    <row r="177" spans="1:2" x14ac:dyDescent="0.25">
      <c r="A177" s="5">
        <v>60.083333333333343</v>
      </c>
      <c r="B177" s="7">
        <v>1</v>
      </c>
    </row>
    <row r="178" spans="1:2" x14ac:dyDescent="0.25">
      <c r="A178" s="5">
        <v>65.066666666666663</v>
      </c>
      <c r="B178" s="7">
        <v>1</v>
      </c>
    </row>
    <row r="179" spans="1:2" x14ac:dyDescent="0.25">
      <c r="A179" s="5">
        <v>70.05</v>
      </c>
      <c r="B179" s="7">
        <v>1</v>
      </c>
    </row>
    <row r="180" spans="1:2" x14ac:dyDescent="0.25">
      <c r="A180" s="5">
        <v>72.52</v>
      </c>
      <c r="B180" s="7">
        <v>1</v>
      </c>
    </row>
    <row r="181" spans="1:2" x14ac:dyDescent="0.25">
      <c r="A181" s="5">
        <v>75.033333333333331</v>
      </c>
      <c r="B181" s="7">
        <v>1</v>
      </c>
    </row>
    <row r="182" spans="1:2" x14ac:dyDescent="0.25">
      <c r="A182" s="5">
        <v>80.016666666666666</v>
      </c>
      <c r="B182" s="7">
        <v>1</v>
      </c>
    </row>
    <row r="183" spans="1:2" x14ac:dyDescent="0.25">
      <c r="A183" s="8">
        <v>85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SCT Stock 20...70psi</vt:lpstr>
      <vt:lpstr>SCT Stock 40...70psi</vt:lpstr>
      <vt:lpstr>SCT Stock 55.1...85psi</vt:lpstr>
      <vt:lpstr>SCT Return</vt:lpstr>
      <vt:lpstr>HP Tuners Stock 20...70psi</vt:lpstr>
      <vt:lpstr>HP Tuners Stock 40...70psi</vt:lpstr>
      <vt:lpstr>HP Tuners Stock 55.1...85psi</vt:lpstr>
      <vt:lpstr>HP Tuners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2022-09-19T05:40:26Z</dcterms:created>
  <dcterms:modified xsi:type="dcterms:W3CDTF">2022-09-19T05:47:37Z</dcterms:modified>
</cp:coreProperties>
</file>