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4CC51226-478A-4432-8778-66AFC7B3DBAE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<sst xmlns="http://schemas.openxmlformats.org/spreadsheetml/2006/main" count="294" uniqueCount="44">
  <si>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</si>
  <si>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</si>
  <si>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</si>
  <si>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</si>
  <si>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</si>
  <si>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</si>
  <si>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</si>
  <si>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</si>
  <si>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</si>
  <si>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</si>
  <si>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</si>
  <si>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</si>
  <si>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</si>
  <si>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</si>
  <si>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</si>
  <si>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</si>
  <si>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</si>
  <si>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</si>
  <si>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</si>
  <si>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</si>
  <si>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</si>
  <si>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</si>
  <si>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</si>
  <si>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</si>
  <si>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</si>
  <si>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</si>
  <si>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</si>
  <si>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</si>
  <si>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</si>
  <si>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</si>
  <si>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</si>
  <si>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</si>
  <si>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</si>
  <si>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</si>
  <si>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</si>
  <si>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</si>
  <si>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</si>
  <si>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</si>
  <si>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</si>
  <si>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</si>
  <si>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</si>
  <si>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</si>
  <si>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</si>
  <si>
    <t>HP1000M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</si>
</sst>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B6767F-98AA-4902-840F-9EC1ADA4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7B1F6F-3E9C-48D2-8C79-AAF90EE8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D98692-2973-445E-B4F0-9DC2FBD3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FEBAA2-641D-4A76-A5D1-F017CD082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D4D8A6-BFB3-4EDE-A2F1-8427B9A9C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40157-51AE-4CE1-A956-8CD5846C9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658E37-A30B-4C0B-B103-1EA02D8D7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C6FE4E-775D-4A69-93B5-CDCC8E7F2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108.37214942062469</v>
      </c>
      <c r="C41" s="6">
        <f>108.372149420624 * $B$36 / 100</f>
        <v>108.372149420624</v>
      </c>
      <c r="D41" s="6">
        <v>13.65465</v>
      </c>
      <c r="E41" s="7">
        <f>13.65465 * $B$36 / 100</f>
        <v>13.654649999999998</v>
      </c>
    </row>
    <row r="42" spans="1:5" x14ac:dyDescent="0.25">
      <c r="A42" s="5">
        <v>5</v>
      </c>
      <c r="B42" s="6">
        <v>108.9925638018307</v>
      </c>
      <c r="C42" s="6">
        <f>108.99256380183 * $B$36 / 100</f>
        <v>108.99256380183</v>
      </c>
      <c r="D42" s="6">
        <v>13.73282083333333</v>
      </c>
      <c r="E42" s="7">
        <f>13.7328208333333 * $B$36 / 100</f>
        <v>13.7328208333333</v>
      </c>
    </row>
    <row r="43" spans="1:5" x14ac:dyDescent="0.25">
      <c r="A43" s="5">
        <v>10</v>
      </c>
      <c r="B43" s="6">
        <v>109.6129781830367</v>
      </c>
      <c r="C43" s="6">
        <f>109.612978183036 * $B$36 / 100</f>
        <v>109.61297818303601</v>
      </c>
      <c r="D43" s="6">
        <v>13.81099166666667</v>
      </c>
      <c r="E43" s="7">
        <f>13.8109916666666 * $B$36 / 100</f>
        <v>13.810991666666601</v>
      </c>
    </row>
    <row r="44" spans="1:5" x14ac:dyDescent="0.25">
      <c r="A44" s="5">
        <v>15</v>
      </c>
      <c r="B44" s="6">
        <v>110.23339256424281</v>
      </c>
      <c r="C44" s="6">
        <f>110.233392564242 * $B$36 / 100</f>
        <v>110.23339256424201</v>
      </c>
      <c r="D44" s="6">
        <v>13.889162499999999</v>
      </c>
      <c r="E44" s="7">
        <f>13.8891625 * $B$36 / 100</f>
        <v>13.889162499999999</v>
      </c>
    </row>
    <row r="45" spans="1:5" x14ac:dyDescent="0.25">
      <c r="A45" s="5">
        <v>20</v>
      </c>
      <c r="B45" s="6">
        <v>110.8538069454488</v>
      </c>
      <c r="C45" s="6">
        <f>110.853806945448 * $B$36 / 100</f>
        <v>110.853806945448</v>
      </c>
      <c r="D45" s="6">
        <v>13.967333333333331</v>
      </c>
      <c r="E45" s="7">
        <f>13.9673333333333 * $B$36 / 100</f>
        <v>13.967333333333299</v>
      </c>
    </row>
    <row r="46" spans="1:5" x14ac:dyDescent="0.25">
      <c r="A46" s="5">
        <v>25</v>
      </c>
      <c r="B46" s="6">
        <v>111.4742213266548</v>
      </c>
      <c r="C46" s="6">
        <f>111.474221326654 * $B$36 / 100</f>
        <v>111.474221326654</v>
      </c>
      <c r="D46" s="6">
        <v>14.045504166666669</v>
      </c>
      <c r="E46" s="7">
        <f>14.0455041666666 * $B$36 / 100</f>
        <v>14.045504166666598</v>
      </c>
    </row>
    <row r="47" spans="1:5" x14ac:dyDescent="0.25">
      <c r="A47" s="5">
        <v>30</v>
      </c>
      <c r="B47" s="6">
        <v>112.0946357078608</v>
      </c>
      <c r="C47" s="6">
        <f>112.09463570786 * $B$36 / 100</f>
        <v>112.09463570785999</v>
      </c>
      <c r="D47" s="6">
        <v>14.123675</v>
      </c>
      <c r="E47" s="7">
        <f>14.1236749999999 * $B$36 / 100</f>
        <v>14.123674999999899</v>
      </c>
    </row>
    <row r="48" spans="1:5" x14ac:dyDescent="0.25">
      <c r="A48" s="5">
        <v>35</v>
      </c>
      <c r="B48" s="6">
        <v>112.71505008906681</v>
      </c>
      <c r="C48" s="6">
        <f>112.715050089066 * $B$36 / 100</f>
        <v>112.71505008906598</v>
      </c>
      <c r="D48" s="6">
        <v>14.20184583333333</v>
      </c>
      <c r="E48" s="7">
        <f>14.2018458333333 * $B$36 / 100</f>
        <v>14.2018458333333</v>
      </c>
    </row>
    <row r="49" spans="1:18" x14ac:dyDescent="0.25">
      <c r="A49" s="5">
        <v>40</v>
      </c>
      <c r="B49" s="6">
        <v>113.3354644702728</v>
      </c>
      <c r="C49" s="6">
        <f>113.335464470272 * $B$36 / 100</f>
        <v>113.335464470272</v>
      </c>
      <c r="D49" s="6">
        <v>14.28001666666667</v>
      </c>
      <c r="E49" s="7">
        <f>14.2800166666666 * $B$36 / 100</f>
        <v>14.280016666666603</v>
      </c>
    </row>
    <row r="50" spans="1:18" x14ac:dyDescent="0.25">
      <c r="A50" s="5">
        <v>45</v>
      </c>
      <c r="B50" s="6">
        <v>113.9558788514789</v>
      </c>
      <c r="C50" s="6">
        <f>113.955878851478 * $B$36 / 100</f>
        <v>113.955878851478</v>
      </c>
      <c r="D50" s="6">
        <v>14.3581875</v>
      </c>
      <c r="E50" s="7">
        <f>14.3581875 * $B$36 / 100</f>
        <v>14.3581875</v>
      </c>
    </row>
    <row r="51" spans="1:18" x14ac:dyDescent="0.25">
      <c r="A51" s="5">
        <v>50</v>
      </c>
      <c r="B51" s="6">
        <v>114.5762932326849</v>
      </c>
      <c r="C51" s="6">
        <f>114.576293232684 * $B$36 / 100</f>
        <v>114.57629323268401</v>
      </c>
      <c r="D51" s="6">
        <v>14.436358333333329</v>
      </c>
      <c r="E51" s="7">
        <f>14.4363583333333 * $B$36 / 100</f>
        <v>14.436358333333301</v>
      </c>
    </row>
    <row r="52" spans="1:18" x14ac:dyDescent="0.25">
      <c r="A52" s="5">
        <v>55</v>
      </c>
      <c r="B52" s="6">
        <v>115.19670761389089</v>
      </c>
      <c r="C52" s="6">
        <f>115.19670761389 * $B$36 / 100</f>
        <v>115.19670761389</v>
      </c>
      <c r="D52" s="6">
        <v>14.51452916666666</v>
      </c>
      <c r="E52" s="7">
        <f>14.5145291666666 * $B$36 / 100</f>
        <v>14.5145291666666</v>
      </c>
    </row>
    <row r="53" spans="1:18" x14ac:dyDescent="0.25">
      <c r="A53" s="5">
        <v>60</v>
      </c>
      <c r="B53" s="6">
        <v>115.8171219950969</v>
      </c>
      <c r="C53" s="6">
        <f>115.817121995096 * $B$36 / 100</f>
        <v>115.817121995096</v>
      </c>
      <c r="D53" s="6">
        <v>14.592700000000001</v>
      </c>
      <c r="E53" s="7">
        <f>14.5926999999999 * $B$36 / 100</f>
        <v>14.592699999999899</v>
      </c>
    </row>
    <row r="54" spans="1:18" x14ac:dyDescent="0.25">
      <c r="A54" s="5">
        <v>65</v>
      </c>
      <c r="B54" s="6">
        <v>116.4375363763029</v>
      </c>
      <c r="C54" s="6">
        <f>116.437536376302 * $B$36 / 100</f>
        <v>116.43753637630202</v>
      </c>
      <c r="D54" s="6">
        <v>14.67087083333333</v>
      </c>
      <c r="E54" s="7">
        <f>14.6708708333333 * $B$36 / 100</f>
        <v>14.6708708333333</v>
      </c>
    </row>
    <row r="55" spans="1:18" x14ac:dyDescent="0.25">
      <c r="A55" s="5">
        <v>70</v>
      </c>
      <c r="B55" s="6">
        <v>117.05795075750891</v>
      </c>
      <c r="C55" s="6">
        <f>117.057950757508 * $B$36 / 100</f>
        <v>117.05795075750798</v>
      </c>
      <c r="D55" s="6">
        <v>14.74904166666667</v>
      </c>
      <c r="E55" s="7">
        <f>14.7490416666666 * $B$36 / 100</f>
        <v>14.749041666666599</v>
      </c>
    </row>
    <row r="56" spans="1:18" x14ac:dyDescent="0.25">
      <c r="A56" s="5">
        <v>75</v>
      </c>
      <c r="B56" s="6">
        <v>117.67836513871499</v>
      </c>
      <c r="C56" s="6">
        <f>117.678365138714 * $B$36 / 100</f>
        <v>117.678365138714</v>
      </c>
      <c r="D56" s="6">
        <v>14.8272125</v>
      </c>
      <c r="E56" s="7">
        <f>14.8272124999999 * $B$36 / 100</f>
        <v>14.8272124999999</v>
      </c>
    </row>
    <row r="57" spans="1:18" x14ac:dyDescent="0.25">
      <c r="A57" s="8">
        <v>80</v>
      </c>
      <c r="B57" s="9">
        <v>118.298779519921</v>
      </c>
      <c r="C57" s="9">
        <f>118.29877951992 * $B$36 / 100</f>
        <v>118.29877951992</v>
      </c>
      <c r="D57" s="9">
        <v>14.905383333333329</v>
      </c>
      <c r="E57" s="10">
        <f>14.9053833333333 * $B$36 / 100</f>
        <v>14.905383333333299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29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6.4345516675705836</v>
      </c>
      <c r="C67" s="31">
        <v>5.7045565127993472</v>
      </c>
      <c r="D67" s="31">
        <v>5.0544309460391483</v>
      </c>
      <c r="E67" s="31">
        <v>4.4778505141655662</v>
      </c>
      <c r="F67" s="31">
        <v>3.968751671774696</v>
      </c>
      <c r="G67" s="31">
        <v>3.5213317811831568</v>
      </c>
      <c r="H67" s="31">
        <v>3.1300491124280829</v>
      </c>
      <c r="I67" s="31">
        <v>2.7896228432671042</v>
      </c>
      <c r="J67" s="31">
        <v>2.495033059178386</v>
      </c>
      <c r="K67" s="31">
        <v>2.2415207533606099</v>
      </c>
      <c r="L67" s="31">
        <v>2.0245878267329518</v>
      </c>
      <c r="M67" s="31">
        <v>1.8399970879351319</v>
      </c>
      <c r="N67" s="31">
        <v>1.6837722533273589</v>
      </c>
      <c r="O67" s="31">
        <v>1.5521979469903731</v>
      </c>
      <c r="P67" s="31">
        <v>1.4418197007254261</v>
      </c>
      <c r="Q67" s="31">
        <v>1.349443954054288</v>
      </c>
      <c r="R67" s="31">
        <v>1.2721380542192271</v>
      </c>
      <c r="S67" s="31">
        <v>1.207230256183043</v>
      </c>
      <c r="T67" s="31">
        <v>1.1523097226290619</v>
      </c>
      <c r="U67" s="31">
        <v>1.105226523961103</v>
      </c>
      <c r="V67" s="31">
        <v>1.0640916383035059</v>
      </c>
      <c r="W67" s="31">
        <v>1.0272769515011351</v>
      </c>
      <c r="X67" s="31">
        <v>0.99341525711933998</v>
      </c>
      <c r="Y67" s="31">
        <v>0.96140025644403182</v>
      </c>
      <c r="Z67" s="31">
        <v>0.93038655848161889</v>
      </c>
      <c r="AA67" s="31">
        <v>0.8997896799589945</v>
      </c>
      <c r="AB67" s="31">
        <v>0.86928604532361231</v>
      </c>
      <c r="AC67" s="32">
        <v>0.83881298674343463</v>
      </c>
    </row>
    <row r="68" spans="1:29" x14ac:dyDescent="0.25">
      <c r="A68" s="30">
        <v>5</v>
      </c>
      <c r="B68" s="31">
        <v>6.485017263924215</v>
      </c>
      <c r="C68" s="31">
        <v>5.7492209407089696</v>
      </c>
      <c r="D68" s="31">
        <v>5.0937634425289948</v>
      </c>
      <c r="E68" s="31">
        <v>4.5123013774738077</v>
      </c>
      <c r="F68" s="31">
        <v>3.9987522613534479</v>
      </c>
      <c r="G68" s="31">
        <v>3.5472945176984729</v>
      </c>
      <c r="H68" s="31">
        <v>3.1523674777599489</v>
      </c>
      <c r="I68" s="31">
        <v>2.808671380509451</v>
      </c>
      <c r="J68" s="31">
        <v>2.5111673726390831</v>
      </c>
      <c r="K68" s="31">
        <v>2.2550775085614618</v>
      </c>
      <c r="L68" s="31">
        <v>2.0358847504097088</v>
      </c>
      <c r="M68" s="31">
        <v>1.8493329680374759</v>
      </c>
      <c r="N68" s="31">
        <v>1.6914269390189169</v>
      </c>
      <c r="O68" s="31">
        <v>1.5584323486487111</v>
      </c>
      <c r="P68" s="31">
        <v>1.4468757899420359</v>
      </c>
      <c r="Q68" s="31">
        <v>1.353544763634615</v>
      </c>
      <c r="R68" s="31">
        <v>1.2754876781826581</v>
      </c>
      <c r="S68" s="31">
        <v>1.2100138497628941</v>
      </c>
      <c r="T68" s="31">
        <v>1.1546935022725899</v>
      </c>
      <c r="U68" s="31">
        <v>1.107357767329501</v>
      </c>
      <c r="V68" s="31">
        <v>1.066098684271912</v>
      </c>
      <c r="W68" s="31">
        <v>1.0292692001586261</v>
      </c>
      <c r="X68" s="31">
        <v>0.99548316976893336</v>
      </c>
      <c r="Y68" s="31">
        <v>0.9636153556026803</v>
      </c>
      <c r="Z68" s="31">
        <v>0.9328014278801966</v>
      </c>
      <c r="AA68" s="31">
        <v>0.90243796454235625</v>
      </c>
      <c r="AB68" s="31">
        <v>0.87218245125051308</v>
      </c>
      <c r="AC68" s="32">
        <v>0.84195328138659054</v>
      </c>
    </row>
    <row r="69" spans="1:29" x14ac:dyDescent="0.25">
      <c r="A69" s="30">
        <v>10</v>
      </c>
      <c r="B69" s="31">
        <v>6.5359352658656116</v>
      </c>
      <c r="C69" s="31">
        <v>5.7943031915965921</v>
      </c>
      <c r="D69" s="31">
        <v>5.1334805540589334</v>
      </c>
      <c r="E69" s="31">
        <v>4.5471050225560923</v>
      </c>
      <c r="F69" s="31">
        <v>4.0290751741120507</v>
      </c>
      <c r="G69" s="31">
        <v>3.5735504934712981</v>
      </c>
      <c r="H69" s="31">
        <v>3.174951373098847</v>
      </c>
      <c r="I69" s="31">
        <v>2.8279591131802029</v>
      </c>
      <c r="J69" s="31">
        <v>2.527515921621418</v>
      </c>
      <c r="K69" s="31">
        <v>2.268824914049044</v>
      </c>
      <c r="L69" s="31">
        <v>2.0473501138101411</v>
      </c>
      <c r="M69" s="31">
        <v>1.8588164519722989</v>
      </c>
      <c r="N69" s="31">
        <v>1.699209767323608</v>
      </c>
      <c r="O69" s="31">
        <v>1.564776806372693</v>
      </c>
      <c r="P69" s="31">
        <v>1.452025223348673</v>
      </c>
      <c r="Q69" s="31">
        <v>1.357723580201196</v>
      </c>
      <c r="R69" s="31">
        <v>1.278901346600422</v>
      </c>
      <c r="S69" s="31">
        <v>1.2128488999370219</v>
      </c>
      <c r="T69" s="31">
        <v>1.157117525322191</v>
      </c>
      <c r="U69" s="31">
        <v>1.10951941558763</v>
      </c>
      <c r="V69" s="31">
        <v>1.068127671285567</v>
      </c>
      <c r="W69" s="31">
        <v>1.031276300688726</v>
      </c>
      <c r="X69" s="31">
        <v>0.99756021979036369</v>
      </c>
      <c r="Y69" s="31">
        <v>0.96583525230424327</v>
      </c>
      <c r="Z69" s="31">
        <v>0.93521812966463935</v>
      </c>
      <c r="AA69" s="31">
        <v>0.90508649102636907</v>
      </c>
      <c r="AB69" s="31">
        <v>0.87507888326472738</v>
      </c>
      <c r="AC69" s="32">
        <v>0.84509476097555591</v>
      </c>
    </row>
    <row r="70" spans="1:29" x14ac:dyDescent="0.25">
      <c r="A70" s="30">
        <v>15</v>
      </c>
      <c r="B70" s="31">
        <v>6.5873059752241252</v>
      </c>
      <c r="C70" s="31">
        <v>5.8398035559079409</v>
      </c>
      <c r="D70" s="31">
        <v>5.1735825596910647</v>
      </c>
      <c r="E70" s="31">
        <v>4.5822617170908959</v>
      </c>
      <c r="F70" s="31">
        <v>4.0597206663453491</v>
      </c>
      <c r="G70" s="31">
        <v>3.6000999534128568</v>
      </c>
      <c r="H70" s="31">
        <v>3.1978010319723671</v>
      </c>
      <c r="I70" s="31">
        <v>2.8474862634233329</v>
      </c>
      <c r="J70" s="31">
        <v>2.5440789168857352</v>
      </c>
      <c r="K70" s="31">
        <v>2.2827631692000701</v>
      </c>
      <c r="L70" s="31">
        <v>2.0589841049273332</v>
      </c>
      <c r="M70" s="31">
        <v>1.868447716349056</v>
      </c>
      <c r="N70" s="31">
        <v>1.7071209034672761</v>
      </c>
      <c r="O70" s="31">
        <v>1.5712314740045361</v>
      </c>
      <c r="P70" s="31">
        <v>1.457268143403909</v>
      </c>
      <c r="Q70" s="31">
        <v>1.361980534828988</v>
      </c>
      <c r="R70" s="31">
        <v>1.2823791791638519</v>
      </c>
      <c r="S70" s="31">
        <v>1.215735515013123</v>
      </c>
      <c r="T70" s="31">
        <v>1.1595818887019469</v>
      </c>
      <c r="U70" s="31">
        <v>1.1117115542759379</v>
      </c>
      <c r="V70" s="31">
        <v>1.0701786735012779</v>
      </c>
      <c r="W70" s="31">
        <v>1.0332983158646361</v>
      </c>
      <c r="X70" s="31">
        <v>0.99964645857319046</v>
      </c>
      <c r="Y70" s="31">
        <v>0.96805998655465497</v>
      </c>
      <c r="Z70" s="31">
        <v>0.93763669245725212</v>
      </c>
      <c r="AA70" s="31">
        <v>0.90773527664970843</v>
      </c>
      <c r="AB70" s="31">
        <v>0.87797534722128745</v>
      </c>
      <c r="AC70" s="32">
        <v>0.84823741998176061</v>
      </c>
    </row>
    <row r="71" spans="1:29" x14ac:dyDescent="0.25">
      <c r="A71" s="30">
        <v>20</v>
      </c>
      <c r="B71" s="31">
        <v>6.6391296944215039</v>
      </c>
      <c r="C71" s="31">
        <v>5.8857223246811419</v>
      </c>
      <c r="D71" s="31">
        <v>5.21406973907989</v>
      </c>
      <c r="E71" s="31">
        <v>4.6177717293490899</v>
      </c>
      <c r="F71" s="31">
        <v>4.090688994940594</v>
      </c>
      <c r="G71" s="31">
        <v>3.626943143026772</v>
      </c>
      <c r="H71" s="31">
        <v>3.220916688500516</v>
      </c>
      <c r="I71" s="31">
        <v>2.8672530539752108</v>
      </c>
      <c r="J71" s="31">
        <v>2.5608565697847832</v>
      </c>
      <c r="K71" s="31">
        <v>2.2968924739836609</v>
      </c>
      <c r="L71" s="31">
        <v>2.0707869123467848</v>
      </c>
      <c r="M71" s="31">
        <v>1.878226938369628</v>
      </c>
      <c r="N71" s="31">
        <v>1.7151605132681511</v>
      </c>
      <c r="O71" s="31">
        <v>1.577796505978855</v>
      </c>
      <c r="P71" s="31">
        <v>1.4626046931587471</v>
      </c>
      <c r="Q71" s="31">
        <v>1.366315759185351</v>
      </c>
      <c r="R71" s="31">
        <v>1.2859212961566899</v>
      </c>
      <c r="S71" s="31">
        <v>1.218673803891329</v>
      </c>
      <c r="T71" s="31">
        <v>1.1620866899283411</v>
      </c>
      <c r="U71" s="31">
        <v>1.1139342695272929</v>
      </c>
      <c r="V71" s="31">
        <v>1.0722517656682979</v>
      </c>
      <c r="W71" s="31">
        <v>1.0353353090519639</v>
      </c>
      <c r="X71" s="31">
        <v>1.001741938099407</v>
      </c>
      <c r="Y71" s="31">
        <v>0.97028959895229117</v>
      </c>
      <c r="Z71" s="31">
        <v>0.9400571454727642</v>
      </c>
      <c r="AA71" s="31">
        <v>0.91038433924350515</v>
      </c>
      <c r="AB71" s="31">
        <v>0.88087184956769515</v>
      </c>
      <c r="AC71" s="32">
        <v>0.85138125346906435</v>
      </c>
    </row>
    <row r="72" spans="1:29" x14ac:dyDescent="0.25">
      <c r="A72" s="30">
        <v>25</v>
      </c>
      <c r="B72" s="31">
        <v>6.6914067264718948</v>
      </c>
      <c r="C72" s="31">
        <v>5.9320597895467104</v>
      </c>
      <c r="D72" s="31">
        <v>5.2549423724722963</v>
      </c>
      <c r="E72" s="31">
        <v>4.6536353281939391</v>
      </c>
      <c r="F72" s="31">
        <v>4.1219804173774204</v>
      </c>
      <c r="G72" s="31">
        <v>3.6540803084090561</v>
      </c>
      <c r="H72" s="31">
        <v>3.2442985773956678</v>
      </c>
      <c r="I72" s="31">
        <v>2.8872597081645921</v>
      </c>
      <c r="J72" s="31">
        <v>2.577849092263683</v>
      </c>
      <c r="K72" s="31">
        <v>2.3112130289613209</v>
      </c>
      <c r="L72" s="31">
        <v>2.082758725246372</v>
      </c>
      <c r="M72" s="31">
        <v>1.888154295828256</v>
      </c>
      <c r="N72" s="31">
        <v>1.723328763136871</v>
      </c>
      <c r="O72" s="31">
        <v>1.5844720573226541</v>
      </c>
      <c r="P72" s="31">
        <v>1.4680350162565501</v>
      </c>
      <c r="Q72" s="31">
        <v>1.3707293855300311</v>
      </c>
      <c r="R72" s="31">
        <v>1.2895278184550509</v>
      </c>
      <c r="S72" s="31">
        <v>1.2216638760641221</v>
      </c>
      <c r="T72" s="31">
        <v>1.1646320271102431</v>
      </c>
      <c r="U72" s="31">
        <v>1.116187648066933</v>
      </c>
      <c r="V72" s="31">
        <v>1.0743470231282319</v>
      </c>
      <c r="W72" s="31">
        <v>1.0373873442086921</v>
      </c>
      <c r="X72" s="31">
        <v>1.003846710943378</v>
      </c>
      <c r="Y72" s="31">
        <v>0.97252413068787957</v>
      </c>
      <c r="Z72" s="31">
        <v>0.9424795185182866</v>
      </c>
      <c r="AA72" s="31">
        <v>0.91303369723122074</v>
      </c>
      <c r="AB72" s="31">
        <v>0.88376839734380219</v>
      </c>
      <c r="AC72" s="32">
        <v>0.85452625709370233</v>
      </c>
    </row>
    <row r="73" spans="1:29" x14ac:dyDescent="0.25">
      <c r="A73" s="30">
        <v>30</v>
      </c>
      <c r="B73" s="31">
        <v>6.7441373749818467</v>
      </c>
      <c r="C73" s="31">
        <v>5.9788162427275733</v>
      </c>
      <c r="D73" s="31">
        <v>5.2962007407075857</v>
      </c>
      <c r="E73" s="31">
        <v>4.6898527830811121</v>
      </c>
      <c r="F73" s="31">
        <v>4.1535951917278764</v>
      </c>
      <c r="G73" s="31">
        <v>3.6815116962481218</v>
      </c>
      <c r="H73" s="31">
        <v>3.2679469339626239</v>
      </c>
      <c r="I73" s="31">
        <v>2.907506449912646</v>
      </c>
      <c r="J73" s="31">
        <v>2.5950566968599902</v>
      </c>
      <c r="K73" s="31">
        <v>2.3257250352869652</v>
      </c>
      <c r="L73" s="31">
        <v>2.0948997333963861</v>
      </c>
      <c r="M73" s="31">
        <v>1.8982299671116061</v>
      </c>
      <c r="N73" s="31">
        <v>1.7316258200764669</v>
      </c>
      <c r="O73" s="31">
        <v>1.5912582836553399</v>
      </c>
      <c r="P73" s="31">
        <v>1.4735592569331151</v>
      </c>
      <c r="Q73" s="31">
        <v>1.3752215467151989</v>
      </c>
      <c r="R73" s="31">
        <v>1.293198867527481</v>
      </c>
      <c r="S73" s="31">
        <v>1.224705841616416</v>
      </c>
      <c r="T73" s="31">
        <v>1.167217998948942</v>
      </c>
      <c r="U73" s="31">
        <v>1.1184717772125139</v>
      </c>
      <c r="V73" s="31">
        <v>1.076464521815117</v>
      </c>
      <c r="W73" s="31">
        <v>1.0394544858852479</v>
      </c>
      <c r="X73" s="31">
        <v>1.005960830271887</v>
      </c>
      <c r="Y73" s="31">
        <v>0.97476362354458246</v>
      </c>
      <c r="Z73" s="31">
        <v>0.94490384199336397</v>
      </c>
      <c r="AA73" s="31">
        <v>0.91568336962878261</v>
      </c>
      <c r="AB73" s="31">
        <v>0.88666499818189959</v>
      </c>
      <c r="AC73" s="32">
        <v>0.85767242710432257</v>
      </c>
    </row>
    <row r="74" spans="1:29" x14ac:dyDescent="0.25">
      <c r="A74" s="30">
        <v>35</v>
      </c>
      <c r="B74" s="31">
        <v>6.7973219441502852</v>
      </c>
      <c r="C74" s="31">
        <v>6.0259919770390313</v>
      </c>
      <c r="D74" s="31">
        <v>5.337845125217437</v>
      </c>
      <c r="E74" s="31">
        <v>4.7264243640586638</v>
      </c>
      <c r="F74" s="31">
        <v>4.1855335766563808</v>
      </c>
      <c r="G74" s="31">
        <v>3.7092375538247762</v>
      </c>
      <c r="H74" s="31">
        <v>3.2918619940985541</v>
      </c>
      <c r="I74" s="31">
        <v>2.9279935037329232</v>
      </c>
      <c r="J74" s="31">
        <v>2.612479596703619</v>
      </c>
      <c r="K74" s="31">
        <v>2.340428694706894</v>
      </c>
      <c r="L74" s="31">
        <v>2.107210127159501</v>
      </c>
      <c r="M74" s="31">
        <v>1.9084541311987311</v>
      </c>
      <c r="N74" s="31">
        <v>1.740051851682364</v>
      </c>
      <c r="O74" s="31">
        <v>1.5981553411887139</v>
      </c>
      <c r="P74" s="31">
        <v>1.4791775600166071</v>
      </c>
      <c r="Q74" s="31">
        <v>1.3797923761853781</v>
      </c>
      <c r="R74" s="31">
        <v>1.2969345654348789</v>
      </c>
      <c r="S74" s="31">
        <v>1.227799811225488</v>
      </c>
      <c r="T74" s="31">
        <v>1.1698447047380891</v>
      </c>
      <c r="U74" s="31">
        <v>1.120786744874068</v>
      </c>
      <c r="V74" s="31">
        <v>1.0786043382553621</v>
      </c>
      <c r="W74" s="31">
        <v>1.0415367992243829</v>
      </c>
      <c r="X74" s="31">
        <v>1.008084349844081</v>
      </c>
      <c r="Y74" s="31">
        <v>0.9770081198979258</v>
      </c>
      <c r="Z74" s="31">
        <v>0.94733014688987349</v>
      </c>
      <c r="AA74" s="31">
        <v>0.91833337604443699</v>
      </c>
      <c r="AB74" s="31">
        <v>0.88956166030660988</v>
      </c>
      <c r="AC74" s="32">
        <v>0.8608197603419363</v>
      </c>
    </row>
    <row r="75" spans="1:29" x14ac:dyDescent="0.25">
      <c r="A75" s="30">
        <v>40</v>
      </c>
      <c r="B75" s="31">
        <v>6.8509607387685536</v>
      </c>
      <c r="C75" s="31">
        <v>6.0735872858887969</v>
      </c>
      <c r="D75" s="31">
        <v>5.3798758080259317</v>
      </c>
      <c r="E75" s="31">
        <v>4.7633503417670573</v>
      </c>
      <c r="F75" s="31">
        <v>4.217795831419779</v>
      </c>
      <c r="G75" s="31">
        <v>3.737258129012226</v>
      </c>
      <c r="H75" s="31">
        <v>3.3160439942930431</v>
      </c>
      <c r="I75" s="31">
        <v>2.9487210947313751</v>
      </c>
      <c r="J75" s="31">
        <v>2.6301180055169011</v>
      </c>
      <c r="K75" s="31">
        <v>2.3553242095598059</v>
      </c>
      <c r="L75" s="31">
        <v>2.1196900974907882</v>
      </c>
      <c r="M75" s="31">
        <v>1.918826967661071</v>
      </c>
      <c r="N75" s="31">
        <v>1.7486070261423809</v>
      </c>
      <c r="O75" s="31">
        <v>1.605163386726965</v>
      </c>
      <c r="P75" s="31">
        <v>1.4848900709275921</v>
      </c>
      <c r="Q75" s="31">
        <v>1.384442007977533</v>
      </c>
      <c r="R75" s="31">
        <v>1.3007350348305791</v>
      </c>
      <c r="S75" s="31">
        <v>1.230945896161052</v>
      </c>
      <c r="T75" s="31">
        <v>1.172512244363763</v>
      </c>
      <c r="U75" s="31">
        <v>1.123132639554052</v>
      </c>
      <c r="V75" s="31">
        <v>1.080766549567779</v>
      </c>
      <c r="W75" s="31">
        <v>1.0436343499613181</v>
      </c>
      <c r="X75" s="31">
        <v>1.0102173240115351</v>
      </c>
      <c r="Y75" s="31">
        <v>0.97925766271584014</v>
      </c>
      <c r="Z75" s="31">
        <v>0.9497584647921582</v>
      </c>
      <c r="AA75" s="31">
        <v>0.92098373667890454</v>
      </c>
      <c r="AB75" s="31">
        <v>0.89245839253501935</v>
      </c>
      <c r="AC75" s="32">
        <v>0.86396825423999979</v>
      </c>
    </row>
    <row r="76" spans="1:29" x14ac:dyDescent="0.25">
      <c r="A76" s="30">
        <v>45</v>
      </c>
      <c r="B76" s="31">
        <v>6.905054064220371</v>
      </c>
      <c r="C76" s="31">
        <v>6.1216024632769646</v>
      </c>
      <c r="D76" s="31">
        <v>5.4222930717495377</v>
      </c>
      <c r="E76" s="31">
        <v>4.8006309874391278</v>
      </c>
      <c r="F76" s="31">
        <v>4.2503822158672833</v>
      </c>
      <c r="G76" s="31">
        <v>3.765573670276062</v>
      </c>
      <c r="H76" s="31">
        <v>3.3404931716280548</v>
      </c>
      <c r="I76" s="31">
        <v>2.9696894486063439</v>
      </c>
      <c r="J76" s="31">
        <v>2.647972137614548</v>
      </c>
      <c r="K76" s="31">
        <v>2.370411782776793</v>
      </c>
      <c r="L76" s="31">
        <v>2.1323398359377119</v>
      </c>
      <c r="M76" s="31">
        <v>1.929348656662472</v>
      </c>
      <c r="N76" s="31">
        <v>1.757291512236729</v>
      </c>
      <c r="O76" s="31">
        <v>1.6122825776666809</v>
      </c>
      <c r="P76" s="31">
        <v>1.4906969356790269</v>
      </c>
      <c r="Q76" s="31">
        <v>1.3891705767209881</v>
      </c>
      <c r="R76" s="31">
        <v>1.3046003989602839</v>
      </c>
      <c r="S76" s="31">
        <v>1.234144208285169</v>
      </c>
      <c r="T76" s="31">
        <v>1.175220718304411</v>
      </c>
      <c r="U76" s="31">
        <v>1.1255095503472881</v>
      </c>
      <c r="V76" s="31">
        <v>1.082951233463582</v>
      </c>
      <c r="W76" s="31">
        <v>1.0457472044236149</v>
      </c>
      <c r="X76" s="31">
        <v>1.012359807718191</v>
      </c>
      <c r="Y76" s="31">
        <v>0.98151229555866759</v>
      </c>
      <c r="Z76" s="31">
        <v>0.95218882787688885</v>
      </c>
      <c r="AA76" s="31">
        <v>0.92363447232523155</v>
      </c>
      <c r="AB76" s="31">
        <v>0.89535520427656234</v>
      </c>
      <c r="AC76" s="32">
        <v>0.86711790682433332</v>
      </c>
    </row>
    <row r="77" spans="1:29" x14ac:dyDescent="0.25">
      <c r="A77" s="30">
        <v>50</v>
      </c>
      <c r="B77" s="31">
        <v>6.9596022264818727</v>
      </c>
      <c r="C77" s="31">
        <v>6.1700378037960428</v>
      </c>
      <c r="D77" s="31">
        <v>5.4650971995971407</v>
      </c>
      <c r="E77" s="31">
        <v>4.8382665729001362</v>
      </c>
      <c r="F77" s="31">
        <v>4.283292990440513</v>
      </c>
      <c r="G77" s="31">
        <v>3.7941844266742821</v>
      </c>
      <c r="H77" s="31">
        <v>3.3652097637779619</v>
      </c>
      <c r="I77" s="31">
        <v>2.9908987916485779</v>
      </c>
      <c r="J77" s="31">
        <v>2.6660422079036872</v>
      </c>
      <c r="K77" s="31">
        <v>2.385691617881351</v>
      </c>
      <c r="L77" s="31">
        <v>2.1451595346401442</v>
      </c>
      <c r="M77" s="31">
        <v>1.9400193789591711</v>
      </c>
      <c r="N77" s="31">
        <v>1.7661054793380311</v>
      </c>
      <c r="O77" s="31">
        <v>1.619513071996856</v>
      </c>
      <c r="P77" s="31">
        <v>1.4965983008762891</v>
      </c>
      <c r="Q77" s="31">
        <v>1.393978217637482</v>
      </c>
      <c r="R77" s="31">
        <v>1.308530781662103</v>
      </c>
      <c r="S77" s="31">
        <v>1.2373948600523439</v>
      </c>
      <c r="T77" s="31">
        <v>1.177970227630909</v>
      </c>
      <c r="U77" s="31">
        <v>1.127917566941006</v>
      </c>
      <c r="V77" s="31">
        <v>1.085158468246372</v>
      </c>
      <c r="W77" s="31">
        <v>1.047875429531256</v>
      </c>
      <c r="X77" s="31">
        <v>1.014511856500409</v>
      </c>
      <c r="Y77" s="31">
        <v>0.98377206257912952</v>
      </c>
      <c r="Z77" s="31">
        <v>0.95462126891318999</v>
      </c>
      <c r="AA77" s="31">
        <v>0.92628560436891239</v>
      </c>
      <c r="AB77" s="31">
        <v>0.89825210553311041</v>
      </c>
      <c r="AC77" s="32">
        <v>0.87026871671314143</v>
      </c>
    </row>
    <row r="78" spans="1:29" x14ac:dyDescent="0.25">
      <c r="A78" s="30">
        <v>55</v>
      </c>
      <c r="B78" s="31">
        <v>7.0146055321215641</v>
      </c>
      <c r="C78" s="31">
        <v>6.2188936026309189</v>
      </c>
      <c r="D78" s="31">
        <v>5.5082884753699988</v>
      </c>
      <c r="E78" s="31">
        <v>4.8762573705677132</v>
      </c>
      <c r="F78" s="31">
        <v>4.3165284161734938</v>
      </c>
      <c r="G78" s="31">
        <v>3.8230906478572759</v>
      </c>
      <c r="H78" s="31">
        <v>3.3901940090095279</v>
      </c>
      <c r="I78" s="31">
        <v>3.0123493507412111</v>
      </c>
      <c r="J78" s="31">
        <v>2.684328431883817</v>
      </c>
      <c r="K78" s="31">
        <v>2.401163918989357</v>
      </c>
      <c r="L78" s="31">
        <v>2.1581493863303312</v>
      </c>
      <c r="M78" s="31">
        <v>1.950839315899797</v>
      </c>
      <c r="N78" s="31">
        <v>1.7750490974112809</v>
      </c>
      <c r="O78" s="31">
        <v>1.6268550282988621</v>
      </c>
      <c r="P78" s="31">
        <v>1.5025943137171209</v>
      </c>
      <c r="Q78" s="31">
        <v>1.3988650665411391</v>
      </c>
      <c r="R78" s="31">
        <v>1.312526307366537</v>
      </c>
      <c r="S78" s="31">
        <v>1.24069796450944</v>
      </c>
      <c r="T78" s="31">
        <v>1.1807608740064821</v>
      </c>
      <c r="U78" s="31">
        <v>1.1303567796148239</v>
      </c>
      <c r="V78" s="31">
        <v>1.087388332812143</v>
      </c>
      <c r="W78" s="31">
        <v>1.050019092796614</v>
      </c>
      <c r="X78" s="31">
        <v>1.0166735264869351</v>
      </c>
      <c r="Y78" s="31">
        <v>0.98603700852233123</v>
      </c>
      <c r="Z78" s="31">
        <v>0.95705582126254141</v>
      </c>
      <c r="AA78" s="31">
        <v>0.92893715478779815</v>
      </c>
      <c r="AB78" s="31">
        <v>0.90114910689885985</v>
      </c>
      <c r="AC78" s="32">
        <v>0.87342068311706811</v>
      </c>
    </row>
    <row r="79" spans="1:29" x14ac:dyDescent="0.25">
      <c r="A79" s="30">
        <v>60</v>
      </c>
      <c r="B79" s="31">
        <v>7.0700642883003724</v>
      </c>
      <c r="C79" s="31">
        <v>6.2681701555588836</v>
      </c>
      <c r="D79" s="31">
        <v>5.5518671834617814</v>
      </c>
      <c r="E79" s="31">
        <v>4.9146036534519038</v>
      </c>
      <c r="F79" s="31">
        <v>4.3500887546926288</v>
      </c>
      <c r="G79" s="31">
        <v>3.8522925840678299</v>
      </c>
      <c r="H79" s="31">
        <v>3.4154461461819108</v>
      </c>
      <c r="I79" s="31">
        <v>3.034041353359775</v>
      </c>
      <c r="J79" s="31">
        <v>2.702831025646856</v>
      </c>
      <c r="K79" s="31">
        <v>2.4168288908090951</v>
      </c>
      <c r="L79" s="31">
        <v>2.1713095843329451</v>
      </c>
      <c r="M79" s="31">
        <v>1.961808649425385</v>
      </c>
      <c r="N79" s="31">
        <v>1.7841225370138969</v>
      </c>
      <c r="O79" s="31">
        <v>1.634308605746486</v>
      </c>
      <c r="P79" s="31">
        <v>1.5086851219916739</v>
      </c>
      <c r="Q79" s="31">
        <v>1.4038312598384941</v>
      </c>
      <c r="R79" s="31">
        <v>1.3165871010964869</v>
      </c>
      <c r="S79" s="31">
        <v>1.244053635295729</v>
      </c>
      <c r="T79" s="31">
        <v>1.1835927596867979</v>
      </c>
      <c r="U79" s="31">
        <v>1.132827279240777</v>
      </c>
      <c r="V79" s="31">
        <v>1.08964090664929</v>
      </c>
      <c r="W79" s="31">
        <v>1.05217826232445</v>
      </c>
      <c r="X79" s="31">
        <v>1.0188448743989069</v>
      </c>
      <c r="Y79" s="31">
        <v>0.98830717872582752</v>
      </c>
      <c r="Z79" s="31">
        <v>0.95949251887884168</v>
      </c>
      <c r="AA79" s="31">
        <v>0.93158914615217214</v>
      </c>
      <c r="AB79" s="31">
        <v>0.90404621956051812</v>
      </c>
      <c r="AC79" s="32">
        <v>0.87657380583909372</v>
      </c>
    </row>
    <row r="80" spans="1:29" x14ac:dyDescent="0.25">
      <c r="A80" s="30">
        <v>65</v>
      </c>
      <c r="B80" s="31">
        <v>7.1259788027716038</v>
      </c>
      <c r="C80" s="31">
        <v>6.3178677589496228</v>
      </c>
      <c r="D80" s="31">
        <v>5.5958336088585376</v>
      </c>
      <c r="E80" s="31">
        <v>4.9533056951551364</v>
      </c>
      <c r="F80" s="31">
        <v>4.3839742682167264</v>
      </c>
      <c r="G80" s="31">
        <v>3.8817904861411212</v>
      </c>
      <c r="H80" s="31">
        <v>3.4409664147466681</v>
      </c>
      <c r="I80" s="31">
        <v>3.0559750275722042</v>
      </c>
      <c r="J80" s="31">
        <v>2.7215502058771031</v>
      </c>
      <c r="K80" s="31">
        <v>2.432686738641249</v>
      </c>
      <c r="L80" s="31">
        <v>2.1846403225650239</v>
      </c>
      <c r="M80" s="31">
        <v>1.9729275620693609</v>
      </c>
      <c r="N80" s="31">
        <v>1.793325969295666</v>
      </c>
      <c r="O80" s="31">
        <v>1.6418739641058919</v>
      </c>
      <c r="P80" s="31">
        <v>1.5148708740825021</v>
      </c>
      <c r="Q80" s="31">
        <v>1.40887693452846</v>
      </c>
      <c r="R80" s="31">
        <v>1.3207132884672541</v>
      </c>
      <c r="S80" s="31">
        <v>1.2474619866428911</v>
      </c>
      <c r="T80" s="31">
        <v>1.186465987519888</v>
      </c>
      <c r="U80" s="31">
        <v>1.135329157283276</v>
      </c>
      <c r="V80" s="31">
        <v>1.091916269838608</v>
      </c>
      <c r="W80" s="31">
        <v>1.0543530068119551</v>
      </c>
      <c r="X80" s="31">
        <v>1.0210259575498719</v>
      </c>
      <c r="Y80" s="31">
        <v>0.99058261911948453</v>
      </c>
      <c r="Z80" s="31">
        <v>0.96193139630838209</v>
      </c>
      <c r="AA80" s="31">
        <v>0.93424160162469205</v>
      </c>
      <c r="AB80" s="31">
        <v>0.90694345529705889</v>
      </c>
      <c r="AC80" s="32">
        <v>0.87972808527465685</v>
      </c>
    </row>
    <row r="81" spans="1:29" x14ac:dyDescent="0.25">
      <c r="A81" s="30">
        <v>70</v>
      </c>
      <c r="B81" s="31">
        <v>7.1823493838809567</v>
      </c>
      <c r="C81" s="31">
        <v>6.3679867097652076</v>
      </c>
      <c r="D81" s="31">
        <v>5.6401880371387243</v>
      </c>
      <c r="E81" s="31">
        <v>4.9923637698722354</v>
      </c>
      <c r="F81" s="31">
        <v>4.41818521955698</v>
      </c>
      <c r="G81" s="31">
        <v>3.9115846055047232</v>
      </c>
      <c r="H81" s="31">
        <v>3.4667550547477379</v>
      </c>
      <c r="I81" s="31">
        <v>3.0781506020388081</v>
      </c>
      <c r="J81" s="31">
        <v>2.740486189851246</v>
      </c>
      <c r="K81" s="31">
        <v>2.44873766837887</v>
      </c>
      <c r="L81" s="31">
        <v>2.198141795536011</v>
      </c>
      <c r="M81" s="31">
        <v>1.9841962369575279</v>
      </c>
      <c r="N81" s="31">
        <v>1.8026595659987801</v>
      </c>
      <c r="O81" s="31">
        <v>1.6495512637356471</v>
      </c>
      <c r="P81" s="31">
        <v>1.521151718964534</v>
      </c>
      <c r="Q81" s="31">
        <v>1.414002228202349</v>
      </c>
      <c r="R81" s="31">
        <v>1.3249049956865051</v>
      </c>
      <c r="S81" s="31">
        <v>1.250923133374968</v>
      </c>
      <c r="T81" s="31">
        <v>1.1893806609461819</v>
      </c>
      <c r="U81" s="31">
        <v>1.137862505799121</v>
      </c>
      <c r="V81" s="31">
        <v>1.0942145030532799</v>
      </c>
      <c r="W81" s="31">
        <v>1.0565433955486461</v>
      </c>
      <c r="X81" s="31">
        <v>1.023216833845749</v>
      </c>
      <c r="Y81" s="31">
        <v>0.99286337622562637</v>
      </c>
      <c r="Z81" s="31">
        <v>0.96437248868981884</v>
      </c>
      <c r="AA81" s="31">
        <v>0.93689454496038704</v>
      </c>
      <c r="AB81" s="31">
        <v>0.90984082647992204</v>
      </c>
      <c r="AC81" s="32">
        <v>0.88288352241152535</v>
      </c>
    </row>
    <row r="82" spans="1:29" x14ac:dyDescent="0.25">
      <c r="A82" s="30">
        <v>75</v>
      </c>
      <c r="B82" s="31">
        <v>7.2391763405665426</v>
      </c>
      <c r="C82" s="31">
        <v>6.4185273055601249</v>
      </c>
      <c r="D82" s="31">
        <v>5.6849307544731991</v>
      </c>
      <c r="E82" s="31">
        <v>5.0317781523904319</v>
      </c>
      <c r="F82" s="31">
        <v>4.4527218721170048</v>
      </c>
      <c r="G82" s="31">
        <v>3.9416751941786141</v>
      </c>
      <c r="H82" s="31">
        <v>3.4928123068214818</v>
      </c>
      <c r="I82" s="31">
        <v>3.1005683060123261</v>
      </c>
      <c r="J82" s="31">
        <v>2.7596391954383952</v>
      </c>
      <c r="K82" s="31">
        <v>2.4649818865074509</v>
      </c>
      <c r="L82" s="31">
        <v>2.2118141983477599</v>
      </c>
      <c r="M82" s="31">
        <v>1.9956148578081241</v>
      </c>
      <c r="N82" s="31">
        <v>1.812123499457835</v>
      </c>
      <c r="O82" s="31">
        <v>1.6573406655867231</v>
      </c>
      <c r="P82" s="31">
        <v>1.527527806205125</v>
      </c>
      <c r="Q82" s="31">
        <v>1.4192072790438801</v>
      </c>
      <c r="R82" s="31">
        <v>1.3291623495543601</v>
      </c>
      <c r="S82" s="31">
        <v>1.254437190908442</v>
      </c>
      <c r="T82" s="31">
        <v>1.192336883998534</v>
      </c>
      <c r="U82" s="31">
        <v>1.1404274174375411</v>
      </c>
      <c r="V82" s="31">
        <v>1.096535687558891</v>
      </c>
      <c r="W82" s="31">
        <v>1.0587494984165211</v>
      </c>
      <c r="X82" s="31">
        <v>1.025417561784886</v>
      </c>
      <c r="Y82" s="31">
        <v>0.99514949715897838</v>
      </c>
      <c r="Z82" s="31">
        <v>0.96681583175425889</v>
      </c>
      <c r="AA82" s="31">
        <v>0.93954800050675402</v>
      </c>
      <c r="AB82" s="31">
        <v>0.91273834607295967</v>
      </c>
      <c r="AC82" s="32">
        <v>0.88604011882995315</v>
      </c>
    </row>
    <row r="83" spans="1:29" x14ac:dyDescent="0.25">
      <c r="A83" s="33">
        <v>80</v>
      </c>
      <c r="B83" s="34">
        <v>7.2964599823588623</v>
      </c>
      <c r="C83" s="34">
        <v>6.4694898444812434</v>
      </c>
      <c r="D83" s="34">
        <v>5.7300620476252027</v>
      </c>
      <c r="E83" s="34">
        <v>5.0715491180893419</v>
      </c>
      <c r="F83" s="34">
        <v>4.4875844898927806</v>
      </c>
      <c r="G83" s="34">
        <v>3.9720625047751579</v>
      </c>
      <c r="H83" s="34">
        <v>3.5191384121966318</v>
      </c>
      <c r="I83" s="34">
        <v>3.1232283693378582</v>
      </c>
      <c r="J83" s="34">
        <v>2.7790094411000288</v>
      </c>
      <c r="K83" s="34">
        <v>2.4814196001048421</v>
      </c>
      <c r="L83" s="34">
        <v>2.225657726694501</v>
      </c>
      <c r="M83" s="34">
        <v>2.0071836089317459</v>
      </c>
      <c r="N83" s="34">
        <v>1.821717942599816</v>
      </c>
      <c r="O83" s="34">
        <v>1.66524233120247</v>
      </c>
      <c r="P83" s="34">
        <v>1.5339992859639859</v>
      </c>
      <c r="Q83" s="34">
        <v>1.424492225829153</v>
      </c>
      <c r="R83" s="34">
        <v>1.333485477463269</v>
      </c>
      <c r="S83" s="34">
        <v>1.258004275252155</v>
      </c>
      <c r="T83" s="34">
        <v>1.195334761302163</v>
      </c>
      <c r="U83" s="34">
        <v>1.1430239854401181</v>
      </c>
      <c r="V83" s="34">
        <v>1.0988799052134119</v>
      </c>
      <c r="W83" s="34">
        <v>1.060971385889909</v>
      </c>
      <c r="X83" s="34">
        <v>1.027628200458002</v>
      </c>
      <c r="Y83" s="34">
        <v>0.99744102962660897</v>
      </c>
      <c r="Z83" s="34">
        <v>0.96926146182517148</v>
      </c>
      <c r="AA83" s="34">
        <v>0.94220199320360354</v>
      </c>
      <c r="AB83" s="34">
        <v>0.91563602763237384</v>
      </c>
      <c r="AC83" s="35">
        <v>0.8891978767024824</v>
      </c>
    </row>
    <row r="86" spans="1:29" ht="28.9" customHeight="1" x14ac:dyDescent="0.5">
      <c r="A86" s="1" t="s">
        <v>30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31</v>
      </c>
      <c r="B89" s="6">
        <v>4.0129999999999999</v>
      </c>
      <c r="C89" s="6" t="s">
        <v>11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32</v>
      </c>
      <c r="B93" s="23" t="s">
        <v>33</v>
      </c>
    </row>
    <row r="94" spans="1:29" x14ac:dyDescent="0.25">
      <c r="A94" s="5">
        <v>0</v>
      </c>
      <c r="B94" s="32">
        <v>6.9000000000000172E-2</v>
      </c>
    </row>
    <row r="95" spans="1:29" x14ac:dyDescent="0.25">
      <c r="A95" s="5">
        <v>6.0999999999999999E-2</v>
      </c>
      <c r="B95" s="32">
        <v>0.11409044444444449</v>
      </c>
    </row>
    <row r="96" spans="1:29" x14ac:dyDescent="0.25">
      <c r="A96" s="5">
        <v>0.122</v>
      </c>
      <c r="B96" s="32">
        <v>9.2890955555555751E-2</v>
      </c>
    </row>
    <row r="97" spans="1:2" x14ac:dyDescent="0.25">
      <c r="A97" s="5">
        <v>0.182</v>
      </c>
      <c r="B97" s="32">
        <v>5.9231952380952489E-2</v>
      </c>
    </row>
    <row r="98" spans="1:2" x14ac:dyDescent="0.25">
      <c r="A98" s="5">
        <v>0.24299999999999999</v>
      </c>
      <c r="B98" s="32">
        <v>1.1062411764705951E-2</v>
      </c>
    </row>
    <row r="99" spans="1:2" x14ac:dyDescent="0.25">
      <c r="A99" s="5">
        <v>0.30399999999999999</v>
      </c>
      <c r="B99" s="32">
        <v>1.6717444444444542E-2</v>
      </c>
    </row>
    <row r="100" spans="1:2" x14ac:dyDescent="0.25">
      <c r="A100" s="5">
        <v>0.36499999999999999</v>
      </c>
      <c r="B100" s="32">
        <v>-1.0862333333333311E-2</v>
      </c>
    </row>
    <row r="101" spans="1:2" x14ac:dyDescent="0.25">
      <c r="A101" s="5">
        <v>0.42599999999999999</v>
      </c>
      <c r="B101" s="32">
        <v>-6.2106666666663646E-3</v>
      </c>
    </row>
    <row r="102" spans="1:2" x14ac:dyDescent="0.25">
      <c r="A102" s="5">
        <v>0.48599999999999999</v>
      </c>
      <c r="B102" s="32">
        <v>2.069170226537231E-2</v>
      </c>
    </row>
    <row r="103" spans="1:2" x14ac:dyDescent="0.25">
      <c r="A103" s="5">
        <v>0.54700000000000004</v>
      </c>
      <c r="B103" s="32">
        <v>1.517261704422874E-2</v>
      </c>
    </row>
    <row r="104" spans="1:2" x14ac:dyDescent="0.25">
      <c r="A104" s="5">
        <v>0.60799999999999998</v>
      </c>
      <c r="B104" s="32">
        <v>9.6535318230853047E-3</v>
      </c>
    </row>
    <row r="105" spans="1:2" x14ac:dyDescent="0.25">
      <c r="A105" s="5">
        <v>0.66900000000000004</v>
      </c>
      <c r="B105" s="32">
        <v>4.1344466019416441E-3</v>
      </c>
    </row>
    <row r="106" spans="1:2" x14ac:dyDescent="0.25">
      <c r="A106" s="5">
        <v>0.73</v>
      </c>
      <c r="B106" s="32">
        <v>-1.3846386192015721E-3</v>
      </c>
    </row>
    <row r="107" spans="1:2" x14ac:dyDescent="0.25">
      <c r="A107" s="5">
        <v>0.79</v>
      </c>
      <c r="B107" s="32">
        <v>-6.8132470334409936E-3</v>
      </c>
    </row>
    <row r="108" spans="1:2" x14ac:dyDescent="0.25">
      <c r="A108" s="5">
        <v>0.85099999999999998</v>
      </c>
      <c r="B108" s="32">
        <v>-1.233233225458443E-2</v>
      </c>
    </row>
    <row r="109" spans="1:2" x14ac:dyDescent="0.25">
      <c r="A109" s="5">
        <v>0.91200000000000003</v>
      </c>
      <c r="B109" s="32">
        <v>-1.785141747572809E-2</v>
      </c>
    </row>
    <row r="110" spans="1:2" x14ac:dyDescent="0.25">
      <c r="A110" s="5">
        <v>0.97299999999999998</v>
      </c>
      <c r="B110" s="32">
        <v>-1.9651204481792719E-2</v>
      </c>
    </row>
    <row r="111" spans="1:2" x14ac:dyDescent="0.25">
      <c r="A111" s="5">
        <v>1.034</v>
      </c>
      <c r="B111" s="32">
        <v>-1.5167619047618789E-2</v>
      </c>
    </row>
    <row r="112" spans="1:2" x14ac:dyDescent="0.25">
      <c r="A112" s="5">
        <v>1.0940000000000001</v>
      </c>
      <c r="B112" s="32">
        <v>-1.075753501400563E-2</v>
      </c>
    </row>
    <row r="113" spans="1:2" x14ac:dyDescent="0.25">
      <c r="A113" s="5">
        <v>1.155</v>
      </c>
      <c r="B113" s="32">
        <v>-7.7559585492226191E-3</v>
      </c>
    </row>
    <row r="114" spans="1:2" x14ac:dyDescent="0.25">
      <c r="A114" s="5">
        <v>1.216</v>
      </c>
      <c r="B114" s="32">
        <v>-8.192124352331475E-3</v>
      </c>
    </row>
    <row r="115" spans="1:2" x14ac:dyDescent="0.25">
      <c r="A115" s="5">
        <v>1.2769999999999999</v>
      </c>
      <c r="B115" s="32">
        <v>-8.6282901554403102E-3</v>
      </c>
    </row>
    <row r="116" spans="1:2" x14ac:dyDescent="0.25">
      <c r="A116" s="5">
        <v>1.3380000000000001</v>
      </c>
      <c r="B116" s="32">
        <v>-9.0644559585489667E-3</v>
      </c>
    </row>
    <row r="117" spans="1:2" x14ac:dyDescent="0.25">
      <c r="A117" s="5">
        <v>1.3979999999999999</v>
      </c>
      <c r="B117" s="32">
        <v>-9.4934715025905871E-3</v>
      </c>
    </row>
    <row r="118" spans="1:2" x14ac:dyDescent="0.25">
      <c r="A118" s="5">
        <v>1.4590000000000001</v>
      </c>
      <c r="B118" s="32">
        <v>-9.3739084132052879E-3</v>
      </c>
    </row>
    <row r="119" spans="1:2" x14ac:dyDescent="0.25">
      <c r="A119" s="5">
        <v>1.52</v>
      </c>
      <c r="B119" s="32">
        <v>-8.1331203407877251E-3</v>
      </c>
    </row>
    <row r="120" spans="1:2" x14ac:dyDescent="0.25">
      <c r="A120" s="5">
        <v>1.581</v>
      </c>
      <c r="B120" s="32">
        <v>-6.8923322683706071E-3</v>
      </c>
    </row>
    <row r="121" spans="1:2" x14ac:dyDescent="0.25">
      <c r="A121" s="5">
        <v>1.6419999999999999</v>
      </c>
      <c r="B121" s="32">
        <v>-5.6515441959530443E-3</v>
      </c>
    </row>
    <row r="122" spans="1:2" x14ac:dyDescent="0.25">
      <c r="A122" s="5">
        <v>1.702</v>
      </c>
      <c r="B122" s="32">
        <v>-4.4310969116077899E-3</v>
      </c>
    </row>
    <row r="123" spans="1:2" x14ac:dyDescent="0.25">
      <c r="A123" s="5">
        <v>1.7629999999999999</v>
      </c>
      <c r="B123" s="32">
        <v>-3.1903088391907158E-3</v>
      </c>
    </row>
    <row r="124" spans="1:2" x14ac:dyDescent="0.25">
      <c r="A124" s="5">
        <v>1.8240000000000001</v>
      </c>
      <c r="B124" s="32">
        <v>-1.9495207667731939E-3</v>
      </c>
    </row>
    <row r="125" spans="1:2" x14ac:dyDescent="0.25">
      <c r="A125" s="5">
        <v>1.885</v>
      </c>
      <c r="B125" s="32">
        <v>-7.0873269435567604E-4</v>
      </c>
    </row>
    <row r="126" spans="1:2" x14ac:dyDescent="0.25">
      <c r="A126" s="5">
        <v>1.946</v>
      </c>
      <c r="B126" s="32">
        <v>1.753781950964317E-4</v>
      </c>
    </row>
    <row r="127" spans="1:2" x14ac:dyDescent="0.25">
      <c r="A127" s="5">
        <v>2.0059999999999998</v>
      </c>
      <c r="B127" s="32">
        <v>1.5033907146606591E-4</v>
      </c>
    </row>
    <row r="128" spans="1:2" x14ac:dyDescent="0.25">
      <c r="A128" s="5">
        <v>2.0670000000000002</v>
      </c>
      <c r="B128" s="32">
        <v>1.2488262910794731E-4</v>
      </c>
    </row>
    <row r="129" spans="1:2" x14ac:dyDescent="0.25">
      <c r="A129" s="5">
        <v>2.1280000000000001</v>
      </c>
      <c r="B129" s="32">
        <v>9.9426186750273184E-5</v>
      </c>
    </row>
    <row r="130" spans="1:2" x14ac:dyDescent="0.25">
      <c r="A130" s="5">
        <v>2.1890000000000001</v>
      </c>
      <c r="B130" s="32">
        <v>7.3969744392554619E-5</v>
      </c>
    </row>
    <row r="131" spans="1:2" x14ac:dyDescent="0.25">
      <c r="A131" s="5">
        <v>2.25</v>
      </c>
      <c r="B131" s="32">
        <v>4.8513302034480787E-5</v>
      </c>
    </row>
    <row r="132" spans="1:2" x14ac:dyDescent="0.25">
      <c r="A132" s="5">
        <v>2.31</v>
      </c>
      <c r="B132" s="32">
        <v>2.3474178403981579E-5</v>
      </c>
    </row>
    <row r="133" spans="1:2" x14ac:dyDescent="0.25">
      <c r="A133" s="5">
        <v>2.371</v>
      </c>
      <c r="B133" s="32">
        <v>-1.9822639541366611E-6</v>
      </c>
    </row>
    <row r="134" spans="1:2" x14ac:dyDescent="0.25">
      <c r="A134" s="5">
        <v>2.4319999999999999</v>
      </c>
      <c r="B134" s="32">
        <v>-2.7438706311810821E-5</v>
      </c>
    </row>
    <row r="135" spans="1:2" x14ac:dyDescent="0.25">
      <c r="A135" s="5">
        <v>2.4929999999999999</v>
      </c>
      <c r="B135" s="32">
        <v>-5.2895148669484968E-5</v>
      </c>
    </row>
    <row r="136" spans="1:2" x14ac:dyDescent="0.25">
      <c r="A136" s="5">
        <v>2.5539999999999998</v>
      </c>
      <c r="B136" s="32">
        <v>-7.8351591027159121E-5</v>
      </c>
    </row>
    <row r="137" spans="1:2" x14ac:dyDescent="0.25">
      <c r="A137" s="5">
        <v>2.6139999999999999</v>
      </c>
      <c r="B137" s="32">
        <v>-1.033907146581025E-4</v>
      </c>
    </row>
    <row r="138" spans="1:2" x14ac:dyDescent="0.25">
      <c r="A138" s="5">
        <v>2.6749999999999998</v>
      </c>
      <c r="B138" s="32">
        <v>-1.2884715701599869E-4</v>
      </c>
    </row>
    <row r="139" spans="1:2" x14ac:dyDescent="0.25">
      <c r="A139" s="5">
        <v>2.7360000000000002</v>
      </c>
      <c r="B139" s="32">
        <v>-1.5430359937371741E-4</v>
      </c>
    </row>
    <row r="140" spans="1:2" x14ac:dyDescent="0.25">
      <c r="A140" s="5">
        <v>2.7970000000000002</v>
      </c>
      <c r="B140" s="32">
        <v>-1.7976004173156921E-4</v>
      </c>
    </row>
    <row r="141" spans="1:2" x14ac:dyDescent="0.25">
      <c r="A141" s="5">
        <v>2.8580000000000001</v>
      </c>
      <c r="B141" s="32">
        <v>-2.0521648408959879E-4</v>
      </c>
    </row>
    <row r="142" spans="1:2" x14ac:dyDescent="0.25">
      <c r="A142" s="5">
        <v>2.9180000000000001</v>
      </c>
      <c r="B142" s="32">
        <v>-2.30255607720098E-4</v>
      </c>
    </row>
    <row r="143" spans="1:2" x14ac:dyDescent="0.25">
      <c r="A143" s="5">
        <v>2.9790000000000001</v>
      </c>
      <c r="B143" s="32">
        <v>3.7496038034867782E-4</v>
      </c>
    </row>
    <row r="144" spans="1:2" x14ac:dyDescent="0.25">
      <c r="A144" s="5">
        <v>3.04</v>
      </c>
      <c r="B144" s="32">
        <v>1.1225567881669729E-3</v>
      </c>
    </row>
    <row r="145" spans="1:2" x14ac:dyDescent="0.25">
      <c r="A145" s="5">
        <v>3.101</v>
      </c>
      <c r="B145" s="32">
        <v>1.870153195985268E-3</v>
      </c>
    </row>
    <row r="146" spans="1:2" x14ac:dyDescent="0.25">
      <c r="A146" s="5">
        <v>3.1619999999999999</v>
      </c>
      <c r="B146" s="32">
        <v>2.6177496038035631E-3</v>
      </c>
    </row>
    <row r="147" spans="1:2" x14ac:dyDescent="0.25">
      <c r="A147" s="5">
        <v>3.222</v>
      </c>
      <c r="B147" s="32">
        <v>3.3530903328051732E-3</v>
      </c>
    </row>
    <row r="148" spans="1:2" x14ac:dyDescent="0.25">
      <c r="A148" s="5">
        <v>3.2829999999999999</v>
      </c>
      <c r="B148" s="32">
        <v>4.100686740623468E-3</v>
      </c>
    </row>
    <row r="149" spans="1:2" x14ac:dyDescent="0.25">
      <c r="A149" s="5">
        <v>3.3439999999999999</v>
      </c>
      <c r="B149" s="32">
        <v>4.8482831484420331E-3</v>
      </c>
    </row>
    <row r="150" spans="1:2" x14ac:dyDescent="0.25">
      <c r="A150" s="5">
        <v>3.4049999999999998</v>
      </c>
      <c r="B150" s="32">
        <v>5.5958795562602833E-3</v>
      </c>
    </row>
    <row r="151" spans="1:2" x14ac:dyDescent="0.25">
      <c r="A151" s="5">
        <v>3.4660000000000002</v>
      </c>
      <c r="B151" s="32">
        <v>6.3434759640785387E-3</v>
      </c>
    </row>
    <row r="152" spans="1:2" x14ac:dyDescent="0.25">
      <c r="A152" s="5">
        <v>3.5259999999999998</v>
      </c>
      <c r="B152" s="32">
        <v>7.0788166930797879E-3</v>
      </c>
    </row>
    <row r="153" spans="1:2" x14ac:dyDescent="0.25">
      <c r="A153" s="5">
        <v>3.5870000000000002</v>
      </c>
      <c r="B153" s="32">
        <v>7.8264131008978256E-3</v>
      </c>
    </row>
    <row r="154" spans="1:2" x14ac:dyDescent="0.25">
      <c r="A154" s="5">
        <v>3.6480000000000001</v>
      </c>
      <c r="B154" s="32">
        <v>8.5740095087168313E-3</v>
      </c>
    </row>
    <row r="155" spans="1:2" x14ac:dyDescent="0.25">
      <c r="A155" s="5">
        <v>3.7090000000000001</v>
      </c>
      <c r="B155" s="32">
        <v>9.3216059165352142E-3</v>
      </c>
    </row>
    <row r="156" spans="1:2" x14ac:dyDescent="0.25">
      <c r="A156" s="5">
        <v>3.77</v>
      </c>
      <c r="B156" s="32">
        <v>1.0069202324353601E-2</v>
      </c>
    </row>
    <row r="157" spans="1:2" x14ac:dyDescent="0.25">
      <c r="A157" s="5">
        <v>3.83</v>
      </c>
      <c r="B157" s="32">
        <v>1.0804543053355211E-2</v>
      </c>
    </row>
    <row r="158" spans="1:2" x14ac:dyDescent="0.25">
      <c r="A158" s="5">
        <v>3.891</v>
      </c>
      <c r="B158" s="32">
        <v>1.155213946117341E-2</v>
      </c>
    </row>
    <row r="159" spans="1:2" x14ac:dyDescent="0.25">
      <c r="A159" s="5">
        <v>3.952</v>
      </c>
      <c r="B159" s="32">
        <v>1.0799898836621189E-2</v>
      </c>
    </row>
    <row r="160" spans="1:2" x14ac:dyDescent="0.25">
      <c r="A160" s="8">
        <v>4.0129999999999999</v>
      </c>
      <c r="B160" s="35">
        <v>8.9239251390997448E-3</v>
      </c>
    </row>
  </sheetData>
  <sheetProtection algorithmName="SHA-512" hashValue="Bxv4SAy1tlUUHmQZAG0ejmN2AZUNvxQyC5vQ/cJiU+/RGFL4Vp8mBn4vLDxC30X8sStIUxp4itxsX4MSTmpBEQ==" saltValue="6G5BhhtRv9PmDyrPaCgem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tabSelected="1" workbookViewId="0">
      <selection activeCell="B39" sqref="B3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34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108.37214942062469</v>
      </c>
      <c r="C41" s="6">
        <f>108.372149420624 * $B$36 / 100</f>
        <v>108.372149420624</v>
      </c>
      <c r="D41" s="6">
        <v>13.65465</v>
      </c>
      <c r="E41" s="7">
        <f>13.65465 * $B$36 / 100</f>
        <v>13.654649999999998</v>
      </c>
    </row>
    <row r="42" spans="1:5" x14ac:dyDescent="0.25">
      <c r="A42" s="5">
        <v>5</v>
      </c>
      <c r="B42" s="6">
        <v>108.9925638018307</v>
      </c>
      <c r="C42" s="6">
        <f>108.99256380183 * $B$36 / 100</f>
        <v>108.99256380183</v>
      </c>
      <c r="D42" s="6">
        <v>13.73282083333333</v>
      </c>
      <c r="E42" s="7">
        <f>13.7328208333333 * $B$36 / 100</f>
        <v>13.7328208333333</v>
      </c>
    </row>
    <row r="43" spans="1:5" x14ac:dyDescent="0.25">
      <c r="A43" s="5">
        <v>10</v>
      </c>
      <c r="B43" s="6">
        <v>109.6129781830367</v>
      </c>
      <c r="C43" s="6">
        <f>109.612978183036 * $B$36 / 100</f>
        <v>109.61297818303601</v>
      </c>
      <c r="D43" s="6">
        <v>13.81099166666667</v>
      </c>
      <c r="E43" s="7">
        <f>13.8109916666666 * $B$36 / 100</f>
        <v>13.810991666666601</v>
      </c>
    </row>
    <row r="44" spans="1:5" x14ac:dyDescent="0.25">
      <c r="A44" s="5">
        <v>15</v>
      </c>
      <c r="B44" s="6">
        <v>110.23339256424281</v>
      </c>
      <c r="C44" s="6">
        <f>110.233392564242 * $B$36 / 100</f>
        <v>110.23339256424201</v>
      </c>
      <c r="D44" s="6">
        <v>13.889162499999999</v>
      </c>
      <c r="E44" s="7">
        <f>13.8891625 * $B$36 / 100</f>
        <v>13.889162499999999</v>
      </c>
    </row>
    <row r="45" spans="1:5" x14ac:dyDescent="0.25">
      <c r="A45" s="5">
        <v>20</v>
      </c>
      <c r="B45" s="6">
        <v>110.8538069454488</v>
      </c>
      <c r="C45" s="6">
        <f>110.853806945448 * $B$36 / 100</f>
        <v>110.853806945448</v>
      </c>
      <c r="D45" s="6">
        <v>13.967333333333331</v>
      </c>
      <c r="E45" s="7">
        <f>13.9673333333333 * $B$36 / 100</f>
        <v>13.967333333333299</v>
      </c>
    </row>
    <row r="46" spans="1:5" x14ac:dyDescent="0.25">
      <c r="A46" s="5">
        <v>25</v>
      </c>
      <c r="B46" s="6">
        <v>111.4742213266548</v>
      </c>
      <c r="C46" s="6">
        <f>111.474221326654 * $B$36 / 100</f>
        <v>111.474221326654</v>
      </c>
      <c r="D46" s="6">
        <v>14.045504166666669</v>
      </c>
      <c r="E46" s="7">
        <f>14.0455041666666 * $B$36 / 100</f>
        <v>14.045504166666598</v>
      </c>
    </row>
    <row r="47" spans="1:5" x14ac:dyDescent="0.25">
      <c r="A47" s="5">
        <v>30</v>
      </c>
      <c r="B47" s="6">
        <v>112.0946357078608</v>
      </c>
      <c r="C47" s="6">
        <f>112.09463570786 * $B$36 / 100</f>
        <v>112.09463570785999</v>
      </c>
      <c r="D47" s="6">
        <v>14.123675</v>
      </c>
      <c r="E47" s="7">
        <f>14.1236749999999 * $B$36 / 100</f>
        <v>14.123674999999899</v>
      </c>
    </row>
    <row r="48" spans="1:5" x14ac:dyDescent="0.25">
      <c r="A48" s="5">
        <v>35</v>
      </c>
      <c r="B48" s="6">
        <v>112.71505008906681</v>
      </c>
      <c r="C48" s="6">
        <f>112.715050089066 * $B$36 / 100</f>
        <v>112.71505008906598</v>
      </c>
      <c r="D48" s="6">
        <v>14.20184583333333</v>
      </c>
      <c r="E48" s="7">
        <f>14.2018458333333 * $B$36 / 100</f>
        <v>14.2018458333333</v>
      </c>
    </row>
    <row r="49" spans="1:18" x14ac:dyDescent="0.25">
      <c r="A49" s="5">
        <v>40</v>
      </c>
      <c r="B49" s="6">
        <v>113.3354644702728</v>
      </c>
      <c r="C49" s="6">
        <f>113.335464470272 * $B$36 / 100</f>
        <v>113.335464470272</v>
      </c>
      <c r="D49" s="6">
        <v>14.28001666666667</v>
      </c>
      <c r="E49" s="7">
        <f>14.2800166666666 * $B$36 / 100</f>
        <v>14.280016666666603</v>
      </c>
    </row>
    <row r="50" spans="1:18" x14ac:dyDescent="0.25">
      <c r="A50" s="5">
        <v>45</v>
      </c>
      <c r="B50" s="6">
        <v>113.9558788514789</v>
      </c>
      <c r="C50" s="6">
        <f>113.955878851478 * $B$36 / 100</f>
        <v>113.955878851478</v>
      </c>
      <c r="D50" s="6">
        <v>14.3581875</v>
      </c>
      <c r="E50" s="7">
        <f>14.3581875 * $B$36 / 100</f>
        <v>14.3581875</v>
      </c>
    </row>
    <row r="51" spans="1:18" x14ac:dyDescent="0.25">
      <c r="A51" s="5">
        <v>50</v>
      </c>
      <c r="B51" s="6">
        <v>114.5762932326849</v>
      </c>
      <c r="C51" s="6">
        <f>114.576293232684 * $B$36 / 100</f>
        <v>114.57629323268401</v>
      </c>
      <c r="D51" s="6">
        <v>14.436358333333329</v>
      </c>
      <c r="E51" s="7">
        <f>14.4363583333333 * $B$36 / 100</f>
        <v>14.436358333333301</v>
      </c>
    </row>
    <row r="52" spans="1:18" x14ac:dyDescent="0.25">
      <c r="A52" s="5">
        <v>55</v>
      </c>
      <c r="B52" s="6">
        <v>115.19670761389089</v>
      </c>
      <c r="C52" s="6">
        <f>115.19670761389 * $B$36 / 100</f>
        <v>115.19670761389</v>
      </c>
      <c r="D52" s="6">
        <v>14.51452916666666</v>
      </c>
      <c r="E52" s="7">
        <f>14.5145291666666 * $B$36 / 100</f>
        <v>14.5145291666666</v>
      </c>
    </row>
    <row r="53" spans="1:18" x14ac:dyDescent="0.25">
      <c r="A53" s="5">
        <v>60</v>
      </c>
      <c r="B53" s="6">
        <v>115.8171219950969</v>
      </c>
      <c r="C53" s="6">
        <f>115.817121995096 * $B$36 / 100</f>
        <v>115.817121995096</v>
      </c>
      <c r="D53" s="6">
        <v>14.592700000000001</v>
      </c>
      <c r="E53" s="7">
        <f>14.5926999999999 * $B$36 / 100</f>
        <v>14.592699999999899</v>
      </c>
    </row>
    <row r="54" spans="1:18" x14ac:dyDescent="0.25">
      <c r="A54" s="5">
        <v>65</v>
      </c>
      <c r="B54" s="6">
        <v>116.4375363763029</v>
      </c>
      <c r="C54" s="6">
        <f>116.437536376302 * $B$36 / 100</f>
        <v>116.43753637630202</v>
      </c>
      <c r="D54" s="6">
        <v>14.67087083333333</v>
      </c>
      <c r="E54" s="7">
        <f>14.6708708333333 * $B$36 / 100</f>
        <v>14.6708708333333</v>
      </c>
    </row>
    <row r="55" spans="1:18" x14ac:dyDescent="0.25">
      <c r="A55" s="5">
        <v>70</v>
      </c>
      <c r="B55" s="6">
        <v>117.05795075750891</v>
      </c>
      <c r="C55" s="6">
        <f>117.057950757508 * $B$36 / 100</f>
        <v>117.05795075750798</v>
      </c>
      <c r="D55" s="6">
        <v>14.74904166666667</v>
      </c>
      <c r="E55" s="7">
        <f>14.7490416666666 * $B$36 / 100</f>
        <v>14.749041666666599</v>
      </c>
    </row>
    <row r="56" spans="1:18" x14ac:dyDescent="0.25">
      <c r="A56" s="5">
        <v>75</v>
      </c>
      <c r="B56" s="6">
        <v>117.67836513871499</v>
      </c>
      <c r="C56" s="6">
        <f>117.678365138714 * $B$36 / 100</f>
        <v>117.678365138714</v>
      </c>
      <c r="D56" s="6">
        <v>14.8272125</v>
      </c>
      <c r="E56" s="7">
        <f>14.8272124999999 * $B$36 / 100</f>
        <v>14.8272124999999</v>
      </c>
    </row>
    <row r="57" spans="1:18" x14ac:dyDescent="0.25">
      <c r="A57" s="8">
        <v>80</v>
      </c>
      <c r="B57" s="9">
        <v>118.298779519921</v>
      </c>
      <c r="C57" s="9">
        <f>118.29877951992 * $B$36 / 100</f>
        <v>118.29877951992</v>
      </c>
      <c r="D57" s="9">
        <v>14.905383333333329</v>
      </c>
      <c r="E57" s="10">
        <f>14.9053833333333 * $B$36 / 100</f>
        <v>14.905383333333299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6.4345516675705836</v>
      </c>
      <c r="C67" s="31">
        <v>5.7045565127993472</v>
      </c>
      <c r="D67" s="31">
        <v>5.0544309460391483</v>
      </c>
      <c r="E67" s="31">
        <v>4.4778505141655662</v>
      </c>
      <c r="F67" s="31">
        <v>3.968751671774696</v>
      </c>
      <c r="G67" s="31">
        <v>3.5213317811831568</v>
      </c>
      <c r="H67" s="31">
        <v>3.1300491124280829</v>
      </c>
      <c r="I67" s="31">
        <v>2.7896228432671042</v>
      </c>
      <c r="J67" s="31">
        <v>2.495033059178386</v>
      </c>
      <c r="K67" s="31">
        <v>2.2415207533606099</v>
      </c>
      <c r="L67" s="31">
        <v>2.0245878267329531</v>
      </c>
      <c r="M67" s="31">
        <v>1.8399970879351319</v>
      </c>
      <c r="N67" s="31">
        <v>1.6837722533273589</v>
      </c>
      <c r="O67" s="31">
        <v>1.5521979469903731</v>
      </c>
      <c r="P67" s="31">
        <v>1.4418197007254261</v>
      </c>
      <c r="Q67" s="31">
        <v>1.349443954054288</v>
      </c>
      <c r="R67" s="31">
        <v>1.2721380542192271</v>
      </c>
      <c r="S67" s="31">
        <v>1.207230256183043</v>
      </c>
      <c r="T67" s="31">
        <v>1.1523097226290619</v>
      </c>
      <c r="U67" s="31">
        <v>1.105226523961103</v>
      </c>
      <c r="V67" s="31">
        <v>1.0640916383035059</v>
      </c>
      <c r="W67" s="31">
        <v>1.027276951501134</v>
      </c>
      <c r="X67" s="31">
        <v>0.99341525711933987</v>
      </c>
      <c r="Y67" s="31">
        <v>0.96140025644403204</v>
      </c>
      <c r="Z67" s="31">
        <v>0.93038655848161878</v>
      </c>
      <c r="AA67" s="31">
        <v>0.89978967995899417</v>
      </c>
      <c r="AB67" s="31">
        <v>0.86928604532361242</v>
      </c>
      <c r="AC67" s="31">
        <v>0.83881298674343463</v>
      </c>
      <c r="AD67" s="31">
        <v>0.80856874410687873</v>
      </c>
      <c r="AE67" s="31">
        <v>0.77901246502295896</v>
      </c>
      <c r="AF67" s="31">
        <v>0.75086420482117722</v>
      </c>
      <c r="AG67" s="31">
        <v>0.7251049265515308</v>
      </c>
      <c r="AH67" s="32">
        <v>0.70297650098452658</v>
      </c>
    </row>
    <row r="68" spans="1:34" x14ac:dyDescent="0.25">
      <c r="A68" s="30">
        <v>5</v>
      </c>
      <c r="B68" s="31">
        <v>6.485017263924215</v>
      </c>
      <c r="C68" s="31">
        <v>5.7492209407089696</v>
      </c>
      <c r="D68" s="31">
        <v>5.0937634425289948</v>
      </c>
      <c r="E68" s="31">
        <v>4.5123013774738077</v>
      </c>
      <c r="F68" s="31">
        <v>3.9987522613534479</v>
      </c>
      <c r="G68" s="31">
        <v>3.5472945176984729</v>
      </c>
      <c r="H68" s="31">
        <v>3.1523674777599489</v>
      </c>
      <c r="I68" s="31">
        <v>2.808671380509451</v>
      </c>
      <c r="J68" s="31">
        <v>2.5111673726390831</v>
      </c>
      <c r="K68" s="31">
        <v>2.2550775085614618</v>
      </c>
      <c r="L68" s="31">
        <v>2.035884750409708</v>
      </c>
      <c r="M68" s="31">
        <v>1.8493329680374759</v>
      </c>
      <c r="N68" s="31">
        <v>1.6914269390189169</v>
      </c>
      <c r="O68" s="31">
        <v>1.5584323486487111</v>
      </c>
      <c r="P68" s="31">
        <v>1.4468757899420359</v>
      </c>
      <c r="Q68" s="31">
        <v>1.353544763634615</v>
      </c>
      <c r="R68" s="31">
        <v>1.2754876781826581</v>
      </c>
      <c r="S68" s="31">
        <v>1.2100138497628941</v>
      </c>
      <c r="T68" s="31">
        <v>1.1546935022725899</v>
      </c>
      <c r="U68" s="31">
        <v>1.107357767329501</v>
      </c>
      <c r="V68" s="31">
        <v>1.066098684271912</v>
      </c>
      <c r="W68" s="31">
        <v>1.0292692001586261</v>
      </c>
      <c r="X68" s="31">
        <v>0.99548316976893347</v>
      </c>
      <c r="Y68" s="31">
        <v>0.96361535560268019</v>
      </c>
      <c r="Z68" s="31">
        <v>0.93280142788019649</v>
      </c>
      <c r="AA68" s="31">
        <v>0.90243796454235625</v>
      </c>
      <c r="AB68" s="31">
        <v>0.87218245125051297</v>
      </c>
      <c r="AC68" s="31">
        <v>0.84195328138659087</v>
      </c>
      <c r="AD68" s="31">
        <v>0.81192975605294015</v>
      </c>
      <c r="AE68" s="31">
        <v>0.78255208407250998</v>
      </c>
      <c r="AF68" s="31">
        <v>0.7545213819887383</v>
      </c>
      <c r="AG68" s="31">
        <v>0.72879967406555946</v>
      </c>
      <c r="AH68" s="32">
        <v>0.70660989228745319</v>
      </c>
    </row>
    <row r="69" spans="1:34" x14ac:dyDescent="0.25">
      <c r="A69" s="30">
        <v>10</v>
      </c>
      <c r="B69" s="31">
        <v>6.5359352658656116</v>
      </c>
      <c r="C69" s="31">
        <v>5.7943031915965921</v>
      </c>
      <c r="D69" s="31">
        <v>5.1334805540589334</v>
      </c>
      <c r="E69" s="31">
        <v>4.5471050225560923</v>
      </c>
      <c r="F69" s="31">
        <v>4.0290751741120507</v>
      </c>
      <c r="G69" s="31">
        <v>3.5735504934712981</v>
      </c>
      <c r="H69" s="31">
        <v>3.174951373098847</v>
      </c>
      <c r="I69" s="31">
        <v>2.8279591131802029</v>
      </c>
      <c r="J69" s="31">
        <v>2.527515921621418</v>
      </c>
      <c r="K69" s="31">
        <v>2.268824914049044</v>
      </c>
      <c r="L69" s="31">
        <v>2.0473501138101402</v>
      </c>
      <c r="M69" s="31">
        <v>1.8588164519722989</v>
      </c>
      <c r="N69" s="31">
        <v>1.699209767323608</v>
      </c>
      <c r="O69" s="31">
        <v>1.564776806372693</v>
      </c>
      <c r="P69" s="31">
        <v>1.452025223348673</v>
      </c>
      <c r="Q69" s="31">
        <v>1.357723580201196</v>
      </c>
      <c r="R69" s="31">
        <v>1.2789013466004231</v>
      </c>
      <c r="S69" s="31">
        <v>1.2128488999370219</v>
      </c>
      <c r="T69" s="31">
        <v>1.157117525322191</v>
      </c>
      <c r="U69" s="31">
        <v>1.1095194155876309</v>
      </c>
      <c r="V69" s="31">
        <v>1.068127671285567</v>
      </c>
      <c r="W69" s="31">
        <v>1.031276300688726</v>
      </c>
      <c r="X69" s="31">
        <v>0.99756021979036369</v>
      </c>
      <c r="Y69" s="31">
        <v>0.96583525230424339</v>
      </c>
      <c r="Z69" s="31">
        <v>0.9352181296646388</v>
      </c>
      <c r="AA69" s="31">
        <v>0.90508649102636851</v>
      </c>
      <c r="AB69" s="31">
        <v>0.87507888326472716</v>
      </c>
      <c r="AC69" s="31">
        <v>0.84509476097555614</v>
      </c>
      <c r="AD69" s="31">
        <v>0.81529448647518166</v>
      </c>
      <c r="AE69" s="31">
        <v>0.78609932980045427</v>
      </c>
      <c r="AF69" s="31">
        <v>0.75819146870876652</v>
      </c>
      <c r="AG69" s="31">
        <v>0.73251398867802586</v>
      </c>
      <c r="AH69" s="32">
        <v>0.71027088290658469</v>
      </c>
    </row>
    <row r="70" spans="1:34" x14ac:dyDescent="0.25">
      <c r="A70" s="30">
        <v>15</v>
      </c>
      <c r="B70" s="31">
        <v>6.5873059752241252</v>
      </c>
      <c r="C70" s="31">
        <v>5.8398035559079409</v>
      </c>
      <c r="D70" s="31">
        <v>5.1735825596910647</v>
      </c>
      <c r="E70" s="31">
        <v>4.5822617170908959</v>
      </c>
      <c r="F70" s="31">
        <v>4.0597206663453491</v>
      </c>
      <c r="G70" s="31">
        <v>3.6000999534128568</v>
      </c>
      <c r="H70" s="31">
        <v>3.197801031972368</v>
      </c>
      <c r="I70" s="31">
        <v>2.8474862634233329</v>
      </c>
      <c r="J70" s="31">
        <v>2.5440789168857352</v>
      </c>
      <c r="K70" s="31">
        <v>2.2827631692000701</v>
      </c>
      <c r="L70" s="31">
        <v>2.0589841049273332</v>
      </c>
      <c r="M70" s="31">
        <v>1.868447716349056</v>
      </c>
      <c r="N70" s="31">
        <v>1.7071209034672761</v>
      </c>
      <c r="O70" s="31">
        <v>1.5712314740045361</v>
      </c>
      <c r="P70" s="31">
        <v>1.457268143403909</v>
      </c>
      <c r="Q70" s="31">
        <v>1.361980534828988</v>
      </c>
      <c r="R70" s="31">
        <v>1.2823791791638519</v>
      </c>
      <c r="S70" s="31">
        <v>1.215735515013123</v>
      </c>
      <c r="T70" s="31">
        <v>1.1595818887019469</v>
      </c>
      <c r="U70" s="31">
        <v>1.1117115542759379</v>
      </c>
      <c r="V70" s="31">
        <v>1.0701786735012779</v>
      </c>
      <c r="W70" s="31">
        <v>1.0332983158646361</v>
      </c>
      <c r="X70" s="31">
        <v>0.99964645857319057</v>
      </c>
      <c r="Y70" s="31">
        <v>0.96805998655465519</v>
      </c>
      <c r="Z70" s="31">
        <v>0.9376366924572519</v>
      </c>
      <c r="AA70" s="31">
        <v>0.90773527664970821</v>
      </c>
      <c r="AB70" s="31">
        <v>0.87797534722128756</v>
      </c>
      <c r="AC70" s="31">
        <v>0.84823741998176083</v>
      </c>
      <c r="AD70" s="31">
        <v>0.81866291846138106</v>
      </c>
      <c r="AE70" s="31">
        <v>0.78965417391096082</v>
      </c>
      <c r="AF70" s="31">
        <v>0.76187442530181582</v>
      </c>
      <c r="AG70" s="31">
        <v>0.73624781932577565</v>
      </c>
      <c r="AH70" s="32">
        <v>0.71395941039518362</v>
      </c>
    </row>
    <row r="71" spans="1:34" x14ac:dyDescent="0.25">
      <c r="A71" s="30">
        <v>20</v>
      </c>
      <c r="B71" s="31">
        <v>6.6391296944215039</v>
      </c>
      <c r="C71" s="31">
        <v>5.8857223246811419</v>
      </c>
      <c r="D71" s="31">
        <v>5.21406973907989</v>
      </c>
      <c r="E71" s="31">
        <v>4.6177717293490899</v>
      </c>
      <c r="F71" s="31">
        <v>4.090688994940594</v>
      </c>
      <c r="G71" s="31">
        <v>3.626943143026772</v>
      </c>
      <c r="H71" s="31">
        <v>3.220916688500516</v>
      </c>
      <c r="I71" s="31">
        <v>2.8672530539752108</v>
      </c>
      <c r="J71" s="31">
        <v>2.5608565697847832</v>
      </c>
      <c r="K71" s="31">
        <v>2.2968924739836609</v>
      </c>
      <c r="L71" s="31">
        <v>2.0707869123467848</v>
      </c>
      <c r="M71" s="31">
        <v>1.878226938369628</v>
      </c>
      <c r="N71" s="31">
        <v>1.7151605132681511</v>
      </c>
      <c r="O71" s="31">
        <v>1.577796505978855</v>
      </c>
      <c r="P71" s="31">
        <v>1.4626046931587471</v>
      </c>
      <c r="Q71" s="31">
        <v>1.366315759185351</v>
      </c>
      <c r="R71" s="31">
        <v>1.2859212961566899</v>
      </c>
      <c r="S71" s="31">
        <v>1.218673803891329</v>
      </c>
      <c r="T71" s="31">
        <v>1.1620866899283411</v>
      </c>
      <c r="U71" s="31">
        <v>1.1139342695272929</v>
      </c>
      <c r="V71" s="31">
        <v>1.0722517656682979</v>
      </c>
      <c r="W71" s="31">
        <v>1.0353353090519639</v>
      </c>
      <c r="X71" s="31">
        <v>1.001741938099407</v>
      </c>
      <c r="Y71" s="31">
        <v>0.97028959895229128</v>
      </c>
      <c r="Z71" s="31">
        <v>0.94005714547276409</v>
      </c>
      <c r="AA71" s="31">
        <v>0.91038433924350504</v>
      </c>
      <c r="AB71" s="31">
        <v>0.88087184956769526</v>
      </c>
      <c r="AC71" s="31">
        <v>0.85138125346906413</v>
      </c>
      <c r="AD71" s="31">
        <v>0.82203503569179004</v>
      </c>
      <c r="AE71" s="31">
        <v>0.79321658870064493</v>
      </c>
      <c r="AF71" s="31">
        <v>0.76557021268086356</v>
      </c>
      <c r="AG71" s="31">
        <v>0.74000111553822379</v>
      </c>
      <c r="AH71" s="32">
        <v>0.71767541289899828</v>
      </c>
    </row>
    <row r="72" spans="1:34" x14ac:dyDescent="0.25">
      <c r="A72" s="30">
        <v>25</v>
      </c>
      <c r="B72" s="31">
        <v>6.6914067264718948</v>
      </c>
      <c r="C72" s="31">
        <v>5.9320597895467104</v>
      </c>
      <c r="D72" s="31">
        <v>5.2549423724722963</v>
      </c>
      <c r="E72" s="31">
        <v>4.6536353281939391</v>
      </c>
      <c r="F72" s="31">
        <v>4.1219804173774204</v>
      </c>
      <c r="G72" s="31">
        <v>3.6540803084090561</v>
      </c>
      <c r="H72" s="31">
        <v>3.2442985773956678</v>
      </c>
      <c r="I72" s="31">
        <v>2.8872597081645921</v>
      </c>
      <c r="J72" s="31">
        <v>2.577849092263683</v>
      </c>
      <c r="K72" s="31">
        <v>2.3112130289613209</v>
      </c>
      <c r="L72" s="31">
        <v>2.082758725246372</v>
      </c>
      <c r="M72" s="31">
        <v>1.888154295828256</v>
      </c>
      <c r="N72" s="31">
        <v>1.723328763136871</v>
      </c>
      <c r="O72" s="31">
        <v>1.5844720573226541</v>
      </c>
      <c r="P72" s="31">
        <v>1.4680350162565501</v>
      </c>
      <c r="Q72" s="31">
        <v>1.3707293855300311</v>
      </c>
      <c r="R72" s="31">
        <v>1.2895278184550509</v>
      </c>
      <c r="S72" s="31">
        <v>1.2216638760641221</v>
      </c>
      <c r="T72" s="31">
        <v>1.1646320271102431</v>
      </c>
      <c r="U72" s="31">
        <v>1.1161876480669319</v>
      </c>
      <c r="V72" s="31">
        <v>1.0743470231282319</v>
      </c>
      <c r="W72" s="31">
        <v>1.0373873442086921</v>
      </c>
      <c r="X72" s="31">
        <v>1.003846710943378</v>
      </c>
      <c r="Y72" s="31">
        <v>0.97252413068787991</v>
      </c>
      <c r="Z72" s="31">
        <v>0.94247951851828626</v>
      </c>
      <c r="AA72" s="31">
        <v>0.91303369723122041</v>
      </c>
      <c r="AB72" s="31">
        <v>0.88376839734380186</v>
      </c>
      <c r="AC72" s="31">
        <v>0.85452625709370245</v>
      </c>
      <c r="AD72" s="31">
        <v>0.82541082243902497</v>
      </c>
      <c r="AE72" s="31">
        <v>0.79678654705848484</v>
      </c>
      <c r="AF72" s="31">
        <v>0.76927879235127228</v>
      </c>
      <c r="AG72" s="31">
        <v>0.74377382743708487</v>
      </c>
      <c r="AH72" s="32">
        <v>0.72141882915614253</v>
      </c>
    </row>
    <row r="73" spans="1:34" x14ac:dyDescent="0.25">
      <c r="A73" s="30">
        <v>30</v>
      </c>
      <c r="B73" s="31">
        <v>6.7441373749818467</v>
      </c>
      <c r="C73" s="31">
        <v>5.9788162427275733</v>
      </c>
      <c r="D73" s="31">
        <v>5.2962007407075857</v>
      </c>
      <c r="E73" s="31">
        <v>4.6898527830811121</v>
      </c>
      <c r="F73" s="31">
        <v>4.1535951917278764</v>
      </c>
      <c r="G73" s="31">
        <v>3.6815116962481218</v>
      </c>
      <c r="H73" s="31">
        <v>3.2679469339626248</v>
      </c>
      <c r="I73" s="31">
        <v>2.9075064499126451</v>
      </c>
      <c r="J73" s="31">
        <v>2.5950566968599902</v>
      </c>
      <c r="K73" s="31">
        <v>2.3257250352869652</v>
      </c>
      <c r="L73" s="31">
        <v>2.0948997333963861</v>
      </c>
      <c r="M73" s="31">
        <v>1.8982299671116061</v>
      </c>
      <c r="N73" s="31">
        <v>1.731625820076466</v>
      </c>
      <c r="O73" s="31">
        <v>1.5912582836553411</v>
      </c>
      <c r="P73" s="31">
        <v>1.4735592569331151</v>
      </c>
      <c r="Q73" s="31">
        <v>1.3752215467151989</v>
      </c>
      <c r="R73" s="31">
        <v>1.293198867527481</v>
      </c>
      <c r="S73" s="31">
        <v>1.2247058416164149</v>
      </c>
      <c r="T73" s="31">
        <v>1.167217998948942</v>
      </c>
      <c r="U73" s="31">
        <v>1.1184717772125139</v>
      </c>
      <c r="V73" s="31">
        <v>1.076464521815117</v>
      </c>
      <c r="W73" s="31">
        <v>1.0394544858852479</v>
      </c>
      <c r="X73" s="31">
        <v>1.005960830271887</v>
      </c>
      <c r="Y73" s="31">
        <v>0.97476362354458257</v>
      </c>
      <c r="Z73" s="31">
        <v>0.94490384199336408</v>
      </c>
      <c r="AA73" s="31">
        <v>0.9156833696287825</v>
      </c>
      <c r="AB73" s="31">
        <v>0.8866649981818997</v>
      </c>
      <c r="AC73" s="31">
        <v>0.85767242710432268</v>
      </c>
      <c r="AD73" s="31">
        <v>0.82879026356810592</v>
      </c>
      <c r="AE73" s="31">
        <v>0.80036402246588922</v>
      </c>
      <c r="AF73" s="31">
        <v>0.77300012641079985</v>
      </c>
      <c r="AG73" s="31">
        <v>0.74756590573650783</v>
      </c>
      <c r="AH73" s="32">
        <v>0.72518959849714204</v>
      </c>
    </row>
    <row r="74" spans="1:34" x14ac:dyDescent="0.25">
      <c r="A74" s="30">
        <v>35</v>
      </c>
      <c r="B74" s="31">
        <v>6.7973219441502852</v>
      </c>
      <c r="C74" s="31">
        <v>6.0259919770390313</v>
      </c>
      <c r="D74" s="31">
        <v>5.337845125217437</v>
      </c>
      <c r="E74" s="31">
        <v>4.7264243640586638</v>
      </c>
      <c r="F74" s="31">
        <v>4.1855335766563808</v>
      </c>
      <c r="G74" s="31">
        <v>3.709237553824777</v>
      </c>
      <c r="H74" s="31">
        <v>3.2918619940985541</v>
      </c>
      <c r="I74" s="31">
        <v>2.9279935037329232</v>
      </c>
      <c r="J74" s="31">
        <v>2.612479596703619</v>
      </c>
      <c r="K74" s="31">
        <v>2.340428694706894</v>
      </c>
      <c r="L74" s="31">
        <v>2.107210127159501</v>
      </c>
      <c r="M74" s="31">
        <v>1.9084541311987311</v>
      </c>
      <c r="N74" s="31">
        <v>1.740051851682364</v>
      </c>
      <c r="O74" s="31">
        <v>1.5981553411887139</v>
      </c>
      <c r="P74" s="31">
        <v>1.4791775600166071</v>
      </c>
      <c r="Q74" s="31">
        <v>1.3797923761853781</v>
      </c>
      <c r="R74" s="31">
        <v>1.2969345654348789</v>
      </c>
      <c r="S74" s="31">
        <v>1.2277998112254891</v>
      </c>
      <c r="T74" s="31">
        <v>1.1698447047380891</v>
      </c>
      <c r="U74" s="31">
        <v>1.120786744874068</v>
      </c>
      <c r="V74" s="31">
        <v>1.078604338255361</v>
      </c>
      <c r="W74" s="31">
        <v>1.0415367992243829</v>
      </c>
      <c r="X74" s="31">
        <v>1.008084349844081</v>
      </c>
      <c r="Y74" s="31">
        <v>0.97700811989792569</v>
      </c>
      <c r="Z74" s="31">
        <v>0.94733014688987338</v>
      </c>
      <c r="AA74" s="31">
        <v>0.91833337604443699</v>
      </c>
      <c r="AB74" s="31">
        <v>0.88956166030660977</v>
      </c>
      <c r="AC74" s="31">
        <v>0.86081976034193619</v>
      </c>
      <c r="AD74" s="31">
        <v>0.83217334453641456</v>
      </c>
      <c r="AE74" s="31">
        <v>0.80394898899661993</v>
      </c>
      <c r="AF74" s="31">
        <v>0.77673417754961727</v>
      </c>
      <c r="AG74" s="31">
        <v>0.75137730174300188</v>
      </c>
      <c r="AH74" s="32">
        <v>0.72898766084485789</v>
      </c>
    </row>
    <row r="75" spans="1:34" x14ac:dyDescent="0.25">
      <c r="A75" s="30">
        <v>40</v>
      </c>
      <c r="B75" s="31">
        <v>6.8509607387685536</v>
      </c>
      <c r="C75" s="31">
        <v>6.0735872858887969</v>
      </c>
      <c r="D75" s="31">
        <v>5.3798758080259317</v>
      </c>
      <c r="E75" s="31">
        <v>4.7633503417670573</v>
      </c>
      <c r="F75" s="31">
        <v>4.217795831419779</v>
      </c>
      <c r="G75" s="31">
        <v>3.737258129012226</v>
      </c>
      <c r="H75" s="31">
        <v>3.3160439942930431</v>
      </c>
      <c r="I75" s="31">
        <v>2.9487210947313751</v>
      </c>
      <c r="J75" s="31">
        <v>2.6301180055168998</v>
      </c>
      <c r="K75" s="31">
        <v>2.3553242095598059</v>
      </c>
      <c r="L75" s="31">
        <v>2.1196900974907882</v>
      </c>
      <c r="M75" s="31">
        <v>1.918826967661071</v>
      </c>
      <c r="N75" s="31">
        <v>1.7486070261423809</v>
      </c>
      <c r="O75" s="31">
        <v>1.6051633867269659</v>
      </c>
      <c r="P75" s="31">
        <v>1.4848900709275921</v>
      </c>
      <c r="Q75" s="31">
        <v>1.384442007977533</v>
      </c>
      <c r="R75" s="31">
        <v>1.3007350348305791</v>
      </c>
      <c r="S75" s="31">
        <v>1.230945896161052</v>
      </c>
      <c r="T75" s="31">
        <v>1.172512244363763</v>
      </c>
      <c r="U75" s="31">
        <v>1.123132639554052</v>
      </c>
      <c r="V75" s="31">
        <v>1.080766549567779</v>
      </c>
      <c r="W75" s="31">
        <v>1.0436343499613181</v>
      </c>
      <c r="X75" s="31">
        <v>1.0102173240115351</v>
      </c>
      <c r="Y75" s="31">
        <v>0.97925766271584003</v>
      </c>
      <c r="Z75" s="31">
        <v>0.94975846479215797</v>
      </c>
      <c r="AA75" s="31">
        <v>0.92098373667890465</v>
      </c>
      <c r="AB75" s="31">
        <v>0.89245839253501935</v>
      </c>
      <c r="AC75" s="31">
        <v>0.8639682542399999</v>
      </c>
      <c r="AD75" s="31">
        <v>0.83556005139377365</v>
      </c>
      <c r="AE75" s="31">
        <v>0.80754142131685946</v>
      </c>
      <c r="AF75" s="31">
        <v>0.78048090905027601</v>
      </c>
      <c r="AG75" s="31">
        <v>0.75520796735551377</v>
      </c>
      <c r="AH75" s="32">
        <v>0.73281295671463209</v>
      </c>
    </row>
    <row r="76" spans="1:34" x14ac:dyDescent="0.25">
      <c r="A76" s="30">
        <v>45</v>
      </c>
      <c r="B76" s="31">
        <v>6.905054064220371</v>
      </c>
      <c r="C76" s="31">
        <v>6.1216024632769646</v>
      </c>
      <c r="D76" s="31">
        <v>5.4222930717495377</v>
      </c>
      <c r="E76" s="31">
        <v>4.8006309874391278</v>
      </c>
      <c r="F76" s="31">
        <v>4.2503822158672833</v>
      </c>
      <c r="G76" s="31">
        <v>3.765573670276062</v>
      </c>
      <c r="H76" s="31">
        <v>3.3404931716280548</v>
      </c>
      <c r="I76" s="31">
        <v>2.9696894486063439</v>
      </c>
      <c r="J76" s="31">
        <v>2.647972137614548</v>
      </c>
      <c r="K76" s="31">
        <v>2.370411782776793</v>
      </c>
      <c r="L76" s="31">
        <v>2.1323398359377119</v>
      </c>
      <c r="M76" s="31">
        <v>1.929348656662472</v>
      </c>
      <c r="N76" s="31">
        <v>1.757291512236729</v>
      </c>
      <c r="O76" s="31">
        <v>1.6122825776666809</v>
      </c>
      <c r="P76" s="31">
        <v>1.4906969356790269</v>
      </c>
      <c r="Q76" s="31">
        <v>1.3891705767209881</v>
      </c>
      <c r="R76" s="31">
        <v>1.3046003989602839</v>
      </c>
      <c r="S76" s="31">
        <v>1.234144208285169</v>
      </c>
      <c r="T76" s="31">
        <v>1.175220718304411</v>
      </c>
      <c r="U76" s="31">
        <v>1.1255095503472881</v>
      </c>
      <c r="V76" s="31">
        <v>1.082951233463582</v>
      </c>
      <c r="W76" s="31">
        <v>1.0457472044236149</v>
      </c>
      <c r="X76" s="31">
        <v>1.012359807718191</v>
      </c>
      <c r="Y76" s="31">
        <v>0.98151229555866748</v>
      </c>
      <c r="Z76" s="31">
        <v>0.95218882787688852</v>
      </c>
      <c r="AA76" s="31">
        <v>0.92363447232523133</v>
      </c>
      <c r="AB76" s="31">
        <v>0.89535520427656223</v>
      </c>
      <c r="AC76" s="31">
        <v>0.86711790682433332</v>
      </c>
      <c r="AD76" s="31">
        <v>0.83895037078237777</v>
      </c>
      <c r="AE76" s="31">
        <v>0.81114129468518603</v>
      </c>
      <c r="AF76" s="31">
        <v>0.78424028478768937</v>
      </c>
      <c r="AG76" s="31">
        <v>0.75905785506534351</v>
      </c>
      <c r="AH76" s="32">
        <v>0.73666542721412753</v>
      </c>
    </row>
    <row r="77" spans="1:34" x14ac:dyDescent="0.25">
      <c r="A77" s="30">
        <v>50</v>
      </c>
      <c r="B77" s="31">
        <v>6.9596022264818727</v>
      </c>
      <c r="C77" s="31">
        <v>6.1700378037960428</v>
      </c>
      <c r="D77" s="31">
        <v>5.4650971995971407</v>
      </c>
      <c r="E77" s="31">
        <v>4.8382665729001362</v>
      </c>
      <c r="F77" s="31">
        <v>4.283292990440513</v>
      </c>
      <c r="G77" s="31">
        <v>3.7941844266742821</v>
      </c>
      <c r="H77" s="31">
        <v>3.3652097637779632</v>
      </c>
      <c r="I77" s="31">
        <v>2.9908987916485779</v>
      </c>
      <c r="J77" s="31">
        <v>2.6660422079036872</v>
      </c>
      <c r="K77" s="31">
        <v>2.385691617881351</v>
      </c>
      <c r="L77" s="31">
        <v>2.1451595346401429</v>
      </c>
      <c r="M77" s="31">
        <v>1.9400193789591711</v>
      </c>
      <c r="N77" s="31">
        <v>1.7661054793380311</v>
      </c>
      <c r="O77" s="31">
        <v>1.6195130719968549</v>
      </c>
      <c r="P77" s="31">
        <v>1.4965983008762891</v>
      </c>
      <c r="Q77" s="31">
        <v>1.393978217637482</v>
      </c>
      <c r="R77" s="31">
        <v>1.308530781662103</v>
      </c>
      <c r="S77" s="31">
        <v>1.2373948600523439</v>
      </c>
      <c r="T77" s="31">
        <v>1.177970227630909</v>
      </c>
      <c r="U77" s="31">
        <v>1.127917566941006</v>
      </c>
      <c r="V77" s="31">
        <v>1.085158468246372</v>
      </c>
      <c r="W77" s="31">
        <v>1.047875429531256</v>
      </c>
      <c r="X77" s="31">
        <v>1.014511856500409</v>
      </c>
      <c r="Y77" s="31">
        <v>0.98377206257912975</v>
      </c>
      <c r="Z77" s="31">
        <v>0.95462126891318988</v>
      </c>
      <c r="AA77" s="31">
        <v>0.9262856043689125</v>
      </c>
      <c r="AB77" s="31">
        <v>0.89825210553311052</v>
      </c>
      <c r="AC77" s="31">
        <v>0.87026871671314132</v>
      </c>
      <c r="AD77" s="31">
        <v>0.84234428993683963</v>
      </c>
      <c r="AE77" s="31">
        <v>0.81474858495256486</v>
      </c>
      <c r="AF77" s="31">
        <v>0.78801226922923129</v>
      </c>
      <c r="AG77" s="31">
        <v>0.76292691795622858</v>
      </c>
      <c r="AH77" s="32">
        <v>0.74054501404346595</v>
      </c>
    </row>
    <row r="78" spans="1:34" x14ac:dyDescent="0.25">
      <c r="A78" s="30">
        <v>55</v>
      </c>
      <c r="B78" s="31">
        <v>7.0146055321215641</v>
      </c>
      <c r="C78" s="31">
        <v>6.2188936026309189</v>
      </c>
      <c r="D78" s="31">
        <v>5.5082884753699988</v>
      </c>
      <c r="E78" s="31">
        <v>4.8762573705677132</v>
      </c>
      <c r="F78" s="31">
        <v>4.3165284161734938</v>
      </c>
      <c r="G78" s="31">
        <v>3.8230906478572759</v>
      </c>
      <c r="H78" s="31">
        <v>3.3901940090095279</v>
      </c>
      <c r="I78" s="31">
        <v>3.0123493507412111</v>
      </c>
      <c r="J78" s="31">
        <v>2.6843284318838179</v>
      </c>
      <c r="K78" s="31">
        <v>2.4011639189893561</v>
      </c>
      <c r="L78" s="31">
        <v>2.1581493863303312</v>
      </c>
      <c r="M78" s="31">
        <v>1.950839315899797</v>
      </c>
      <c r="N78" s="31">
        <v>1.77504909741128</v>
      </c>
      <c r="O78" s="31">
        <v>1.626855028298861</v>
      </c>
      <c r="P78" s="31">
        <v>1.5025943137171209</v>
      </c>
      <c r="Q78" s="31">
        <v>1.3988650665411391</v>
      </c>
      <c r="R78" s="31">
        <v>1.312526307366537</v>
      </c>
      <c r="S78" s="31">
        <v>1.24069796450944</v>
      </c>
      <c r="T78" s="31">
        <v>1.1807608740064821</v>
      </c>
      <c r="U78" s="31">
        <v>1.1303567796148239</v>
      </c>
      <c r="V78" s="31">
        <v>1.087388332812143</v>
      </c>
      <c r="W78" s="31">
        <v>1.050019092796614</v>
      </c>
      <c r="X78" s="31">
        <v>1.0166735264869351</v>
      </c>
      <c r="Y78" s="31">
        <v>0.98603700852233134</v>
      </c>
      <c r="Z78" s="31">
        <v>0.95705582126254096</v>
      </c>
      <c r="AA78" s="31">
        <v>0.92893715478779826</v>
      </c>
      <c r="AB78" s="31">
        <v>0.90114910689885974</v>
      </c>
      <c r="AC78" s="31">
        <v>0.87342068311706833</v>
      </c>
      <c r="AD78" s="31">
        <v>0.84574179668409533</v>
      </c>
      <c r="AE78" s="31">
        <v>0.81836326856234753</v>
      </c>
      <c r="AF78" s="31">
        <v>0.79179682743462398</v>
      </c>
      <c r="AG78" s="31">
        <v>0.76681510970425049</v>
      </c>
      <c r="AH78" s="32">
        <v>0.7444516594951055</v>
      </c>
    </row>
    <row r="79" spans="1:34" x14ac:dyDescent="0.25">
      <c r="A79" s="30">
        <v>60</v>
      </c>
      <c r="B79" s="31">
        <v>7.0700642883003724</v>
      </c>
      <c r="C79" s="31">
        <v>6.2681701555588836</v>
      </c>
      <c r="D79" s="31">
        <v>5.5518671834617814</v>
      </c>
      <c r="E79" s="31">
        <v>4.9146036534519038</v>
      </c>
      <c r="F79" s="31">
        <v>4.3500887546926288</v>
      </c>
      <c r="G79" s="31">
        <v>3.8522925840678299</v>
      </c>
      <c r="H79" s="31">
        <v>3.4154461461819108</v>
      </c>
      <c r="I79" s="31">
        <v>3.034041353359775</v>
      </c>
      <c r="J79" s="31">
        <v>2.702831025646856</v>
      </c>
      <c r="K79" s="31">
        <v>2.4168288908090951</v>
      </c>
      <c r="L79" s="31">
        <v>2.1713095843329451</v>
      </c>
      <c r="M79" s="31">
        <v>1.961808649425385</v>
      </c>
      <c r="N79" s="31">
        <v>1.7841225370138969</v>
      </c>
      <c r="O79" s="31">
        <v>1.634308605746486</v>
      </c>
      <c r="P79" s="31">
        <v>1.5086851219916739</v>
      </c>
      <c r="Q79" s="31">
        <v>1.4038312598384941</v>
      </c>
      <c r="R79" s="31">
        <v>1.3165871010964869</v>
      </c>
      <c r="S79" s="31">
        <v>1.244053635295729</v>
      </c>
      <c r="T79" s="31">
        <v>1.1835927596867979</v>
      </c>
      <c r="U79" s="31">
        <v>1.132827279240777</v>
      </c>
      <c r="V79" s="31">
        <v>1.08964090664929</v>
      </c>
      <c r="W79" s="31">
        <v>1.05217826232445</v>
      </c>
      <c r="X79" s="31">
        <v>1.0188448743989069</v>
      </c>
      <c r="Y79" s="31">
        <v>0.98830717872582774</v>
      </c>
      <c r="Z79" s="31">
        <v>0.95949251887884135</v>
      </c>
      <c r="AA79" s="31">
        <v>0.93158914615217203</v>
      </c>
      <c r="AB79" s="31">
        <v>0.90404621956051823</v>
      </c>
      <c r="AC79" s="31">
        <v>0.87657380583909372</v>
      </c>
      <c r="AD79" s="31">
        <v>0.84914287944361178</v>
      </c>
      <c r="AE79" s="31">
        <v>0.82198532255033308</v>
      </c>
      <c r="AF79" s="31">
        <v>0.79559392505602133</v>
      </c>
      <c r="AG79" s="31">
        <v>0.77072238457796882</v>
      </c>
      <c r="AH79" s="32">
        <v>0.74838530645395462</v>
      </c>
    </row>
    <row r="80" spans="1:34" x14ac:dyDescent="0.25">
      <c r="A80" s="30">
        <v>65</v>
      </c>
      <c r="B80" s="31">
        <v>7.1259788027716038</v>
      </c>
      <c r="C80" s="31">
        <v>6.3178677589496228</v>
      </c>
      <c r="D80" s="31">
        <v>5.5958336088585376</v>
      </c>
      <c r="E80" s="31">
        <v>4.9533056951551364</v>
      </c>
      <c r="F80" s="31">
        <v>4.3839742682167264</v>
      </c>
      <c r="G80" s="31">
        <v>3.8817904861411212</v>
      </c>
      <c r="H80" s="31">
        <v>3.4409664147466681</v>
      </c>
      <c r="I80" s="31">
        <v>3.0559750275722042</v>
      </c>
      <c r="J80" s="31">
        <v>2.7215502058771022</v>
      </c>
      <c r="K80" s="31">
        <v>2.4326867386412481</v>
      </c>
      <c r="L80" s="31">
        <v>2.1846403225650239</v>
      </c>
      <c r="M80" s="31">
        <v>1.9729275620693609</v>
      </c>
      <c r="N80" s="31">
        <v>1.793325969295666</v>
      </c>
      <c r="O80" s="31">
        <v>1.641873964105893</v>
      </c>
      <c r="P80" s="31">
        <v>1.514870874082501</v>
      </c>
      <c r="Q80" s="31">
        <v>1.40887693452846</v>
      </c>
      <c r="R80" s="31">
        <v>1.3207132884672541</v>
      </c>
      <c r="S80" s="31">
        <v>1.2474619866428911</v>
      </c>
      <c r="T80" s="31">
        <v>1.186465987519888</v>
      </c>
      <c r="U80" s="31">
        <v>1.135329157283276</v>
      </c>
      <c r="V80" s="31">
        <v>1.091916269838608</v>
      </c>
      <c r="W80" s="31">
        <v>1.0543530068119551</v>
      </c>
      <c r="X80" s="31">
        <v>1.0210259575498719</v>
      </c>
      <c r="Y80" s="31">
        <v>0.99058261911948442</v>
      </c>
      <c r="Z80" s="31">
        <v>0.96193139630838154</v>
      </c>
      <c r="AA80" s="31">
        <v>0.93424160162469172</v>
      </c>
      <c r="AB80" s="31">
        <v>0.90694345529705878</v>
      </c>
      <c r="AC80" s="31">
        <v>0.87972808527465707</v>
      </c>
      <c r="AD80" s="31">
        <v>0.85254752722710614</v>
      </c>
      <c r="AE80" s="31">
        <v>0.82561472454463958</v>
      </c>
      <c r="AF80" s="31">
        <v>0.79940352833795858</v>
      </c>
      <c r="AG80" s="31">
        <v>0.77464869743824161</v>
      </c>
      <c r="AH80" s="32">
        <v>0.75234589839726262</v>
      </c>
    </row>
    <row r="81" spans="1:34" x14ac:dyDescent="0.25">
      <c r="A81" s="30">
        <v>70</v>
      </c>
      <c r="B81" s="31">
        <v>7.1823493838809567</v>
      </c>
      <c r="C81" s="31">
        <v>6.3679867097652076</v>
      </c>
      <c r="D81" s="31">
        <v>5.6401880371387243</v>
      </c>
      <c r="E81" s="31">
        <v>4.9923637698722354</v>
      </c>
      <c r="F81" s="31">
        <v>4.41818521955698</v>
      </c>
      <c r="G81" s="31">
        <v>3.9115846055047232</v>
      </c>
      <c r="H81" s="31">
        <v>3.4667550547477379</v>
      </c>
      <c r="I81" s="31">
        <v>3.078150602038809</v>
      </c>
      <c r="J81" s="31">
        <v>2.7404861898512469</v>
      </c>
      <c r="K81" s="31">
        <v>2.4487376683788709</v>
      </c>
      <c r="L81" s="31">
        <v>2.198141795536011</v>
      </c>
      <c r="M81" s="31">
        <v>1.9841962369575279</v>
      </c>
      <c r="N81" s="31">
        <v>1.802659565998779</v>
      </c>
      <c r="O81" s="31">
        <v>1.6495512637356471</v>
      </c>
      <c r="P81" s="31">
        <v>1.521151718964534</v>
      </c>
      <c r="Q81" s="31">
        <v>1.414002228202349</v>
      </c>
      <c r="R81" s="31">
        <v>1.3249049956865051</v>
      </c>
      <c r="S81" s="31">
        <v>1.250923133374968</v>
      </c>
      <c r="T81" s="31">
        <v>1.1893806609461819</v>
      </c>
      <c r="U81" s="31">
        <v>1.137862505799121</v>
      </c>
      <c r="V81" s="31">
        <v>1.0942145030532799</v>
      </c>
      <c r="W81" s="31">
        <v>1.0565433955486461</v>
      </c>
      <c r="X81" s="31">
        <v>1.023216833845749</v>
      </c>
      <c r="Y81" s="31">
        <v>0.99286337622562648</v>
      </c>
      <c r="Z81" s="31">
        <v>0.96437248868981851</v>
      </c>
      <c r="AA81" s="31">
        <v>0.93689454496038671</v>
      </c>
      <c r="AB81" s="31">
        <v>0.90984082647992204</v>
      </c>
      <c r="AC81" s="31">
        <v>0.88288352241152501</v>
      </c>
      <c r="AD81" s="31">
        <v>0.85595572963878652</v>
      </c>
      <c r="AE81" s="31">
        <v>0.82925145276583156</v>
      </c>
      <c r="AF81" s="31">
        <v>0.80322560411731936</v>
      </c>
      <c r="AG81" s="31">
        <v>0.7785940037383875</v>
      </c>
      <c r="AH81" s="32">
        <v>0.7563333793947109</v>
      </c>
    </row>
    <row r="82" spans="1:34" x14ac:dyDescent="0.25">
      <c r="A82" s="30">
        <v>75</v>
      </c>
      <c r="B82" s="31">
        <v>7.2391763405665426</v>
      </c>
      <c r="C82" s="31">
        <v>6.4185273055601249</v>
      </c>
      <c r="D82" s="31">
        <v>5.6849307544731991</v>
      </c>
      <c r="E82" s="31">
        <v>5.0317781523904319</v>
      </c>
      <c r="F82" s="31">
        <v>4.4527218721170048</v>
      </c>
      <c r="G82" s="31">
        <v>3.9416751941786141</v>
      </c>
      <c r="H82" s="31">
        <v>3.4928123068214818</v>
      </c>
      <c r="I82" s="31">
        <v>3.1005683060123261</v>
      </c>
      <c r="J82" s="31">
        <v>2.7596391954383952</v>
      </c>
      <c r="K82" s="31">
        <v>2.4649818865074509</v>
      </c>
      <c r="L82" s="31">
        <v>2.2118141983477608</v>
      </c>
      <c r="M82" s="31">
        <v>1.9956148578081241</v>
      </c>
      <c r="N82" s="31">
        <v>1.812123499457835</v>
      </c>
      <c r="O82" s="31">
        <v>1.657340665586724</v>
      </c>
      <c r="P82" s="31">
        <v>1.5275278062051241</v>
      </c>
      <c r="Q82" s="31">
        <v>1.4192072790438801</v>
      </c>
      <c r="R82" s="31">
        <v>1.3291623495543601</v>
      </c>
      <c r="S82" s="31">
        <v>1.254437190908442</v>
      </c>
      <c r="T82" s="31">
        <v>1.192336883998534</v>
      </c>
      <c r="U82" s="31">
        <v>1.1404274174375411</v>
      </c>
      <c r="V82" s="31">
        <v>1.096535687558891</v>
      </c>
      <c r="W82" s="31">
        <v>1.0587494984165211</v>
      </c>
      <c r="X82" s="31">
        <v>1.025417561784886</v>
      </c>
      <c r="Y82" s="31">
        <v>0.99514949715897838</v>
      </c>
      <c r="Z82" s="31">
        <v>0.96681583175425856</v>
      </c>
      <c r="AA82" s="31">
        <v>0.93954800050675391</v>
      </c>
      <c r="AB82" s="31">
        <v>0.91273834607295945</v>
      </c>
      <c r="AC82" s="31">
        <v>0.88604011882995315</v>
      </c>
      <c r="AD82" s="31">
        <v>0.85936747687521353</v>
      </c>
      <c r="AE82" s="31">
        <v>0.8328954860268607</v>
      </c>
      <c r="AF82" s="31">
        <v>0.80706011982345771</v>
      </c>
      <c r="AG82" s="31">
        <v>0.78255825952409785</v>
      </c>
      <c r="AH82" s="32">
        <v>0.76034769410840375</v>
      </c>
    </row>
    <row r="83" spans="1:34" x14ac:dyDescent="0.25">
      <c r="A83" s="33">
        <v>80</v>
      </c>
      <c r="B83" s="34">
        <v>7.2964599823588623</v>
      </c>
      <c r="C83" s="34">
        <v>6.4694898444812434</v>
      </c>
      <c r="D83" s="34">
        <v>5.7300620476252027</v>
      </c>
      <c r="E83" s="34">
        <v>5.0715491180893419</v>
      </c>
      <c r="F83" s="34">
        <v>4.4875844898927806</v>
      </c>
      <c r="G83" s="34">
        <v>3.9720625047751579</v>
      </c>
      <c r="H83" s="34">
        <v>3.5191384121966318</v>
      </c>
      <c r="I83" s="34">
        <v>3.1232283693378582</v>
      </c>
      <c r="J83" s="34">
        <v>2.7790094411000288</v>
      </c>
      <c r="K83" s="34">
        <v>2.4814196001048421</v>
      </c>
      <c r="L83" s="34">
        <v>2.225657726694501</v>
      </c>
      <c r="M83" s="34">
        <v>2.0071836089317472</v>
      </c>
      <c r="N83" s="34">
        <v>1.821717942599816</v>
      </c>
      <c r="O83" s="34">
        <v>1.66524233120247</v>
      </c>
      <c r="P83" s="34">
        <v>1.5339992859639859</v>
      </c>
      <c r="Q83" s="34">
        <v>1.424492225829153</v>
      </c>
      <c r="R83" s="34">
        <v>1.333485477463269</v>
      </c>
      <c r="S83" s="34">
        <v>1.258004275252155</v>
      </c>
      <c r="T83" s="34">
        <v>1.195334761302163</v>
      </c>
      <c r="U83" s="34">
        <v>1.1430239854401181</v>
      </c>
      <c r="V83" s="34">
        <v>1.0988799052134119</v>
      </c>
      <c r="W83" s="34">
        <v>1.060971385889909</v>
      </c>
      <c r="X83" s="34">
        <v>1.027628200458002</v>
      </c>
      <c r="Y83" s="34">
        <v>0.99744102962660874</v>
      </c>
      <c r="Z83" s="34">
        <v>0.96926146182517137</v>
      </c>
      <c r="AA83" s="34">
        <v>0.94220199320360365</v>
      </c>
      <c r="AB83" s="34">
        <v>0.91563602763237384</v>
      </c>
      <c r="AC83" s="34">
        <v>0.8891978767024824</v>
      </c>
      <c r="AD83" s="34">
        <v>0.86278275972537688</v>
      </c>
      <c r="AE83" s="34">
        <v>0.83654680373306445</v>
      </c>
      <c r="AF83" s="34">
        <v>0.81090704347808207</v>
      </c>
      <c r="AG83" s="34">
        <v>0.78654142143347627</v>
      </c>
      <c r="AH83" s="35">
        <v>0.76438878779277886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4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6.9000000000000172E-2</v>
      </c>
    </row>
    <row r="95" spans="1:34" x14ac:dyDescent="0.25">
      <c r="A95" s="5">
        <v>0.125</v>
      </c>
      <c r="B95" s="32">
        <v>9.1755388888889122E-2</v>
      </c>
    </row>
    <row r="96" spans="1:34" x14ac:dyDescent="0.25">
      <c r="A96" s="5">
        <v>0.25</v>
      </c>
      <c r="B96" s="32">
        <v>5.3774509803923287E-3</v>
      </c>
    </row>
    <row r="97" spans="1:2" x14ac:dyDescent="0.25">
      <c r="A97" s="5">
        <v>0.375</v>
      </c>
      <c r="B97" s="32">
        <v>-8.435999999999888E-3</v>
      </c>
    </row>
    <row r="98" spans="1:2" x14ac:dyDescent="0.25">
      <c r="A98" s="5">
        <v>0.5</v>
      </c>
      <c r="B98" s="32">
        <v>1.94250269687164E-2</v>
      </c>
    </row>
    <row r="99" spans="1:2" x14ac:dyDescent="0.25">
      <c r="A99" s="5">
        <v>0.625</v>
      </c>
      <c r="B99" s="32">
        <v>8.1154261057174715E-3</v>
      </c>
    </row>
    <row r="100" spans="1:2" x14ac:dyDescent="0.25">
      <c r="A100" s="5">
        <v>0.75</v>
      </c>
      <c r="B100" s="32">
        <v>-3.1941747572814538E-3</v>
      </c>
    </row>
    <row r="101" spans="1:2" x14ac:dyDescent="0.25">
      <c r="A101" s="5">
        <v>0.875</v>
      </c>
      <c r="B101" s="32">
        <v>-1.4503775620280379E-2</v>
      </c>
    </row>
    <row r="102" spans="1:2" x14ac:dyDescent="0.25">
      <c r="A102" s="5">
        <v>1</v>
      </c>
      <c r="B102" s="32">
        <v>-1.7666666666666719E-2</v>
      </c>
    </row>
    <row r="103" spans="1:2" x14ac:dyDescent="0.25">
      <c r="A103" s="5">
        <v>1.125</v>
      </c>
      <c r="B103" s="32">
        <v>-8.4789915966384608E-3</v>
      </c>
    </row>
    <row r="104" spans="1:2" x14ac:dyDescent="0.25">
      <c r="A104" s="5">
        <v>1.25</v>
      </c>
      <c r="B104" s="32">
        <v>-8.4352331606216691E-3</v>
      </c>
    </row>
    <row r="105" spans="1:2" x14ac:dyDescent="0.25">
      <c r="A105" s="5">
        <v>1.375</v>
      </c>
      <c r="B105" s="32">
        <v>-9.329015544041197E-3</v>
      </c>
    </row>
    <row r="106" spans="1:2" x14ac:dyDescent="0.25">
      <c r="A106" s="5">
        <v>1.5</v>
      </c>
      <c r="B106" s="32">
        <v>-8.5399361022362452E-3</v>
      </c>
    </row>
    <row r="107" spans="1:2" x14ac:dyDescent="0.25">
      <c r="A107" s="5">
        <v>1.625</v>
      </c>
      <c r="B107" s="32">
        <v>-5.997337593183996E-3</v>
      </c>
    </row>
    <row r="108" spans="1:2" x14ac:dyDescent="0.25">
      <c r="A108" s="5">
        <v>1.75</v>
      </c>
      <c r="B108" s="32">
        <v>-3.4547390841319641E-3</v>
      </c>
    </row>
    <row r="109" spans="1:2" x14ac:dyDescent="0.25">
      <c r="A109" s="5">
        <v>1.875</v>
      </c>
      <c r="B109" s="32">
        <v>-9.1214057507993612E-4</v>
      </c>
    </row>
    <row r="110" spans="1:2" x14ac:dyDescent="0.25">
      <c r="A110" s="5">
        <v>2</v>
      </c>
      <c r="B110" s="32">
        <v>1.5284298382911571E-4</v>
      </c>
    </row>
    <row r="111" spans="1:2" x14ac:dyDescent="0.25">
      <c r="A111" s="5">
        <v>2.125</v>
      </c>
      <c r="B111" s="32">
        <v>1.0067814293179821E-4</v>
      </c>
    </row>
    <row r="112" spans="1:2" x14ac:dyDescent="0.25">
      <c r="A112" s="5">
        <v>2.25</v>
      </c>
      <c r="B112" s="32">
        <v>4.8513302034480787E-5</v>
      </c>
    </row>
    <row r="113" spans="1:2" x14ac:dyDescent="0.25">
      <c r="A113" s="5">
        <v>2.375</v>
      </c>
      <c r="B113" s="32">
        <v>-3.6515388628366452E-6</v>
      </c>
    </row>
    <row r="114" spans="1:2" x14ac:dyDescent="0.25">
      <c r="A114" s="5">
        <v>2.5</v>
      </c>
      <c r="B114" s="32">
        <v>-5.5816379759709989E-5</v>
      </c>
    </row>
    <row r="115" spans="1:2" x14ac:dyDescent="0.25">
      <c r="A115" s="5">
        <v>2.625</v>
      </c>
      <c r="B115" s="32">
        <v>-1.0798122065702739E-4</v>
      </c>
    </row>
    <row r="116" spans="1:2" x14ac:dyDescent="0.25">
      <c r="A116" s="5">
        <v>2.75</v>
      </c>
      <c r="B116" s="32">
        <v>-1.6014606155434491E-4</v>
      </c>
    </row>
    <row r="117" spans="1:2" x14ac:dyDescent="0.25">
      <c r="A117" s="5">
        <v>2.875</v>
      </c>
      <c r="B117" s="32">
        <v>-2.1231090245144019E-4</v>
      </c>
    </row>
    <row r="118" spans="1:2" x14ac:dyDescent="0.25">
      <c r="A118" s="5">
        <v>3</v>
      </c>
      <c r="B118" s="32">
        <v>6.3232963549952892E-4</v>
      </c>
    </row>
    <row r="119" spans="1:2" x14ac:dyDescent="0.25">
      <c r="A119" s="5">
        <v>3.125</v>
      </c>
      <c r="B119" s="32">
        <v>2.16428948758618E-3</v>
      </c>
    </row>
    <row r="120" spans="1:2" x14ac:dyDescent="0.25">
      <c r="A120" s="5">
        <v>3.25</v>
      </c>
      <c r="B120" s="32">
        <v>3.6962493396728302E-3</v>
      </c>
    </row>
    <row r="121" spans="1:2" x14ac:dyDescent="0.25">
      <c r="A121" s="5">
        <v>3.375</v>
      </c>
      <c r="B121" s="32">
        <v>5.2282091917594808E-3</v>
      </c>
    </row>
    <row r="122" spans="1:2" x14ac:dyDescent="0.25">
      <c r="A122" s="5">
        <v>3.5</v>
      </c>
      <c r="B122" s="32">
        <v>6.7601690438461306E-3</v>
      </c>
    </row>
    <row r="123" spans="1:2" x14ac:dyDescent="0.25">
      <c r="A123" s="5">
        <v>3.625</v>
      </c>
      <c r="B123" s="32">
        <v>8.292128895932338E-3</v>
      </c>
    </row>
    <row r="124" spans="1:2" x14ac:dyDescent="0.25">
      <c r="A124" s="5">
        <v>3.75</v>
      </c>
      <c r="B124" s="32">
        <v>9.8240887480194328E-3</v>
      </c>
    </row>
    <row r="125" spans="1:2" x14ac:dyDescent="0.25">
      <c r="A125" s="5">
        <v>3.875</v>
      </c>
      <c r="B125" s="32">
        <v>1.1356048600105639E-2</v>
      </c>
    </row>
    <row r="126" spans="1:2" x14ac:dyDescent="0.25">
      <c r="A126" s="8">
        <v>4</v>
      </c>
      <c r="B126" s="35">
        <v>9.3237228123423943E-3</v>
      </c>
    </row>
  </sheetData>
  <sheetProtection algorithmName="SHA-512" hashValue="8g4DFOLhBGzUhplpzaikAzaUemTi/v49zCvjf57JRxa5NHE8mHS2XIwg7qn3FebI3/uSQJCyVfMiHENTnZEzLg==" saltValue="Crp5yGK4LzmZggAt1Y23C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108.37214942062469</v>
      </c>
      <c r="C41" s="6">
        <f>108.372149420624 * $B$36 / 100</f>
        <v>108.372149420624</v>
      </c>
      <c r="D41" s="6">
        <v>13.65465</v>
      </c>
      <c r="E41" s="7">
        <f>13.65465 * $B$36 / 100</f>
        <v>13.654649999999998</v>
      </c>
    </row>
    <row r="42" spans="1:5" x14ac:dyDescent="0.25">
      <c r="A42" s="5">
        <v>10</v>
      </c>
      <c r="B42" s="6">
        <v>109.6129781830367</v>
      </c>
      <c r="C42" s="6">
        <f>109.612978183036 * $B$36 / 100</f>
        <v>109.61297818303601</v>
      </c>
      <c r="D42" s="6">
        <v>13.81099166666667</v>
      </c>
      <c r="E42" s="7">
        <f>13.8109916666666 * $B$36 / 100</f>
        <v>13.810991666666601</v>
      </c>
    </row>
    <row r="43" spans="1:5" x14ac:dyDescent="0.25">
      <c r="A43" s="5">
        <v>20</v>
      </c>
      <c r="B43" s="6">
        <v>110.8538069454488</v>
      </c>
      <c r="C43" s="6">
        <f>110.853806945448 * $B$36 / 100</f>
        <v>110.853806945448</v>
      </c>
      <c r="D43" s="6">
        <v>13.967333333333331</v>
      </c>
      <c r="E43" s="7">
        <f>13.9673333333333 * $B$36 / 100</f>
        <v>13.967333333333299</v>
      </c>
    </row>
    <row r="44" spans="1:5" x14ac:dyDescent="0.25">
      <c r="A44" s="5">
        <v>30</v>
      </c>
      <c r="B44" s="6">
        <v>112.0946357078608</v>
      </c>
      <c r="C44" s="6">
        <f>112.09463570786 * $B$36 / 100</f>
        <v>112.09463570785999</v>
      </c>
      <c r="D44" s="6">
        <v>14.123675</v>
      </c>
      <c r="E44" s="7">
        <f>14.1236749999999 * $B$36 / 100</f>
        <v>14.123674999999899</v>
      </c>
    </row>
    <row r="45" spans="1:5" x14ac:dyDescent="0.25">
      <c r="A45" s="5">
        <v>40</v>
      </c>
      <c r="B45" s="6">
        <v>113.3354644702728</v>
      </c>
      <c r="C45" s="6">
        <f>113.335464470272 * $B$36 / 100</f>
        <v>113.335464470272</v>
      </c>
      <c r="D45" s="6">
        <v>14.28001666666667</v>
      </c>
      <c r="E45" s="7">
        <f>14.2800166666666 * $B$36 / 100</f>
        <v>14.280016666666603</v>
      </c>
    </row>
    <row r="46" spans="1:5" x14ac:dyDescent="0.25">
      <c r="A46" s="5">
        <v>50</v>
      </c>
      <c r="B46" s="6">
        <v>114.5762932326849</v>
      </c>
      <c r="C46" s="6">
        <f>114.576293232684 * $B$36 / 100</f>
        <v>114.57629323268401</v>
      </c>
      <c r="D46" s="6">
        <v>14.436358333333329</v>
      </c>
      <c r="E46" s="7">
        <f>14.4363583333333 * $B$36 / 100</f>
        <v>14.436358333333301</v>
      </c>
    </row>
    <row r="47" spans="1:5" x14ac:dyDescent="0.25">
      <c r="A47" s="5">
        <v>60</v>
      </c>
      <c r="B47" s="6">
        <v>115.8171219950969</v>
      </c>
      <c r="C47" s="6">
        <f>115.817121995096 * $B$36 / 100</f>
        <v>115.817121995096</v>
      </c>
      <c r="D47" s="6">
        <v>14.592700000000001</v>
      </c>
      <c r="E47" s="7">
        <f>14.5926999999999 * $B$36 / 100</f>
        <v>14.592699999999899</v>
      </c>
    </row>
    <row r="48" spans="1:5" x14ac:dyDescent="0.25">
      <c r="A48" s="5">
        <v>70</v>
      </c>
      <c r="B48" s="6">
        <v>117.05795075750891</v>
      </c>
      <c r="C48" s="6">
        <f>117.057950757508 * $B$36 / 100</f>
        <v>117.05795075750798</v>
      </c>
      <c r="D48" s="6">
        <v>14.74904166666667</v>
      </c>
      <c r="E48" s="7">
        <f>14.7490416666666 * $B$36 / 100</f>
        <v>14.749041666666599</v>
      </c>
    </row>
    <row r="49" spans="1:18" x14ac:dyDescent="0.25">
      <c r="A49" s="5">
        <v>80</v>
      </c>
      <c r="B49" s="6">
        <v>118.298779519921</v>
      </c>
      <c r="C49" s="6">
        <f>118.29877951992 * $B$36 / 100</f>
        <v>118.29877951992</v>
      </c>
      <c r="D49" s="6">
        <v>14.905383333333329</v>
      </c>
      <c r="E49" s="7">
        <f>14.9053833333333 * $B$36 / 100</f>
        <v>14.905383333333299</v>
      </c>
    </row>
    <row r="50" spans="1:18" x14ac:dyDescent="0.25">
      <c r="A50" s="5">
        <v>90</v>
      </c>
      <c r="B50" s="6">
        <v>119.53960828233301</v>
      </c>
      <c r="C50" s="6">
        <f>119.539608282333 * $B$36 / 100</f>
        <v>119.53960828233301</v>
      </c>
      <c r="D50" s="6">
        <v>15.061724999999999</v>
      </c>
      <c r="E50" s="7">
        <f>15.0617249999999 * $B$36 / 100</f>
        <v>15.0617249999999</v>
      </c>
    </row>
    <row r="51" spans="1:18" x14ac:dyDescent="0.25">
      <c r="A51" s="8">
        <v>100</v>
      </c>
      <c r="B51" s="9">
        <v>120.780437044745</v>
      </c>
      <c r="C51" s="9">
        <f>120.780437044745 * $B$36 / 100</f>
        <v>120.780437044745</v>
      </c>
      <c r="D51" s="9">
        <v>15.218066666666671</v>
      </c>
      <c r="E51" s="10">
        <f>15.2180666666666 * $B$36 / 100</f>
        <v>15.2180666666666</v>
      </c>
    </row>
    <row r="53" spans="1:18" ht="28.9" customHeight="1" x14ac:dyDescent="0.5">
      <c r="A53" s="1" t="s">
        <v>23</v>
      </c>
      <c r="B53" s="1"/>
    </row>
    <row r="54" spans="1:18" x14ac:dyDescent="0.25">
      <c r="A54" s="21" t="s">
        <v>24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25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26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5fyfJON276ghU21bzYm2SKHd69vz+kV0wwCfKV2JI2NlWlZKxCuqQ4PdlxlwGZbcryPBOB/RH6tt5l2ekE0zCg==" saltValue="QCiea6dNxfXc14tYXPXny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-50</v>
      </c>
      <c r="B41" s="6">
        <v>100.4443640981322</v>
      </c>
      <c r="C41" s="6">
        <f>100.444364098132 * $B$36 / 100</f>
        <v>100.44436409813198</v>
      </c>
      <c r="D41" s="6">
        <v>12.65576666666666</v>
      </c>
      <c r="E41" s="7">
        <f>12.6557666666666 * $B$36 / 100</f>
        <v>12.655766666666601</v>
      </c>
    </row>
    <row r="42" spans="1:5" x14ac:dyDescent="0.25">
      <c r="A42" s="5">
        <v>-40</v>
      </c>
      <c r="B42" s="6">
        <v>102.0299211626307</v>
      </c>
      <c r="C42" s="6">
        <f>102.02992116263 * $B$36 / 100</f>
        <v>102.02992116263</v>
      </c>
      <c r="D42" s="6">
        <v>12.85554333333333</v>
      </c>
      <c r="E42" s="7">
        <f>12.8555433333333 * $B$36 / 100</f>
        <v>12.855543333333298</v>
      </c>
    </row>
    <row r="43" spans="1:5" x14ac:dyDescent="0.25">
      <c r="A43" s="5">
        <v>-30</v>
      </c>
      <c r="B43" s="6">
        <v>103.6154782271292</v>
      </c>
      <c r="C43" s="6">
        <f>103.615478227129 * $B$36 / 100</f>
        <v>103.615478227129</v>
      </c>
      <c r="D43" s="6">
        <v>13.05532</v>
      </c>
      <c r="E43" s="7">
        <f>13.05532 * $B$36 / 100</f>
        <v>13.05532</v>
      </c>
    </row>
    <row r="44" spans="1:5" x14ac:dyDescent="0.25">
      <c r="A44" s="5">
        <v>-20</v>
      </c>
      <c r="B44" s="6">
        <v>105.2010352916277</v>
      </c>
      <c r="C44" s="6">
        <f>105.201035291627 * $B$36 / 100</f>
        <v>105.20103529162699</v>
      </c>
      <c r="D44" s="6">
        <v>13.25509666666667</v>
      </c>
      <c r="E44" s="7">
        <f>13.2550966666666 * $B$36 / 100</f>
        <v>13.255096666666599</v>
      </c>
    </row>
    <row r="45" spans="1:5" x14ac:dyDescent="0.25">
      <c r="A45" s="5">
        <v>-10</v>
      </c>
      <c r="B45" s="6">
        <v>106.78659235612621</v>
      </c>
      <c r="C45" s="6">
        <f>106.786592356126 * $B$36 / 100</f>
        <v>106.78659235612598</v>
      </c>
      <c r="D45" s="6">
        <v>13.45487333333333</v>
      </c>
      <c r="E45" s="7">
        <f>13.4548733333333 * $B$36 / 100</f>
        <v>13.454873333333301</v>
      </c>
    </row>
    <row r="46" spans="1:5" x14ac:dyDescent="0.25">
      <c r="A46" s="5">
        <v>0</v>
      </c>
      <c r="B46" s="6">
        <v>108.37214942062469</v>
      </c>
      <c r="C46" s="6">
        <f>108.372149420624 * $B$36 / 100</f>
        <v>108.372149420624</v>
      </c>
      <c r="D46" s="6">
        <v>13.65465</v>
      </c>
      <c r="E46" s="7">
        <f>13.65465 * $B$36 / 100</f>
        <v>13.654649999999998</v>
      </c>
    </row>
    <row r="47" spans="1:5" x14ac:dyDescent="0.25">
      <c r="A47" s="5">
        <v>10</v>
      </c>
      <c r="B47" s="6">
        <v>109.6129781830367</v>
      </c>
      <c r="C47" s="6">
        <f>109.612978183036 * $B$36 / 100</f>
        <v>109.61297818303601</v>
      </c>
      <c r="D47" s="6">
        <v>13.81099166666667</v>
      </c>
      <c r="E47" s="7">
        <f>13.8109916666666 * $B$36 / 100</f>
        <v>13.810991666666601</v>
      </c>
    </row>
    <row r="48" spans="1:5" x14ac:dyDescent="0.25">
      <c r="A48" s="5">
        <v>20</v>
      </c>
      <c r="B48" s="6">
        <v>110.8538069454488</v>
      </c>
      <c r="C48" s="6">
        <f>110.853806945448 * $B$36 / 100</f>
        <v>110.853806945448</v>
      </c>
      <c r="D48" s="6">
        <v>13.967333333333331</v>
      </c>
      <c r="E48" s="7">
        <f>13.9673333333333 * $B$36 / 100</f>
        <v>13.967333333333299</v>
      </c>
    </row>
    <row r="49" spans="1:18" x14ac:dyDescent="0.25">
      <c r="A49" s="5">
        <v>30</v>
      </c>
      <c r="B49" s="6">
        <v>112.0946357078608</v>
      </c>
      <c r="C49" s="6">
        <f>112.09463570786 * $B$36 / 100</f>
        <v>112.09463570785999</v>
      </c>
      <c r="D49" s="6">
        <v>14.123675</v>
      </c>
      <c r="E49" s="7">
        <f>14.1236749999999 * $B$36 / 100</f>
        <v>14.123674999999899</v>
      </c>
    </row>
    <row r="50" spans="1:18" x14ac:dyDescent="0.25">
      <c r="A50" s="5">
        <v>40</v>
      </c>
      <c r="B50" s="6">
        <v>113.3354644702728</v>
      </c>
      <c r="C50" s="6">
        <f>113.335464470272 * $B$36 / 100</f>
        <v>113.335464470272</v>
      </c>
      <c r="D50" s="6">
        <v>14.28001666666667</v>
      </c>
      <c r="E50" s="7">
        <f>14.2800166666666 * $B$36 / 100</f>
        <v>14.280016666666603</v>
      </c>
    </row>
    <row r="51" spans="1:18" x14ac:dyDescent="0.25">
      <c r="A51" s="5">
        <v>50</v>
      </c>
      <c r="B51" s="6">
        <v>114.5762932326849</v>
      </c>
      <c r="C51" s="6">
        <f>114.576293232684 * $B$36 / 100</f>
        <v>114.57629323268401</v>
      </c>
      <c r="D51" s="6">
        <v>14.436358333333329</v>
      </c>
      <c r="E51" s="7">
        <f>14.4363583333333 * $B$36 / 100</f>
        <v>14.436358333333301</v>
      </c>
    </row>
    <row r="52" spans="1:18" x14ac:dyDescent="0.25">
      <c r="A52" s="5">
        <v>60</v>
      </c>
      <c r="B52" s="6">
        <v>115.8171219950969</v>
      </c>
      <c r="C52" s="6">
        <f>115.817121995096 * $B$36 / 100</f>
        <v>115.817121995096</v>
      </c>
      <c r="D52" s="6">
        <v>14.592700000000001</v>
      </c>
      <c r="E52" s="7">
        <f>14.5926999999999 * $B$36 / 100</f>
        <v>14.592699999999899</v>
      </c>
    </row>
    <row r="53" spans="1:18" x14ac:dyDescent="0.25">
      <c r="A53" s="5">
        <v>70</v>
      </c>
      <c r="B53" s="6">
        <v>117.05795075750891</v>
      </c>
      <c r="C53" s="6">
        <f>117.057950757508 * $B$36 / 100</f>
        <v>117.05795075750798</v>
      </c>
      <c r="D53" s="6">
        <v>14.74904166666667</v>
      </c>
      <c r="E53" s="7">
        <f>14.7490416666666 * $B$36 / 100</f>
        <v>14.749041666666599</v>
      </c>
    </row>
    <row r="54" spans="1:18" x14ac:dyDescent="0.25">
      <c r="A54" s="5">
        <v>80</v>
      </c>
      <c r="B54" s="6">
        <v>118.298779519921</v>
      </c>
      <c r="C54" s="6">
        <f>118.29877951992 * $B$36 / 100</f>
        <v>118.29877951992</v>
      </c>
      <c r="D54" s="6">
        <v>14.905383333333329</v>
      </c>
      <c r="E54" s="7">
        <f>14.9053833333333 * $B$36 / 100</f>
        <v>14.905383333333299</v>
      </c>
    </row>
    <row r="55" spans="1:18" x14ac:dyDescent="0.25">
      <c r="A55" s="5">
        <v>90</v>
      </c>
      <c r="B55" s="6">
        <v>119.53960828233301</v>
      </c>
      <c r="C55" s="6">
        <f>119.539608282333 * $B$36 / 100</f>
        <v>119.53960828233301</v>
      </c>
      <c r="D55" s="6">
        <v>15.061724999999999</v>
      </c>
      <c r="E55" s="7">
        <f>15.0617249999999 * $B$36 / 100</f>
        <v>15.0617249999999</v>
      </c>
    </row>
    <row r="56" spans="1:18" x14ac:dyDescent="0.25">
      <c r="A56" s="8">
        <v>100</v>
      </c>
      <c r="B56" s="9">
        <v>120.780437044745</v>
      </c>
      <c r="C56" s="9">
        <f>120.780437044745 * $B$36 / 100</f>
        <v>120.780437044745</v>
      </c>
      <c r="D56" s="9">
        <v>15.218066666666671</v>
      </c>
      <c r="E56" s="10">
        <f>15.2180666666666 * $B$36 / 100</f>
        <v>15.2180666666666</v>
      </c>
    </row>
    <row r="58" spans="1:18" ht="28.9" customHeight="1" x14ac:dyDescent="0.5">
      <c r="A58" s="1" t="s">
        <v>23</v>
      </c>
      <c r="B58" s="1"/>
    </row>
    <row r="59" spans="1:18" x14ac:dyDescent="0.25">
      <c r="A59" s="21" t="s">
        <v>24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25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26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RFPBgHMVw6Koa3HQodUGw3a+M41q3xd7kGHZaMXpLCH+R3ArbOvPHIXyLKmi7W8xtDrsAmIO2ha0f2HA85eCIA==" saltValue="XE8GK5LTfv3HIyDQ0o4bk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-120</v>
      </c>
      <c r="B41" s="6">
        <v>88.779608105963064</v>
      </c>
      <c r="C41" s="6">
        <f>88.779608105963 * $B$36 / 100</f>
        <v>88.779608105963021</v>
      </c>
      <c r="D41" s="6">
        <v>11.186033333333331</v>
      </c>
      <c r="E41" s="7">
        <f>11.1860333333333 * $B$36 / 100</f>
        <v>11.186033333333301</v>
      </c>
    </row>
    <row r="42" spans="1:5" x14ac:dyDescent="0.25">
      <c r="A42" s="5">
        <v>-114</v>
      </c>
      <c r="B42" s="6">
        <v>89.900699306866073</v>
      </c>
      <c r="C42" s="6">
        <f>89.900699306866 * $B$36 / 100</f>
        <v>89.900699306866002</v>
      </c>
      <c r="D42" s="6">
        <v>11.32728833333333</v>
      </c>
      <c r="E42" s="7">
        <f>11.3272883333333 * $B$36 / 100</f>
        <v>11.3272883333333</v>
      </c>
    </row>
    <row r="43" spans="1:5" x14ac:dyDescent="0.25">
      <c r="A43" s="5">
        <v>-108</v>
      </c>
      <c r="B43" s="6">
        <v>91.021790507769083</v>
      </c>
      <c r="C43" s="6">
        <f>91.021790507769 * $B$36 / 100</f>
        <v>91.021790507768998</v>
      </c>
      <c r="D43" s="6">
        <v>11.468543333333329</v>
      </c>
      <c r="E43" s="7">
        <f>11.4685433333333 * $B$36 / 100</f>
        <v>11.468543333333297</v>
      </c>
    </row>
    <row r="44" spans="1:5" x14ac:dyDescent="0.25">
      <c r="A44" s="5">
        <v>-101</v>
      </c>
      <c r="B44" s="6">
        <v>92.329730242155932</v>
      </c>
      <c r="C44" s="6">
        <f>92.3297302421559 * $B$36 / 100</f>
        <v>92.329730242155904</v>
      </c>
      <c r="D44" s="6">
        <v>11.63334083333333</v>
      </c>
      <c r="E44" s="7">
        <f>11.6333408333333 * $B$36 / 100</f>
        <v>11.6333408333333</v>
      </c>
    </row>
    <row r="45" spans="1:5" x14ac:dyDescent="0.25">
      <c r="A45" s="5">
        <v>-95</v>
      </c>
      <c r="B45" s="6">
        <v>93.309357307889016</v>
      </c>
      <c r="C45" s="6">
        <f>93.309357307889 * $B$36 / 100</f>
        <v>93.309357307889002</v>
      </c>
      <c r="D45" s="6">
        <v>11.75677166666666</v>
      </c>
      <c r="E45" s="7">
        <f>11.7567716666666 * $B$36 / 100</f>
        <v>11.7567716666666</v>
      </c>
    </row>
    <row r="46" spans="1:5" x14ac:dyDescent="0.25">
      <c r="A46" s="5">
        <v>-89</v>
      </c>
      <c r="B46" s="6">
        <v>94.26069154658812</v>
      </c>
      <c r="C46" s="6">
        <f>94.2606915465881 * $B$36 / 100</f>
        <v>94.26069154658812</v>
      </c>
      <c r="D46" s="6">
        <v>11.876637666666671</v>
      </c>
      <c r="E46" s="7">
        <f>11.8766376666666 * $B$36 / 100</f>
        <v>11.8766376666666</v>
      </c>
    </row>
    <row r="47" spans="1:5" x14ac:dyDescent="0.25">
      <c r="A47" s="5">
        <v>-83</v>
      </c>
      <c r="B47" s="6">
        <v>95.21202578528721</v>
      </c>
      <c r="C47" s="6">
        <f>95.2120257852872 * $B$36 / 100</f>
        <v>95.212025785287182</v>
      </c>
      <c r="D47" s="6">
        <v>11.996503666666669</v>
      </c>
      <c r="E47" s="7">
        <f>11.9965036666666 * $B$36 / 100</f>
        <v>11.9965036666666</v>
      </c>
    </row>
    <row r="48" spans="1:5" x14ac:dyDescent="0.25">
      <c r="A48" s="5">
        <v>-76</v>
      </c>
      <c r="B48" s="6">
        <v>96.32191573043616</v>
      </c>
      <c r="C48" s="6">
        <f>96.3219157304361 * $B$36 / 100</f>
        <v>96.321915730436103</v>
      </c>
      <c r="D48" s="6">
        <v>12.13634733333333</v>
      </c>
      <c r="E48" s="7">
        <f>12.1363473333333 * $B$36 / 100</f>
        <v>12.136347333333299</v>
      </c>
    </row>
    <row r="49" spans="1:5" x14ac:dyDescent="0.25">
      <c r="A49" s="5">
        <v>-70</v>
      </c>
      <c r="B49" s="6">
        <v>97.27324996913525</v>
      </c>
      <c r="C49" s="6">
        <f>97.2732499691352 * $B$36 / 100</f>
        <v>97.273249969135193</v>
      </c>
      <c r="D49" s="6">
        <v>12.25621333333333</v>
      </c>
      <c r="E49" s="7">
        <f>12.2562133333333 * $B$36 / 100</f>
        <v>12.256213333333299</v>
      </c>
    </row>
    <row r="50" spans="1:5" x14ac:dyDescent="0.25">
      <c r="A50" s="5">
        <v>-64</v>
      </c>
      <c r="B50" s="6">
        <v>98.224584207834354</v>
      </c>
      <c r="C50" s="6">
        <f>98.2245842078343 * $B$36 / 100</f>
        <v>98.224584207834312</v>
      </c>
      <c r="D50" s="6">
        <v>12.37607933333333</v>
      </c>
      <c r="E50" s="7">
        <f>12.3760793333333 * $B$36 / 100</f>
        <v>12.376079333333301</v>
      </c>
    </row>
    <row r="51" spans="1:5" x14ac:dyDescent="0.25">
      <c r="A51" s="5">
        <v>-58</v>
      </c>
      <c r="B51" s="6">
        <v>99.175918446533444</v>
      </c>
      <c r="C51" s="6">
        <f>99.1759184465334 * $B$36 / 100</f>
        <v>99.175918446533402</v>
      </c>
      <c r="D51" s="6">
        <v>12.49594533333333</v>
      </c>
      <c r="E51" s="7">
        <f>12.4959453333333 * $B$36 / 100</f>
        <v>12.495945333333299</v>
      </c>
    </row>
    <row r="52" spans="1:5" x14ac:dyDescent="0.25">
      <c r="A52" s="5">
        <v>-51</v>
      </c>
      <c r="B52" s="6">
        <v>100.28580839168239</v>
      </c>
      <c r="C52" s="6">
        <f>100.285808391682 * $B$36 / 100</f>
        <v>100.285808391682</v>
      </c>
      <c r="D52" s="6">
        <v>12.635789000000001</v>
      </c>
      <c r="E52" s="7">
        <f>12.635789 * $B$36 / 100</f>
        <v>12.635788999999999</v>
      </c>
    </row>
    <row r="53" spans="1:5" x14ac:dyDescent="0.25">
      <c r="A53" s="5">
        <v>-45</v>
      </c>
      <c r="B53" s="6">
        <v>101.2371426303815</v>
      </c>
      <c r="C53" s="6">
        <f>101.237142630381 * $B$36 / 100</f>
        <v>101.237142630381</v>
      </c>
      <c r="D53" s="6">
        <v>12.755655000000001</v>
      </c>
      <c r="E53" s="7">
        <f>12.755655 * $B$36 / 100</f>
        <v>12.755655000000001</v>
      </c>
    </row>
    <row r="54" spans="1:5" x14ac:dyDescent="0.25">
      <c r="A54" s="5">
        <v>-39</v>
      </c>
      <c r="B54" s="6">
        <v>102.1884768690806</v>
      </c>
      <c r="C54" s="6">
        <f>102.18847686908 * $B$36 / 100</f>
        <v>102.18847686908001</v>
      </c>
      <c r="D54" s="6">
        <v>12.875521000000001</v>
      </c>
      <c r="E54" s="7">
        <f>12.8755209999999 * $B$36 / 100</f>
        <v>12.8755209999999</v>
      </c>
    </row>
    <row r="55" spans="1:5" x14ac:dyDescent="0.25">
      <c r="A55" s="5">
        <v>-33</v>
      </c>
      <c r="B55" s="6">
        <v>103.13981110777971</v>
      </c>
      <c r="C55" s="6">
        <f>103.139811107779 * $B$36 / 100</f>
        <v>103.13981110777898</v>
      </c>
      <c r="D55" s="6">
        <v>12.995386999999999</v>
      </c>
      <c r="E55" s="7">
        <f>12.995387 * $B$36 / 100</f>
        <v>12.995386999999999</v>
      </c>
    </row>
    <row r="56" spans="1:5" x14ac:dyDescent="0.25">
      <c r="A56" s="5">
        <v>-26</v>
      </c>
      <c r="B56" s="6">
        <v>104.2497010529286</v>
      </c>
      <c r="C56" s="6">
        <f>104.249701052928 * $B$36 / 100</f>
        <v>104.24970105292799</v>
      </c>
      <c r="D56" s="6">
        <v>13.13523066666667</v>
      </c>
      <c r="E56" s="7">
        <f>13.1352306666666 * $B$36 / 100</f>
        <v>13.135230666666597</v>
      </c>
    </row>
    <row r="57" spans="1:5" x14ac:dyDescent="0.25">
      <c r="A57" s="5">
        <v>-20</v>
      </c>
      <c r="B57" s="6">
        <v>105.2010352916277</v>
      </c>
      <c r="C57" s="6">
        <f>105.201035291627 * $B$36 / 100</f>
        <v>105.20103529162699</v>
      </c>
      <c r="D57" s="6">
        <v>13.25509666666667</v>
      </c>
      <c r="E57" s="7">
        <f>13.2550966666666 * $B$36 / 100</f>
        <v>13.255096666666599</v>
      </c>
    </row>
    <row r="58" spans="1:5" x14ac:dyDescent="0.25">
      <c r="A58" s="5">
        <v>-14</v>
      </c>
      <c r="B58" s="6">
        <v>106.15236953032679</v>
      </c>
      <c r="C58" s="6">
        <f>106.152369530326 * $B$36 / 100</f>
        <v>106.152369530326</v>
      </c>
      <c r="D58" s="6">
        <v>13.37496266666667</v>
      </c>
      <c r="E58" s="7">
        <f>13.3749626666666 * $B$36 / 100</f>
        <v>13.374962666666599</v>
      </c>
    </row>
    <row r="59" spans="1:5" x14ac:dyDescent="0.25">
      <c r="A59" s="5">
        <v>-8</v>
      </c>
      <c r="B59" s="6">
        <v>107.1037037690259</v>
      </c>
      <c r="C59" s="6">
        <f>107.103703769025 * $B$36 / 100</f>
        <v>107.103703769025</v>
      </c>
      <c r="D59" s="6">
        <v>13.49482866666667</v>
      </c>
      <c r="E59" s="7">
        <f>13.4948286666666 * $B$36 / 100</f>
        <v>13.494828666666599</v>
      </c>
    </row>
    <row r="60" spans="1:5" x14ac:dyDescent="0.25">
      <c r="A60" s="5">
        <v>-1</v>
      </c>
      <c r="B60" s="6">
        <v>108.21359371417491</v>
      </c>
      <c r="C60" s="6">
        <f>108.213593714174 * $B$36 / 100</f>
        <v>108.21359371417401</v>
      </c>
      <c r="D60" s="6">
        <v>13.634672333333331</v>
      </c>
      <c r="E60" s="7">
        <f>13.6346723333333 * $B$36 / 100</f>
        <v>13.634672333333301</v>
      </c>
    </row>
    <row r="61" spans="1:5" x14ac:dyDescent="0.25">
      <c r="A61" s="5">
        <v>5</v>
      </c>
      <c r="B61" s="6">
        <v>108.9925638018307</v>
      </c>
      <c r="C61" s="6">
        <f>108.99256380183 * $B$36 / 100</f>
        <v>108.99256380183</v>
      </c>
      <c r="D61" s="6">
        <v>13.73282083333333</v>
      </c>
      <c r="E61" s="7">
        <f>13.7328208333333 * $B$36 / 100</f>
        <v>13.7328208333333</v>
      </c>
    </row>
    <row r="62" spans="1:5" x14ac:dyDescent="0.25">
      <c r="A62" s="5">
        <v>11</v>
      </c>
      <c r="B62" s="6">
        <v>109.73706105927791</v>
      </c>
      <c r="C62" s="6">
        <f>109.737061059277 * $B$36 / 100</f>
        <v>109.737061059277</v>
      </c>
      <c r="D62" s="6">
        <v>13.826625833333329</v>
      </c>
      <c r="E62" s="7">
        <f>13.8266258333333 * $B$36 / 100</f>
        <v>13.826625833333299</v>
      </c>
    </row>
    <row r="63" spans="1:5" x14ac:dyDescent="0.25">
      <c r="A63" s="5">
        <v>18</v>
      </c>
      <c r="B63" s="6">
        <v>110.6056411929664</v>
      </c>
      <c r="C63" s="6">
        <f>110.605641192966 * $B$36 / 100</f>
        <v>110.60564119296599</v>
      </c>
      <c r="D63" s="6">
        <v>13.936064999999999</v>
      </c>
      <c r="E63" s="7">
        <f>13.936065 * $B$36 / 100</f>
        <v>13.936064999999999</v>
      </c>
    </row>
    <row r="64" spans="1:5" x14ac:dyDescent="0.25">
      <c r="A64" s="5">
        <v>24</v>
      </c>
      <c r="B64" s="6">
        <v>111.3501384504136</v>
      </c>
      <c r="C64" s="6">
        <f>111.350138450413 * $B$36 / 100</f>
        <v>111.350138450413</v>
      </c>
      <c r="D64" s="6">
        <v>14.029870000000001</v>
      </c>
      <c r="E64" s="7">
        <f>14.0298699999999 * $B$36 / 100</f>
        <v>14.029869999999898</v>
      </c>
    </row>
    <row r="65" spans="1:18" x14ac:dyDescent="0.25">
      <c r="A65" s="5">
        <v>30</v>
      </c>
      <c r="B65" s="6">
        <v>112.0946357078608</v>
      </c>
      <c r="C65" s="6">
        <f>112.09463570786 * $B$36 / 100</f>
        <v>112.09463570785999</v>
      </c>
      <c r="D65" s="6">
        <v>14.123675</v>
      </c>
      <c r="E65" s="7">
        <f>14.1236749999999 * $B$36 / 100</f>
        <v>14.123674999999899</v>
      </c>
    </row>
    <row r="66" spans="1:18" x14ac:dyDescent="0.25">
      <c r="A66" s="5">
        <v>36</v>
      </c>
      <c r="B66" s="6">
        <v>112.839132965308</v>
      </c>
      <c r="C66" s="6">
        <f>112.839132965308 * $B$36 / 100</f>
        <v>112.839132965308</v>
      </c>
      <c r="D66" s="6">
        <v>14.21748</v>
      </c>
      <c r="E66" s="7">
        <f>14.2174799999999 * $B$36 / 100</f>
        <v>14.217479999999901</v>
      </c>
    </row>
    <row r="67" spans="1:18" x14ac:dyDescent="0.25">
      <c r="A67" s="5">
        <v>43</v>
      </c>
      <c r="B67" s="6">
        <v>113.70771309899651</v>
      </c>
      <c r="C67" s="6">
        <f>113.707713098996 * $B$36 / 100</f>
        <v>113.707713098996</v>
      </c>
      <c r="D67" s="6">
        <v>14.32691916666667</v>
      </c>
      <c r="E67" s="7">
        <f>14.3269191666666 * $B$36 / 100</f>
        <v>14.326919166666601</v>
      </c>
    </row>
    <row r="68" spans="1:18" x14ac:dyDescent="0.25">
      <c r="A68" s="5">
        <v>49</v>
      </c>
      <c r="B68" s="6">
        <v>114.4522103564437</v>
      </c>
      <c r="C68" s="6">
        <f>114.452210356443 * $B$36 / 100</f>
        <v>114.452210356443</v>
      </c>
      <c r="D68" s="6">
        <v>14.42072416666667</v>
      </c>
      <c r="E68" s="7">
        <f>14.4207241666666 * $B$36 / 100</f>
        <v>14.4207241666666</v>
      </c>
    </row>
    <row r="69" spans="1:18" x14ac:dyDescent="0.25">
      <c r="A69" s="5">
        <v>55</v>
      </c>
      <c r="B69" s="6">
        <v>115.19670761389089</v>
      </c>
      <c r="C69" s="6">
        <f>115.19670761389 * $B$36 / 100</f>
        <v>115.19670761389</v>
      </c>
      <c r="D69" s="6">
        <v>14.51452916666666</v>
      </c>
      <c r="E69" s="7">
        <f>14.5145291666666 * $B$36 / 100</f>
        <v>14.5145291666666</v>
      </c>
    </row>
    <row r="70" spans="1:18" x14ac:dyDescent="0.25">
      <c r="A70" s="5">
        <v>61</v>
      </c>
      <c r="B70" s="6">
        <v>115.9412048713381</v>
      </c>
      <c r="C70" s="6">
        <f>115.941204871338 * $B$36 / 100</f>
        <v>115.941204871338</v>
      </c>
      <c r="D70" s="6">
        <v>14.608334166666671</v>
      </c>
      <c r="E70" s="7">
        <f>14.6083341666666 * $B$36 / 100</f>
        <v>14.6083341666666</v>
      </c>
    </row>
    <row r="71" spans="1:18" x14ac:dyDescent="0.25">
      <c r="A71" s="5">
        <v>68</v>
      </c>
      <c r="B71" s="6">
        <v>116.8097850050265</v>
      </c>
      <c r="C71" s="6">
        <f>116.809785005026 * $B$36 / 100</f>
        <v>116.809785005026</v>
      </c>
      <c r="D71" s="6">
        <v>14.71777333333333</v>
      </c>
      <c r="E71" s="7">
        <f>14.7177733333333 * $B$36 / 100</f>
        <v>14.7177733333333</v>
      </c>
    </row>
    <row r="72" spans="1:18" x14ac:dyDescent="0.25">
      <c r="A72" s="5">
        <v>74</v>
      </c>
      <c r="B72" s="6">
        <v>117.55428226247371</v>
      </c>
      <c r="C72" s="6">
        <f>117.554282262473 * $B$36 / 100</f>
        <v>117.554282262473</v>
      </c>
      <c r="D72" s="6">
        <v>14.81157833333333</v>
      </c>
      <c r="E72" s="7">
        <f>14.8115783333333 * $B$36 / 100</f>
        <v>14.8115783333333</v>
      </c>
    </row>
    <row r="73" spans="1:18" x14ac:dyDescent="0.25">
      <c r="A73" s="8">
        <v>80</v>
      </c>
      <c r="B73" s="9">
        <v>118.298779519921</v>
      </c>
      <c r="C73" s="9">
        <f>118.29877951992 * $B$36 / 100</f>
        <v>118.29877951992</v>
      </c>
      <c r="D73" s="9">
        <v>14.905383333333329</v>
      </c>
      <c r="E73" s="10">
        <f>14.9053833333333 * $B$36 / 100</f>
        <v>14.905383333333299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34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18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5.3583246716307311</v>
      </c>
      <c r="C83" s="31">
        <v>4.7572123740143271</v>
      </c>
      <c r="D83" s="31">
        <v>4.2251203773842896</v>
      </c>
      <c r="E83" s="31">
        <v>3.7561787594816751</v>
      </c>
      <c r="F83" s="31">
        <v>3.3447785057680419</v>
      </c>
      <c r="G83" s="31">
        <v>2.985571509425466</v>
      </c>
      <c r="H83" s="31">
        <v>2.6734705713565479</v>
      </c>
      <c r="I83" s="31">
        <v>2.403649400184388</v>
      </c>
      <c r="J83" s="31">
        <v>2.1715426122526118</v>
      </c>
      <c r="K83" s="31">
        <v>1.9728457316253669</v>
      </c>
      <c r="L83" s="31">
        <v>1.803515190087297</v>
      </c>
      <c r="M83" s="31">
        <v>1.659768327143579</v>
      </c>
      <c r="N83" s="31">
        <v>1.5380833900198909</v>
      </c>
      <c r="O83" s="31">
        <v>1.435199533662439</v>
      </c>
      <c r="P83" s="31">
        <v>1.3481168207379359</v>
      </c>
      <c r="Q83" s="31">
        <v>1.2740962216336189</v>
      </c>
      <c r="R83" s="31">
        <v>1.2106596144572239</v>
      </c>
      <c r="S83" s="31">
        <v>1.1555897850370149</v>
      </c>
      <c r="T83" s="31">
        <v>1.106930426921775</v>
      </c>
      <c r="U83" s="31">
        <v>1.0629861413807871</v>
      </c>
      <c r="V83" s="31">
        <v>1.022322437403862</v>
      </c>
      <c r="W83" s="31">
        <v>0.9837657317013272</v>
      </c>
      <c r="X83" s="31">
        <v>0.94640334870400089</v>
      </c>
      <c r="Y83" s="31">
        <v>0.90958352056325986</v>
      </c>
      <c r="Z83" s="31">
        <v>0.87291538715096983</v>
      </c>
      <c r="AA83" s="31">
        <v>0.8362689960594899</v>
      </c>
      <c r="AB83" s="31">
        <v>0.79977530260173446</v>
      </c>
      <c r="AC83" s="31">
        <v>0.7638261698111537</v>
      </c>
      <c r="AD83" s="31">
        <v>0.72907436844159434</v>
      </c>
      <c r="AE83" s="31">
        <v>0.69643357696755381</v>
      </c>
      <c r="AF83" s="31">
        <v>0.6670783815839948</v>
      </c>
      <c r="AG83" s="31">
        <v>0.64244427620639044</v>
      </c>
      <c r="AH83" s="32">
        <v>0.62422766247072314</v>
      </c>
    </row>
    <row r="84" spans="1:34" x14ac:dyDescent="0.25">
      <c r="A84" s="30">
        <v>-114</v>
      </c>
      <c r="B84" s="31">
        <v>5.4060143481544323</v>
      </c>
      <c r="C84" s="31">
        <v>4.7989284126969851</v>
      </c>
      <c r="D84" s="31">
        <v>4.2613864370661449</v>
      </c>
      <c r="E84" s="31">
        <v>3.7874957724596849</v>
      </c>
      <c r="F84" s="31">
        <v>3.3716246777958929</v>
      </c>
      <c r="G84" s="31">
        <v>3.0084023197135812</v>
      </c>
      <c r="H84" s="31">
        <v>2.6927187725720678</v>
      </c>
      <c r="I84" s="31">
        <v>2.419725018451178</v>
      </c>
      <c r="J84" s="31">
        <v>2.184832947151274</v>
      </c>
      <c r="K84" s="31">
        <v>1.983715356193221</v>
      </c>
      <c r="L84" s="31">
        <v>1.812305950818389</v>
      </c>
      <c r="M84" s="31">
        <v>1.6667993439886919</v>
      </c>
      <c r="N84" s="31">
        <v>1.543651056386528</v>
      </c>
      <c r="O84" s="31">
        <v>1.4395775164148259</v>
      </c>
      <c r="P84" s="31">
        <v>1.351556060197036</v>
      </c>
      <c r="Q84" s="31">
        <v>1.2768249315771041</v>
      </c>
      <c r="R84" s="31">
        <v>1.212883282119513</v>
      </c>
      <c r="S84" s="31">
        <v>1.157491171109241</v>
      </c>
      <c r="T84" s="31">
        <v>1.108669565551804</v>
      </c>
      <c r="U84" s="31">
        <v>1.064700340173208</v>
      </c>
      <c r="V84" s="31">
        <v>1.0241262774199971</v>
      </c>
      <c r="W84" s="31">
        <v>0.98575106745921381</v>
      </c>
      <c r="X84" s="31">
        <v>0.94863930817842479</v>
      </c>
      <c r="Y84" s="31">
        <v>0.91211650518570775</v>
      </c>
      <c r="Z84" s="31">
        <v>0.87576907180965136</v>
      </c>
      <c r="AA84" s="31">
        <v>0.83944432909938094</v>
      </c>
      <c r="AB84" s="31">
        <v>0.80325050582449886</v>
      </c>
      <c r="AC84" s="31">
        <v>0.7675567384751858</v>
      </c>
      <c r="AD84" s="31">
        <v>0.73299307126205104</v>
      </c>
      <c r="AE84" s="31">
        <v>0.70045045611628298</v>
      </c>
      <c r="AF84" s="31">
        <v>0.67108075268958733</v>
      </c>
      <c r="AG84" s="31">
        <v>0.64629672835414465</v>
      </c>
      <c r="AH84" s="32">
        <v>0.62777205820267301</v>
      </c>
    </row>
    <row r="85" spans="1:34" x14ac:dyDescent="0.25">
      <c r="A85" s="30">
        <v>-108</v>
      </c>
      <c r="B85" s="31">
        <v>5.4543453962121244</v>
      </c>
      <c r="C85" s="31">
        <v>4.8412364140952091</v>
      </c>
      <c r="D85" s="31">
        <v>4.2981970301726067</v>
      </c>
      <c r="E85" s="31">
        <v>3.819311869098823</v>
      </c>
      <c r="F85" s="31">
        <v>3.398926463248868</v>
      </c>
      <c r="G85" s="31">
        <v>3.0316472527182809</v>
      </c>
      <c r="H85" s="31">
        <v>2.7123415853231099</v>
      </c>
      <c r="I85" s="31">
        <v>2.4361377165999052</v>
      </c>
      <c r="J85" s="31">
        <v>2.1984248098057582</v>
      </c>
      <c r="K85" s="31">
        <v>1.994852935918253</v>
      </c>
      <c r="L85" s="31">
        <v>1.821333073635496</v>
      </c>
      <c r="M85" s="31">
        <v>1.6740371093761219</v>
      </c>
      <c r="N85" s="31">
        <v>1.5493978372792601</v>
      </c>
      <c r="O85" s="31">
        <v>1.4441089592045611</v>
      </c>
      <c r="P85" s="31">
        <v>1.3551250847322021</v>
      </c>
      <c r="Q85" s="31">
        <v>1.2796617311628711</v>
      </c>
      <c r="R85" s="31">
        <v>1.2151953235177451</v>
      </c>
      <c r="S85" s="31">
        <v>1.1594631945385641</v>
      </c>
      <c r="T85" s="31">
        <v>1.110463584687549</v>
      </c>
      <c r="U85" s="31">
        <v>1.06645564214744</v>
      </c>
      <c r="V85" s="31">
        <v>1.0259594228215101</v>
      </c>
      <c r="W85" s="31">
        <v>0.98775589033352595</v>
      </c>
      <c r="X85" s="31">
        <v>0.95088691602776987</v>
      </c>
      <c r="Y85" s="31">
        <v>0.91465527896907006</v>
      </c>
      <c r="Z85" s="31">
        <v>0.87862466594271804</v>
      </c>
      <c r="AA85" s="31">
        <v>0.84261967145458527</v>
      </c>
      <c r="AB85" s="31">
        <v>0.80672579773098718</v>
      </c>
      <c r="AC85" s="31">
        <v>0.77128945471884336</v>
      </c>
      <c r="AD85" s="31">
        <v>0.73691796008547095</v>
      </c>
      <c r="AE85" s="31">
        <v>0.70447953921879547</v>
      </c>
      <c r="AF85" s="31">
        <v>0.67510332522725858</v>
      </c>
      <c r="AG85" s="31">
        <v>0.65017935893976286</v>
      </c>
      <c r="AH85" s="32">
        <v>0.63135858890574426</v>
      </c>
    </row>
    <row r="86" spans="1:34" x14ac:dyDescent="0.25">
      <c r="A86" s="30">
        <v>-101</v>
      </c>
      <c r="B86" s="31">
        <v>5.5115429048207654</v>
      </c>
      <c r="C86" s="31">
        <v>4.8913445614347841</v>
      </c>
      <c r="D86" s="31">
        <v>4.3418315629082311</v>
      </c>
      <c r="E86" s="31">
        <v>3.857062019595114</v>
      </c>
      <c r="F86" s="31">
        <v>3.4313549495699629</v>
      </c>
      <c r="G86" s="31">
        <v>3.0592902786278282</v>
      </c>
      <c r="H86" s="31">
        <v>2.735708840284274</v>
      </c>
      <c r="I86" s="31">
        <v>2.4557123757753661</v>
      </c>
      <c r="J86" s="31">
        <v>2.2146635340577041</v>
      </c>
      <c r="K86" s="31">
        <v>2.0081858718083989</v>
      </c>
      <c r="L86" s="31">
        <v>1.8321638534250599</v>
      </c>
      <c r="M86" s="31">
        <v>1.6827428510258451</v>
      </c>
      <c r="N86" s="31">
        <v>1.5563291444493901</v>
      </c>
      <c r="O86" s="31">
        <v>1.4495899212548651</v>
      </c>
      <c r="P86" s="31">
        <v>1.359453276721966</v>
      </c>
      <c r="Q86" s="31">
        <v>1.2831082138508769</v>
      </c>
      <c r="R86" s="31">
        <v>1.218004643362318</v>
      </c>
      <c r="S86" s="31">
        <v>1.161853383697526</v>
      </c>
      <c r="T86" s="31">
        <v>1.11262616101823</v>
      </c>
      <c r="U86" s="31">
        <v>1.068555609206705</v>
      </c>
      <c r="V86" s="31">
        <v>1.0281352698657109</v>
      </c>
      <c r="W86" s="31">
        <v>0.9901195923185635</v>
      </c>
      <c r="X86" s="31">
        <v>0.95352393360902499</v>
      </c>
      <c r="Y86" s="31">
        <v>0.91762455850146507</v>
      </c>
      <c r="Z86" s="31">
        <v>0.88195863948069131</v>
      </c>
      <c r="AA86" s="31">
        <v>0.8463242567520568</v>
      </c>
      <c r="AB86" s="31">
        <v>0.81078039824141768</v>
      </c>
      <c r="AC86" s="31">
        <v>0.77564695959519969</v>
      </c>
      <c r="AD86" s="31">
        <v>0.74150474418026102</v>
      </c>
      <c r="AE86" s="31">
        <v>0.70919546308400461</v>
      </c>
      <c r="AF86" s="31">
        <v>0.67982173511440536</v>
      </c>
      <c r="AG86" s="31">
        <v>0.65474708679985461</v>
      </c>
      <c r="AH86" s="32">
        <v>0.63559595238934452</v>
      </c>
    </row>
    <row r="87" spans="1:34" x14ac:dyDescent="0.25">
      <c r="A87" s="30">
        <v>-95</v>
      </c>
      <c r="B87" s="31">
        <v>5.5612652988575526</v>
      </c>
      <c r="C87" s="31">
        <v>4.9349367888900426</v>
      </c>
      <c r="D87" s="31">
        <v>4.3798235511258543</v>
      </c>
      <c r="E87" s="31">
        <v>3.8899609693757311</v>
      </c>
      <c r="F87" s="31">
        <v>3.4596453351709302</v>
      </c>
      <c r="G87" s="31">
        <v>3.083433847763227</v>
      </c>
      <c r="H87" s="31">
        <v>2.756144614124914</v>
      </c>
      <c r="I87" s="31">
        <v>2.4728566489487842</v>
      </c>
      <c r="J87" s="31">
        <v>2.228909874648159</v>
      </c>
      <c r="K87" s="31">
        <v>2.0199051213568811</v>
      </c>
      <c r="L87" s="31">
        <v>1.841704126929286</v>
      </c>
      <c r="M87" s="31">
        <v>1.690429536940254</v>
      </c>
      <c r="N87" s="31">
        <v>1.5624649046851511</v>
      </c>
      <c r="O87" s="31">
        <v>1.4544546911798779</v>
      </c>
      <c r="P87" s="31">
        <v>1.363304265160848</v>
      </c>
      <c r="Q87" s="31">
        <v>1.2861799030849881</v>
      </c>
      <c r="R87" s="31">
        <v>1.220508789129723</v>
      </c>
      <c r="S87" s="31">
        <v>1.1639790151930309</v>
      </c>
      <c r="T87" s="31">
        <v>1.114539580893368</v>
      </c>
      <c r="U87" s="31">
        <v>1.0704003935697279</v>
      </c>
      <c r="V87" s="31">
        <v>1.0300322682816141</v>
      </c>
      <c r="W87" s="31">
        <v>0.99216692780903937</v>
      </c>
      <c r="X87" s="31">
        <v>0.95579700265252954</v>
      </c>
      <c r="Y87" s="31">
        <v>0.92017603103313839</v>
      </c>
      <c r="Z87" s="31">
        <v>0.88481845889242394</v>
      </c>
      <c r="AA87" s="31">
        <v>0.84949963989248889</v>
      </c>
      <c r="AB87" s="31">
        <v>0.81425583541588675</v>
      </c>
      <c r="AC87" s="31">
        <v>0.77938421456578089</v>
      </c>
      <c r="AD87" s="31">
        <v>0.74544285416571654</v>
      </c>
      <c r="AE87" s="31">
        <v>0.71325073875989975</v>
      </c>
      <c r="AF87" s="31">
        <v>0.68388776061296153</v>
      </c>
      <c r="AG87" s="31">
        <v>0.65869471971008753</v>
      </c>
      <c r="AH87" s="32">
        <v>0.63927332375692469</v>
      </c>
    </row>
    <row r="88" spans="1:34" x14ac:dyDescent="0.25">
      <c r="A88" s="30">
        <v>-89</v>
      </c>
      <c r="B88" s="31">
        <v>5.6116306434269827</v>
      </c>
      <c r="C88" s="31">
        <v>4.9791224957683058</v>
      </c>
      <c r="D88" s="31">
        <v>4.4183615271843273</v>
      </c>
      <c r="E88" s="31">
        <v>3.9233603949425202</v>
      </c>
      <c r="F88" s="31">
        <v>3.4883926640308611</v>
      </c>
      <c r="G88" s="31">
        <v>3.1079928071578542</v>
      </c>
      <c r="H88" s="31">
        <v>2.7769562047525191</v>
      </c>
      <c r="I88" s="31">
        <v>2.490339144964373</v>
      </c>
      <c r="J88" s="31">
        <v>2.2434588236634738</v>
      </c>
      <c r="K88" s="31">
        <v>2.0318933444403799</v>
      </c>
      <c r="L88" s="31">
        <v>1.8514817186061581</v>
      </c>
      <c r="M88" s="31">
        <v>1.6983238651924151</v>
      </c>
      <c r="N88" s="31">
        <v>1.5687806109512421</v>
      </c>
      <c r="O88" s="31">
        <v>1.4594736903552741</v>
      </c>
      <c r="P88" s="31">
        <v>1.367285745597641</v>
      </c>
      <c r="Q88" s="31">
        <v>1.2893603265919971</v>
      </c>
      <c r="R88" s="31">
        <v>1.2231018909725071</v>
      </c>
      <c r="S88" s="31">
        <v>1.166175804093851</v>
      </c>
      <c r="T88" s="31">
        <v>1.1165083390312469</v>
      </c>
      <c r="U88" s="31">
        <v>1.0722866765803789</v>
      </c>
      <c r="V88" s="31">
        <v>1.0319589052574989</v>
      </c>
      <c r="W88" s="31">
        <v>0.99423402129934657</v>
      </c>
      <c r="X88" s="31">
        <v>0.958081928663164</v>
      </c>
      <c r="Y88" s="31">
        <v>0.92273343902674676</v>
      </c>
      <c r="Z88" s="31">
        <v>0.88768027178836717</v>
      </c>
      <c r="AA88" s="31">
        <v>0.85267505406684474</v>
      </c>
      <c r="AB88" s="31">
        <v>0.81773132070147669</v>
      </c>
      <c r="AC88" s="31">
        <v>0.78312351425215354</v>
      </c>
      <c r="AD88" s="31">
        <v>0.74938698499915535</v>
      </c>
      <c r="AE88" s="31">
        <v>0.71731799094338577</v>
      </c>
      <c r="AF88" s="31">
        <v>0.68797369780621764</v>
      </c>
      <c r="AG88" s="31">
        <v>0.66267217902955999</v>
      </c>
      <c r="AH88" s="32">
        <v>0.64299241577580091</v>
      </c>
    </row>
    <row r="89" spans="1:34" x14ac:dyDescent="0.25">
      <c r="A89" s="30">
        <v>-83</v>
      </c>
      <c r="B89" s="31">
        <v>5.6626394397193547</v>
      </c>
      <c r="C89" s="31">
        <v>5.023902163588982</v>
      </c>
      <c r="D89" s="31">
        <v>4.4574459529321544</v>
      </c>
      <c r="E89" s="31">
        <v>3.9572607384730678</v>
      </c>
      <c r="F89" s="31">
        <v>3.5175973586564329</v>
      </c>
      <c r="G89" s="31">
        <v>3.1329675596474802</v>
      </c>
      <c r="H89" s="31">
        <v>2.7981439953319551</v>
      </c>
      <c r="I89" s="31">
        <v>2.5081602273160999</v>
      </c>
      <c r="J89" s="31">
        <v>2.2583107249267029</v>
      </c>
      <c r="K89" s="31">
        <v>2.0441508652110429</v>
      </c>
      <c r="L89" s="31">
        <v>1.86149693293692</v>
      </c>
      <c r="M89" s="31">
        <v>1.7064261205926661</v>
      </c>
      <c r="N89" s="31">
        <v>1.575276528387098</v>
      </c>
      <c r="O89" s="31">
        <v>1.4646471642495771</v>
      </c>
      <c r="P89" s="31">
        <v>1.3713979438299579</v>
      </c>
      <c r="Q89" s="31">
        <v>1.292649690498626</v>
      </c>
      <c r="R89" s="31">
        <v>1.225784135346468</v>
      </c>
      <c r="S89" s="31">
        <v>1.168443917184903</v>
      </c>
      <c r="T89" s="31">
        <v>1.118532582545859</v>
      </c>
      <c r="U89" s="31">
        <v>1.074214585681762</v>
      </c>
      <c r="V89" s="31">
        <v>1.033915288565578</v>
      </c>
      <c r="W89" s="31">
        <v>0.99632096089077193</v>
      </c>
      <c r="X89" s="31">
        <v>0.96037878007131794</v>
      </c>
      <c r="Y89" s="31">
        <v>0.92529683124175022</v>
      </c>
      <c r="Z89" s="31">
        <v>0.89054410725705857</v>
      </c>
      <c r="AA89" s="31">
        <v>0.85585050869278423</v>
      </c>
      <c r="AB89" s="31">
        <v>0.82120684384495468</v>
      </c>
      <c r="AC89" s="31">
        <v>0.78686482873018815</v>
      </c>
      <c r="AD89" s="31">
        <v>0.75333708708549063</v>
      </c>
      <c r="AE89" s="31">
        <v>0.72139715036849617</v>
      </c>
      <c r="AF89" s="31">
        <v>0.69207945775728785</v>
      </c>
      <c r="AG89" s="31">
        <v>0.66667935615052465</v>
      </c>
      <c r="AH89" s="32">
        <v>0.64675310016731646</v>
      </c>
    </row>
    <row r="90" spans="1:34" x14ac:dyDescent="0.25">
      <c r="A90" s="30">
        <v>-76</v>
      </c>
      <c r="B90" s="31">
        <v>5.7229636238911743</v>
      </c>
      <c r="C90" s="31">
        <v>5.0768964541198089</v>
      </c>
      <c r="D90" s="31">
        <v>4.5037357191900913</v>
      </c>
      <c r="E90" s="31">
        <v>3.9974448355257342</v>
      </c>
      <c r="F90" s="31">
        <v>3.552248127270957</v>
      </c>
      <c r="G90" s="31">
        <v>3.162630826290509</v>
      </c>
      <c r="H90" s="31">
        <v>2.8233390721696479</v>
      </c>
      <c r="I90" s="31">
        <v>2.5293799122141341</v>
      </c>
      <c r="J90" s="31">
        <v>2.2760213014502622</v>
      </c>
      <c r="K90" s="31">
        <v>2.0587921026248348</v>
      </c>
      <c r="L90" s="31">
        <v>1.873482086205164</v>
      </c>
      <c r="M90" s="31">
        <v>1.716141930379093</v>
      </c>
      <c r="N90" s="31">
        <v>1.5830832210549559</v>
      </c>
      <c r="O90" s="31">
        <v>1.470878451861628</v>
      </c>
      <c r="P90" s="31">
        <v>1.3763610241484789</v>
      </c>
      <c r="Q90" s="31">
        <v>1.2966252469854129</v>
      </c>
      <c r="R90" s="31">
        <v>1.2290263371628229</v>
      </c>
      <c r="S90" s="31">
        <v>1.1711804191916451</v>
      </c>
      <c r="T90" s="31">
        <v>1.1209645253033229</v>
      </c>
      <c r="U90" s="31">
        <v>1.0765165954497959</v>
      </c>
      <c r="V90" s="31">
        <v>1.036235477303548</v>
      </c>
      <c r="W90" s="31">
        <v>0.99878092625755355</v>
      </c>
      <c r="X90" s="31">
        <v>0.9630736054253205</v>
      </c>
      <c r="Y90" s="31">
        <v>0.92829508564086349</v>
      </c>
      <c r="Z90" s="31">
        <v>0.89388784545870836</v>
      </c>
      <c r="AA90" s="31">
        <v>0.8595552711538994</v>
      </c>
      <c r="AB90" s="31">
        <v>0.82526165672201302</v>
      </c>
      <c r="AC90" s="31">
        <v>0.79123220387912574</v>
      </c>
      <c r="AD90" s="31">
        <v>0.75795302206179838</v>
      </c>
      <c r="AE90" s="31">
        <v>0.72617112842715792</v>
      </c>
      <c r="AF90" s="31">
        <v>0.6968944478528557</v>
      </c>
      <c r="AG90" s="31">
        <v>0.67139181293698513</v>
      </c>
      <c r="AH90" s="32">
        <v>0.65119296399822335</v>
      </c>
    </row>
    <row r="91" spans="1:34" x14ac:dyDescent="0.25">
      <c r="A91" s="30">
        <v>-70</v>
      </c>
      <c r="B91" s="31">
        <v>5.7753682907973074</v>
      </c>
      <c r="C91" s="31">
        <v>5.1229646950476129</v>
      </c>
      <c r="D91" s="31">
        <v>4.5440057095146074</v>
      </c>
      <c r="E91" s="31">
        <v>4.0324320240787266</v>
      </c>
      <c r="F91" s="31">
        <v>3.582445236340924</v>
      </c>
      <c r="G91" s="31">
        <v>3.188507851622671</v>
      </c>
      <c r="H91" s="31">
        <v>2.8453432829659508</v>
      </c>
      <c r="I91" s="31">
        <v>2.5479358511332522</v>
      </c>
      <c r="J91" s="31">
        <v>2.2915307846075978</v>
      </c>
      <c r="K91" s="31">
        <v>2.071634219592521</v>
      </c>
      <c r="L91" s="31">
        <v>1.8840132000120491</v>
      </c>
      <c r="M91" s="31">
        <v>1.7246956775107609</v>
      </c>
      <c r="N91" s="31">
        <v>1.589970511453719</v>
      </c>
      <c r="O91" s="31">
        <v>1.4763874689265111</v>
      </c>
      <c r="P91" s="31">
        <v>1.3807572247352531</v>
      </c>
      <c r="Q91" s="31">
        <v>1.3001513614065601</v>
      </c>
      <c r="R91" s="31">
        <v>1.2319023691875659</v>
      </c>
      <c r="S91" s="31">
        <v>1.1736036460459209</v>
      </c>
      <c r="T91" s="31">
        <v>1.1231094976698031</v>
      </c>
      <c r="U91" s="31">
        <v>1.078535137467874</v>
      </c>
      <c r="V91" s="31">
        <v>1.038256686569351</v>
      </c>
      <c r="W91" s="31">
        <v>1.0009111738239329</v>
      </c>
      <c r="X91" s="31">
        <v>0.96539653580183526</v>
      </c>
      <c r="Y91" s="31">
        <v>0.93087161679383201</v>
      </c>
      <c r="Z91" s="31">
        <v>0.89675616881115716</v>
      </c>
      <c r="AA91" s="31">
        <v>0.86273085158559792</v>
      </c>
      <c r="AB91" s="31">
        <v>0.82873723256942</v>
      </c>
      <c r="AC91" s="31">
        <v>0.79497778693546195</v>
      </c>
      <c r="AD91" s="31">
        <v>0.76191589757701217</v>
      </c>
      <c r="AE91" s="31">
        <v>0.73027585510790194</v>
      </c>
      <c r="AF91" s="31">
        <v>0.70104285786250042</v>
      </c>
      <c r="AG91" s="31">
        <v>0.67546301189567615</v>
      </c>
      <c r="AH91" s="32">
        <v>0.65504333098279954</v>
      </c>
    </row>
    <row r="92" spans="1:34" x14ac:dyDescent="0.25">
      <c r="A92" s="30">
        <v>-64</v>
      </c>
      <c r="B92" s="31">
        <v>5.8284180046329723</v>
      </c>
      <c r="C92" s="31">
        <v>5.1696284298332129</v>
      </c>
      <c r="D92" s="31">
        <v>4.5848236201526538</v>
      </c>
      <c r="E92" s="31">
        <v>4.0679215389284629</v>
      </c>
      <c r="F92" s="31">
        <v>3.6131010572183171</v>
      </c>
      <c r="G92" s="31">
        <v>3.2148019538004138</v>
      </c>
      <c r="H92" s="31">
        <v>2.867724915173465</v>
      </c>
      <c r="I92" s="31">
        <v>2.566831535556688</v>
      </c>
      <c r="J92" s="31">
        <v>2.30734431688983</v>
      </c>
      <c r="K92" s="31">
        <v>2.0847466688331462</v>
      </c>
      <c r="L92" s="31">
        <v>1.8947829087674011</v>
      </c>
      <c r="M92" s="31">
        <v>1.733458261793891</v>
      </c>
      <c r="N92" s="31">
        <v>1.5970388607344099</v>
      </c>
      <c r="O92" s="31">
        <v>1.482051746131275</v>
      </c>
      <c r="P92" s="31">
        <v>1.3852848662473229</v>
      </c>
      <c r="Q92" s="31">
        <v>1.303787077065897</v>
      </c>
      <c r="R92" s="31">
        <v>1.2348681422908601</v>
      </c>
      <c r="S92" s="31">
        <v>1.1760987333465871</v>
      </c>
      <c r="T92" s="31">
        <v>1.1253104293779821</v>
      </c>
      <c r="U92" s="31">
        <v>1.0805957172504399</v>
      </c>
      <c r="V92" s="31">
        <v>1.040307991549891</v>
      </c>
      <c r="W92" s="31">
        <v>1.0030615545827799</v>
      </c>
      <c r="X92" s="31">
        <v>0.96773161637604366</v>
      </c>
      <c r="Y92" s="31">
        <v>0.93345429467716168</v>
      </c>
      <c r="Z92" s="31">
        <v>0.89962661495412244</v>
      </c>
      <c r="AA92" s="31">
        <v>0.86590651039542244</v>
      </c>
      <c r="AB92" s="31">
        <v>0.83221282191005463</v>
      </c>
      <c r="AC92" s="31">
        <v>0.79872529812761417</v>
      </c>
      <c r="AD92" s="31">
        <v>0.76588459539806275</v>
      </c>
      <c r="AE92" s="31">
        <v>0.73439227779200422</v>
      </c>
      <c r="AF92" s="31">
        <v>0.70521081710051436</v>
      </c>
      <c r="AG92" s="31">
        <v>0.67956359283520462</v>
      </c>
      <c r="AH92" s="32">
        <v>0.6589348922281314</v>
      </c>
    </row>
    <row r="93" spans="1:34" x14ac:dyDescent="0.25">
      <c r="A93" s="30">
        <v>-58</v>
      </c>
      <c r="B93" s="31">
        <v>5.8821132717067819</v>
      </c>
      <c r="C93" s="31">
        <v>5.2168881451143099</v>
      </c>
      <c r="D93" s="31">
        <v>4.6261899180710282</v>
      </c>
      <c r="E93" s="31">
        <v>4.10391382737083</v>
      </c>
      <c r="F93" s="31">
        <v>3.644216017528116</v>
      </c>
      <c r="G93" s="31">
        <v>3.241513540777814</v>
      </c>
      <c r="H93" s="31">
        <v>2.890484357075362</v>
      </c>
      <c r="I93" s="31">
        <v>2.5860673340967022</v>
      </c>
      <c r="J93" s="31">
        <v>2.3234622472383091</v>
      </c>
      <c r="K93" s="31">
        <v>2.0981297796171652</v>
      </c>
      <c r="L93" s="31">
        <v>1.905791522070764</v>
      </c>
      <c r="M93" s="31">
        <v>1.7424299731571229</v>
      </c>
      <c r="N93" s="31">
        <v>1.6042885391547661</v>
      </c>
      <c r="O93" s="31">
        <v>1.48787153406274</v>
      </c>
      <c r="P93" s="31">
        <v>1.3899441796006049</v>
      </c>
      <c r="Q93" s="31">
        <v>1.3075326052084371</v>
      </c>
      <c r="R93" s="31">
        <v>1.237923848046808</v>
      </c>
      <c r="S93" s="31">
        <v>1.178665852996843</v>
      </c>
      <c r="T93" s="31">
        <v>1.1275674726601581</v>
      </c>
      <c r="U93" s="31">
        <v>1.082698467358874</v>
      </c>
      <c r="V93" s="31">
        <v>1.042389505135658</v>
      </c>
      <c r="W93" s="31">
        <v>1.005232161753675</v>
      </c>
      <c r="X93" s="31">
        <v>0.97007892069658819</v>
      </c>
      <c r="Y93" s="31">
        <v>0.93604317316861174</v>
      </c>
      <c r="Z93" s="31">
        <v>0.90249921809443923</v>
      </c>
      <c r="AA93" s="31">
        <v>0.86908226211931916</v>
      </c>
      <c r="AB93" s="31">
        <v>0.83568841960897822</v>
      </c>
      <c r="AC93" s="31">
        <v>0.80247471264969406</v>
      </c>
      <c r="AD93" s="31">
        <v>0.76985907104818807</v>
      </c>
      <c r="AE93" s="31">
        <v>0.73852033233179204</v>
      </c>
      <c r="AF93" s="31">
        <v>0.70939824174830712</v>
      </c>
      <c r="AG93" s="31">
        <v>0.68369345226605227</v>
      </c>
      <c r="AH93" s="32">
        <v>0.6628675245738338</v>
      </c>
    </row>
    <row r="94" spans="1:34" x14ac:dyDescent="0.25">
      <c r="A94" s="30">
        <v>-51</v>
      </c>
      <c r="B94" s="31">
        <v>5.9455743347003107</v>
      </c>
      <c r="C94" s="31">
        <v>5.2727783836680047</v>
      </c>
      <c r="D94" s="31">
        <v>4.6751443242559869</v>
      </c>
      <c r="E94" s="31">
        <v>4.1465408789576692</v>
      </c>
      <c r="F94" s="31">
        <v>3.6810976779869602</v>
      </c>
      <c r="G94" s="31">
        <v>3.273205259278305</v>
      </c>
      <c r="H94" s="31">
        <v>2.9175150684866531</v>
      </c>
      <c r="I94" s="31">
        <v>2.6089394589874639</v>
      </c>
      <c r="J94" s="31">
        <v>2.3426516918767279</v>
      </c>
      <c r="K94" s="31">
        <v>2.114085935970945</v>
      </c>
      <c r="L94" s="31">
        <v>1.918937267807111</v>
      </c>
      <c r="M94" s="31">
        <v>1.7531616716427729</v>
      </c>
      <c r="N94" s="31">
        <v>1.612976039455964</v>
      </c>
      <c r="O94" s="31">
        <v>1.4948581709452371</v>
      </c>
      <c r="P94" s="31">
        <v>1.3955467735296729</v>
      </c>
      <c r="Q94" s="31">
        <v>1.3120414623488661</v>
      </c>
      <c r="R94" s="31">
        <v>1.2416027602629041</v>
      </c>
      <c r="S94" s="31">
        <v>1.181752097852417</v>
      </c>
      <c r="T94" s="31">
        <v>1.1302718134185421</v>
      </c>
      <c r="U94" s="31">
        <v>1.0852051529829161</v>
      </c>
      <c r="V94" s="31">
        <v>1.0448562702877151</v>
      </c>
      <c r="W94" s="31">
        <v>1.0077902267956209</v>
      </c>
      <c r="X94" s="31">
        <v>0.97283299168981485</v>
      </c>
      <c r="Y94" s="31">
        <v>0.93907144187402203</v>
      </c>
      <c r="Z94" s="31">
        <v>0.90585336197245225</v>
      </c>
      <c r="AA94" s="31">
        <v>0.87278744432986577</v>
      </c>
      <c r="AB94" s="31">
        <v>0.83974328901149786</v>
      </c>
      <c r="AC94" s="31">
        <v>0.8068514038031579</v>
      </c>
      <c r="AD94" s="31">
        <v>0.77450320421107932</v>
      </c>
      <c r="AE94" s="31">
        <v>0.74335101346208532</v>
      </c>
      <c r="AF94" s="31">
        <v>0.7143080625035233</v>
      </c>
      <c r="AG94" s="31">
        <v>0.68854849000320328</v>
      </c>
      <c r="AH94" s="32">
        <v>0.66750734234945253</v>
      </c>
    </row>
    <row r="95" spans="1:34" x14ac:dyDescent="0.25">
      <c r="A95" s="30">
        <v>-45</v>
      </c>
      <c r="B95" s="31">
        <v>6.0006700432293867</v>
      </c>
      <c r="C95" s="31">
        <v>5.3213310653131787</v>
      </c>
      <c r="D95" s="31">
        <v>4.7177004024234357</v>
      </c>
      <c r="E95" s="31">
        <v>4.1836240505102964</v>
      </c>
      <c r="F95" s="31">
        <v>3.7132089132444031</v>
      </c>
      <c r="G95" s="31">
        <v>3.3008228020169201</v>
      </c>
      <c r="H95" s="31">
        <v>2.941094435939533</v>
      </c>
      <c r="I95" s="31">
        <v>2.6289134418444209</v>
      </c>
      <c r="J95" s="31">
        <v>2.3594303542843051</v>
      </c>
      <c r="K95" s="31">
        <v>2.1280566155324019</v>
      </c>
      <c r="L95" s="31">
        <v>1.9304645755824481</v>
      </c>
      <c r="M95" s="31">
        <v>1.7625874921487119</v>
      </c>
      <c r="N95" s="31">
        <v>1.6206195306659441</v>
      </c>
      <c r="O95" s="31">
        <v>1.5010157642894431</v>
      </c>
      <c r="P95" s="31">
        <v>1.4004921738950029</v>
      </c>
      <c r="Q95" s="31">
        <v>1.3160256480789461</v>
      </c>
      <c r="R95" s="31">
        <v>1.244853983158088</v>
      </c>
      <c r="S95" s="31">
        <v>1.1844758831697939</v>
      </c>
      <c r="T95" s="31">
        <v>1.132650959871911</v>
      </c>
      <c r="U95" s="31">
        <v>1.087399732742818</v>
      </c>
      <c r="V95" s="31">
        <v>1.0470036289814111</v>
      </c>
      <c r="W95" s="31">
        <v>1.010004983507097</v>
      </c>
      <c r="X95" s="31">
        <v>0.97520703895978755</v>
      </c>
      <c r="Y95" s="31">
        <v>0.9416739456999339</v>
      </c>
      <c r="Z95" s="31">
        <v>0.90873076180847268</v>
      </c>
      <c r="AA95" s="31">
        <v>0.87596345308688739</v>
      </c>
      <c r="AB95" s="31">
        <v>0.84321889305714814</v>
      </c>
      <c r="AC95" s="31">
        <v>0.81060486296177436</v>
      </c>
      <c r="AD95" s="31">
        <v>0.77849005176375741</v>
      </c>
      <c r="AE95" s="31">
        <v>0.74750405614662108</v>
      </c>
      <c r="AF95" s="31">
        <v>0.71853738051444449</v>
      </c>
      <c r="AG95" s="31">
        <v>0.69274143699174928</v>
      </c>
      <c r="AH95" s="32">
        <v>0.67152854542364437</v>
      </c>
    </row>
    <row r="96" spans="1:34" x14ac:dyDescent="0.25">
      <c r="A96" s="30">
        <v>-39</v>
      </c>
      <c r="B96" s="31">
        <v>6.0564129164111362</v>
      </c>
      <c r="C96" s="31">
        <v>5.3704812765771797</v>
      </c>
      <c r="D96" s="31">
        <v>4.7608063547033392</v>
      </c>
      <c r="E96" s="31">
        <v>4.2212114201964814</v>
      </c>
      <c r="F96" s="31">
        <v>3.7457806501839799</v>
      </c>
      <c r="G96" s="31">
        <v>3.3288591295137229</v>
      </c>
      <c r="H96" s="31">
        <v>2.9650528507541201</v>
      </c>
      <c r="I96" s="31">
        <v>2.6492287141940798</v>
      </c>
      <c r="J96" s="31">
        <v>2.3765145278430491</v>
      </c>
      <c r="K96" s="31">
        <v>2.1422990074309731</v>
      </c>
      <c r="L96" s="31">
        <v>1.942231776408313</v>
      </c>
      <c r="M96" s="31">
        <v>1.7722233659460671</v>
      </c>
      <c r="N96" s="31">
        <v>1.6284452149357089</v>
      </c>
      <c r="O96" s="31">
        <v>1.507329669989264</v>
      </c>
      <c r="P96" s="31">
        <v>1.405569985439262</v>
      </c>
      <c r="Q96" s="31">
        <v>1.320120323338734</v>
      </c>
      <c r="R96" s="31">
        <v>1.248195753461244</v>
      </c>
      <c r="S96" s="31">
        <v>1.1872722533008631</v>
      </c>
      <c r="T96" s="31">
        <v>1.135086708072182</v>
      </c>
      <c r="U96" s="31">
        <v>1.089636910710289</v>
      </c>
      <c r="V96" s="31">
        <v>1.0491815618708269</v>
      </c>
      <c r="W96" s="31">
        <v>1.0122402699299169</v>
      </c>
      <c r="X96" s="31">
        <v>0.97759355098420331</v>
      </c>
      <c r="Y96" s="31">
        <v>0.94428282885085058</v>
      </c>
      <c r="Z96" s="31">
        <v>0.91161043506755324</v>
      </c>
      <c r="AA96" s="31">
        <v>0.8791396088924851</v>
      </c>
      <c r="AB96" s="31">
        <v>0.8466944973043572</v>
      </c>
      <c r="AC96" s="31">
        <v>0.81436015500243641</v>
      </c>
      <c r="AD96" s="31">
        <v>0.78248254440640597</v>
      </c>
      <c r="AE96" s="31">
        <v>0.75166853565653147</v>
      </c>
      <c r="AF96" s="31">
        <v>0.72278590661361253</v>
      </c>
      <c r="AG96" s="31">
        <v>0.69696334285893602</v>
      </c>
      <c r="AH96" s="32">
        <v>0.67559043769425386</v>
      </c>
    </row>
    <row r="97" spans="1:34" x14ac:dyDescent="0.25">
      <c r="A97" s="30">
        <v>-33</v>
      </c>
      <c r="B97" s="31">
        <v>6.1128034656724477</v>
      </c>
      <c r="C97" s="31">
        <v>5.4202295092159911</v>
      </c>
      <c r="D97" s="31">
        <v>4.804462653180777</v>
      </c>
      <c r="E97" s="31">
        <v>4.2593034404304033</v>
      </c>
      <c r="F97" s="31">
        <v>3.7788133215489581</v>
      </c>
      <c r="G97" s="31">
        <v>3.3573146548410691</v>
      </c>
      <c r="H97" s="31">
        <v>2.989390706331867</v>
      </c>
      <c r="I97" s="31">
        <v>2.6698856497669898</v>
      </c>
      <c r="J97" s="31">
        <v>2.393904566612608</v>
      </c>
      <c r="K97" s="31">
        <v>2.1568134460553958</v>
      </c>
      <c r="L97" s="31">
        <v>1.9542391850025429</v>
      </c>
      <c r="M97" s="31">
        <v>1.7820695880817661</v>
      </c>
      <c r="N97" s="31">
        <v>1.6364533676412769</v>
      </c>
      <c r="O97" s="31">
        <v>1.5138001437498221</v>
      </c>
      <c r="P97" s="31">
        <v>1.4107804441966509</v>
      </c>
      <c r="Q97" s="31">
        <v>1.3243257044915431</v>
      </c>
      <c r="R97" s="31">
        <v>1.251628267864761</v>
      </c>
      <c r="S97" s="31">
        <v>1.190141385267119</v>
      </c>
      <c r="T97" s="31">
        <v>1.1375792153699389</v>
      </c>
      <c r="U97" s="31">
        <v>1.0919168245650319</v>
      </c>
      <c r="V97" s="31">
        <v>1.0513901869647551</v>
      </c>
      <c r="W97" s="31">
        <v>1.0144961844019691</v>
      </c>
      <c r="X97" s="31">
        <v>0.97999260643003772</v>
      </c>
      <c r="Y97" s="31">
        <v>0.94689815032286606</v>
      </c>
      <c r="Z97" s="31">
        <v>0.91449242107485418</v>
      </c>
      <c r="AA97" s="31">
        <v>0.88231593140091735</v>
      </c>
      <c r="AB97" s="31">
        <v>0.85017010173649865</v>
      </c>
      <c r="AC97" s="31">
        <v>0.81811726023755682</v>
      </c>
      <c r="AD97" s="31">
        <v>0.7864806427805533</v>
      </c>
      <c r="AE97" s="31">
        <v>0.75584439296246264</v>
      </c>
      <c r="AF97" s="31">
        <v>0.72705356210078187</v>
      </c>
      <c r="AG97" s="31">
        <v>0.70121410923353611</v>
      </c>
      <c r="AH97" s="32">
        <v>0.67969290111926739</v>
      </c>
    </row>
    <row r="98" spans="1:34" x14ac:dyDescent="0.25">
      <c r="A98" s="30">
        <v>-26</v>
      </c>
      <c r="B98" s="31">
        <v>6.1794117144154548</v>
      </c>
      <c r="C98" s="31">
        <v>5.4790256042934091</v>
      </c>
      <c r="D98" s="31">
        <v>4.8560912093667019</v>
      </c>
      <c r="E98" s="31">
        <v>4.3043825581984434</v>
      </c>
      <c r="F98" s="31">
        <v>3.8179345870722399</v>
      </c>
      <c r="G98" s="31">
        <v>3.391043139992227</v>
      </c>
      <c r="H98" s="31">
        <v>3.0182649686830509</v>
      </c>
      <c r="I98" s="31">
        <v>2.6944177325898688</v>
      </c>
      <c r="J98" s="31">
        <v>2.4145799988783638</v>
      </c>
      <c r="K98" s="31">
        <v>2.1740912424347241</v>
      </c>
      <c r="L98" s="31">
        <v>1.9685518458656519</v>
      </c>
      <c r="M98" s="31">
        <v>1.7938230994983819</v>
      </c>
      <c r="N98" s="31">
        <v>1.646027201380639</v>
      </c>
      <c r="O98" s="31">
        <v>1.5215472572806781</v>
      </c>
      <c r="P98" s="31">
        <v>1.4170272806872799</v>
      </c>
      <c r="Q98" s="31">
        <v>1.329372192809722</v>
      </c>
      <c r="R98" s="31">
        <v>1.2557478225777909</v>
      </c>
      <c r="S98" s="31">
        <v>1.1935809066418099</v>
      </c>
      <c r="T98" s="31">
        <v>1.1405590893726101</v>
      </c>
      <c r="U98" s="31">
        <v>1.094630922861535</v>
      </c>
      <c r="V98" s="31">
        <v>1.054005866920442</v>
      </c>
      <c r="W98" s="31">
        <v>1.017154289081708</v>
      </c>
      <c r="X98" s="31">
        <v>0.98280746459821877</v>
      </c>
      <c r="Y98" s="31">
        <v>0.94995757644338297</v>
      </c>
      <c r="Z98" s="31">
        <v>0.91785771531111848</v>
      </c>
      <c r="AA98" s="31">
        <v>0.88602187961587675</v>
      </c>
      <c r="AB98" s="31">
        <v>0.85422497549257603</v>
      </c>
      <c r="AC98" s="31">
        <v>0.82250281679673509</v>
      </c>
      <c r="AD98" s="31">
        <v>0.79115212510426502</v>
      </c>
      <c r="AE98" s="31">
        <v>0.7607305297117225</v>
      </c>
      <c r="AF98" s="31">
        <v>0.73205656763609983</v>
      </c>
      <c r="AG98" s="31">
        <v>0.70620968361491865</v>
      </c>
      <c r="AH98" s="32">
        <v>0.68453023010622616</v>
      </c>
    </row>
    <row r="99" spans="1:34" x14ac:dyDescent="0.25">
      <c r="A99" s="30">
        <v>-20</v>
      </c>
      <c r="B99" s="31">
        <v>6.2372073221804154</v>
      </c>
      <c r="C99" s="31">
        <v>5.5300712427601066</v>
      </c>
      <c r="D99" s="31">
        <v>4.90094154997246</v>
      </c>
      <c r="E99" s="31">
        <v>4.3435695458373011</v>
      </c>
      <c r="F99" s="31">
        <v>3.851967440094973</v>
      </c>
      <c r="G99" s="31">
        <v>3.420408350206336</v>
      </c>
      <c r="H99" s="31">
        <v>3.043426301352766</v>
      </c>
      <c r="I99" s="31">
        <v>2.7158162264361372</v>
      </c>
      <c r="J99" s="31">
        <v>2.432633966078865</v>
      </c>
      <c r="K99" s="31">
        <v>2.1891962686238688</v>
      </c>
      <c r="L99" s="31">
        <v>1.9810807901345711</v>
      </c>
      <c r="M99" s="31">
        <v>1.804126094394934</v>
      </c>
      <c r="N99" s="31">
        <v>1.654431652909419</v>
      </c>
      <c r="O99" s="31">
        <v>1.528357844902998</v>
      </c>
      <c r="P99" s="31">
        <v>1.4225259573211759</v>
      </c>
      <c r="Q99" s="31">
        <v>1.333818184829954</v>
      </c>
      <c r="R99" s="31">
        <v>1.2593776298158601</v>
      </c>
      <c r="S99" s="31">
        <v>1.196608302385942</v>
      </c>
      <c r="T99" s="31">
        <v>1.143175120367752</v>
      </c>
      <c r="U99" s="31">
        <v>1.0970039093093551</v>
      </c>
      <c r="V99" s="31">
        <v>1.056281402479343</v>
      </c>
      <c r="W99" s="31">
        <v>1.0194552408668229</v>
      </c>
      <c r="X99" s="31">
        <v>0.98523397318139738</v>
      </c>
      <c r="Y99" s="31">
        <v>0.95258705585321102</v>
      </c>
      <c r="Z99" s="31">
        <v>0.9207448530329001</v>
      </c>
      <c r="AA99" s="31">
        <v>0.88919863659164367</v>
      </c>
      <c r="AB99" s="31">
        <v>0.85770058612109956</v>
      </c>
      <c r="AC99" s="31">
        <v>0.82626378893349195</v>
      </c>
      <c r="AD99" s="31">
        <v>0.79516224006148284</v>
      </c>
      <c r="AE99" s="31">
        <v>0.76493084225833408</v>
      </c>
      <c r="AF99" s="31">
        <v>0.73636540599777356</v>
      </c>
      <c r="AG99" s="31">
        <v>0.7105226494740613</v>
      </c>
      <c r="AH99" s="32">
        <v>0.688720198601949</v>
      </c>
    </row>
    <row r="100" spans="1:34" x14ac:dyDescent="0.25">
      <c r="A100" s="30">
        <v>-14</v>
      </c>
      <c r="B100" s="31">
        <v>6.295652233647413</v>
      </c>
      <c r="C100" s="31">
        <v>5.581716467932889</v>
      </c>
      <c r="D100" s="31">
        <v>4.9463437398158243</v>
      </c>
      <c r="E100" s="31">
        <v>4.3832626247727626</v>
      </c>
      <c r="F100" s="31">
        <v>3.8864626060007792</v>
      </c>
      <c r="G100" s="31">
        <v>3.4501940744174582</v>
      </c>
      <c r="H100" s="31">
        <v>3.0689683286609051</v>
      </c>
      <c r="I100" s="31">
        <v>2.737557575089721</v>
      </c>
      <c r="J100" s="31">
        <v>2.4509949277830461</v>
      </c>
      <c r="K100" s="31">
        <v>2.204574408540525</v>
      </c>
      <c r="L100" s="31">
        <v>1.993850946882312</v>
      </c>
      <c r="M100" s="31">
        <v>1.814640380049098</v>
      </c>
      <c r="N100" s="31">
        <v>1.663019453002055</v>
      </c>
      <c r="O100" s="31">
        <v>1.5353258184228999</v>
      </c>
      <c r="P100" s="31">
        <v>1.428158036713854</v>
      </c>
      <c r="Q100" s="31">
        <v>1.3383755759976541</v>
      </c>
      <c r="R100" s="31">
        <v>1.263098812117551</v>
      </c>
      <c r="S100" s="31">
        <v>1.1997090286373111</v>
      </c>
      <c r="T100" s="31">
        <v>1.145848416841224</v>
      </c>
      <c r="U100" s="31">
        <v>1.099420075734076</v>
      </c>
      <c r="V100" s="31">
        <v>1.0585880120411939</v>
      </c>
      <c r="W100" s="31">
        <v>1.0217771402083999</v>
      </c>
      <c r="X100" s="31">
        <v>0.98767328240202623</v>
      </c>
      <c r="Y100" s="31">
        <v>0.95522316850895417</v>
      </c>
      <c r="Z100" s="31">
        <v>0.92363443613653806</v>
      </c>
      <c r="AA100" s="31">
        <v>0.89237563061267067</v>
      </c>
      <c r="AB100" s="31">
        <v>0.86117620498576719</v>
      </c>
      <c r="AC100" s="31">
        <v>0.8300265200247593</v>
      </c>
      <c r="AD100" s="31">
        <v>0.79917784421904847</v>
      </c>
      <c r="AE100" s="31">
        <v>0.76914235377858731</v>
      </c>
      <c r="AF100" s="31">
        <v>0.74069313263387926</v>
      </c>
      <c r="AG100" s="31">
        <v>0.71486417243587397</v>
      </c>
      <c r="AH100" s="32">
        <v>0.69295037255606207</v>
      </c>
    </row>
    <row r="101" spans="1:34" x14ac:dyDescent="0.25">
      <c r="A101" s="30">
        <v>-8</v>
      </c>
      <c r="B101" s="31">
        <v>6.3547469653616577</v>
      </c>
      <c r="C101" s="31">
        <v>5.6339617766860597</v>
      </c>
      <c r="D101" s="31">
        <v>4.9922982561001836</v>
      </c>
      <c r="E101" s="31">
        <v>4.4234622525373108</v>
      </c>
      <c r="F101" s="31">
        <v>3.9214205226512342</v>
      </c>
      <c r="G101" s="31">
        <v>3.4804007308162661</v>
      </c>
      <c r="H101" s="31">
        <v>3.094891449127239</v>
      </c>
      <c r="I101" s="31">
        <v>2.7596421573994792</v>
      </c>
      <c r="J101" s="31">
        <v>2.469663243168855</v>
      </c>
      <c r="K101" s="31">
        <v>2.2202260016917439</v>
      </c>
      <c r="L101" s="31">
        <v>2.0068626359450179</v>
      </c>
      <c r="M101" s="31">
        <v>1.825366256626096</v>
      </c>
      <c r="N101" s="31">
        <v>1.671790882152882</v>
      </c>
      <c r="O101" s="31">
        <v>1.5424514386638151</v>
      </c>
      <c r="P101" s="31">
        <v>1.4339237600178449</v>
      </c>
      <c r="Q101" s="31">
        <v>1.343044587794441</v>
      </c>
      <c r="R101" s="31">
        <v>1.2669115712935679</v>
      </c>
      <c r="S101" s="31">
        <v>1.2028832675357259</v>
      </c>
      <c r="T101" s="31">
        <v>1.1485791412619351</v>
      </c>
      <c r="U101" s="31">
        <v>1.1018795649337021</v>
      </c>
      <c r="V101" s="31">
        <v>1.060925818733077</v>
      </c>
      <c r="W101" s="31">
        <v>1.0241200905626271</v>
      </c>
      <c r="X101" s="31">
        <v>0.99012547604539403</v>
      </c>
      <c r="Y101" s="31">
        <v>0.95786597852498012</v>
      </c>
      <c r="Z101" s="31">
        <v>0.9265265090654875</v>
      </c>
      <c r="AA101" s="31">
        <v>0.89555288645153297</v>
      </c>
      <c r="AB101" s="31">
        <v>0.86465183718824079</v>
      </c>
      <c r="AC101" s="31">
        <v>0.83379099550127489</v>
      </c>
      <c r="AD101" s="31">
        <v>0.80319890333676358</v>
      </c>
      <c r="AE101" s="31">
        <v>0.77336501036142025</v>
      </c>
      <c r="AF101" s="31">
        <v>0.74503967396241677</v>
      </c>
      <c r="AG101" s="31">
        <v>0.7192341592474738</v>
      </c>
      <c r="AH101" s="32">
        <v>0.6972206390448078</v>
      </c>
    </row>
    <row r="102" spans="1:34" x14ac:dyDescent="0.25">
      <c r="A102" s="30">
        <v>-1</v>
      </c>
      <c r="B102" s="31">
        <v>6.4245128104511124</v>
      </c>
      <c r="C102" s="31">
        <v>5.6956737404572646</v>
      </c>
      <c r="D102" s="31">
        <v>5.04661057603023</v>
      </c>
      <c r="E102" s="31">
        <v>4.4710026518028014</v>
      </c>
      <c r="F102" s="31">
        <v>3.9627902101282859</v>
      </c>
      <c r="G102" s="31">
        <v>3.516174401080514</v>
      </c>
      <c r="H102" s="31">
        <v>3.125617282453832</v>
      </c>
      <c r="I102" s="31">
        <v>2.7858418197630779</v>
      </c>
      <c r="J102" s="31">
        <v>2.4918318862436379</v>
      </c>
      <c r="K102" s="31">
        <v>2.238832262851401</v>
      </c>
      <c r="L102" s="31">
        <v>2.0223486382627551</v>
      </c>
      <c r="M102" s="31">
        <v>1.83814760887463</v>
      </c>
      <c r="N102" s="31">
        <v>1.6822566788044579</v>
      </c>
      <c r="O102" s="31">
        <v>1.5509642598901769</v>
      </c>
      <c r="P102" s="31">
        <v>1.4408196716902559</v>
      </c>
      <c r="Q102" s="31">
        <v>1.3486331414836781</v>
      </c>
      <c r="R102" s="31">
        <v>1.271475804269925</v>
      </c>
      <c r="S102" s="31">
        <v>1.206679702769021</v>
      </c>
      <c r="T102" s="31">
        <v>1.151837787421478</v>
      </c>
      <c r="U102" s="31">
        <v>1.1048039163883341</v>
      </c>
      <c r="V102" s="31">
        <v>1.063692855551156</v>
      </c>
      <c r="W102" s="31">
        <v>1.026880278512007</v>
      </c>
      <c r="X102" s="31">
        <v>0.99300276659345776</v>
      </c>
      <c r="Y102" s="31">
        <v>0.96095780883864113</v>
      </c>
      <c r="Z102" s="31">
        <v>0.92990380201113065</v>
      </c>
      <c r="AA102" s="31">
        <v>0.89926005059509784</v>
      </c>
      <c r="AB102" s="31">
        <v>0.86870676679516212</v>
      </c>
      <c r="AC102" s="31">
        <v>0.83818507053651814</v>
      </c>
      <c r="AD102" s="31">
        <v>0.80789698946478328</v>
      </c>
      <c r="AE102" s="31">
        <v>0.77830545894618597</v>
      </c>
      <c r="AF102" s="31">
        <v>0.75013432206746</v>
      </c>
      <c r="AG102" s="31">
        <v>0.72436832963578379</v>
      </c>
      <c r="AH102" s="32">
        <v>0.70225314017890406</v>
      </c>
    </row>
    <row r="103" spans="1:34" x14ac:dyDescent="0.25">
      <c r="A103" s="30">
        <v>5</v>
      </c>
      <c r="B103" s="31">
        <v>6.4850172639242141</v>
      </c>
      <c r="C103" s="31">
        <v>5.7492209407089678</v>
      </c>
      <c r="D103" s="31">
        <v>5.093763442528993</v>
      </c>
      <c r="E103" s="31">
        <v>4.5123013774738068</v>
      </c>
      <c r="F103" s="31">
        <v>3.9987522613534479</v>
      </c>
      <c r="G103" s="31">
        <v>3.547294517698472</v>
      </c>
      <c r="H103" s="31">
        <v>3.1523674777599489</v>
      </c>
      <c r="I103" s="31">
        <v>2.8086713805094501</v>
      </c>
      <c r="J103" s="31">
        <v>2.5111673726390809</v>
      </c>
      <c r="K103" s="31">
        <v>2.2550775085614609</v>
      </c>
      <c r="L103" s="31">
        <v>2.035884750409708</v>
      </c>
      <c r="M103" s="31">
        <v>1.8493329680374759</v>
      </c>
      <c r="N103" s="31">
        <v>1.6914269390189169</v>
      </c>
      <c r="O103" s="31">
        <v>1.5584323486487099</v>
      </c>
      <c r="P103" s="31">
        <v>1.4468757899420359</v>
      </c>
      <c r="Q103" s="31">
        <v>1.3535447636346141</v>
      </c>
      <c r="R103" s="31">
        <v>1.275487678182657</v>
      </c>
      <c r="S103" s="31">
        <v>1.2100138497628941</v>
      </c>
      <c r="T103" s="31">
        <v>1.154693502272589</v>
      </c>
      <c r="U103" s="31">
        <v>1.107357767329501</v>
      </c>
      <c r="V103" s="31">
        <v>1.066098684271912</v>
      </c>
      <c r="W103" s="31">
        <v>1.0292692001586261</v>
      </c>
      <c r="X103" s="31">
        <v>0.99548316976893314</v>
      </c>
      <c r="Y103" s="31">
        <v>0.96361535560267997</v>
      </c>
      <c r="Z103" s="31">
        <v>0.93280142788019627</v>
      </c>
      <c r="AA103" s="31">
        <v>0.90243796454235592</v>
      </c>
      <c r="AB103" s="31">
        <v>0.87218245125051286</v>
      </c>
      <c r="AC103" s="31">
        <v>0.84195328138659065</v>
      </c>
      <c r="AD103" s="31">
        <v>0.81192975605294015</v>
      </c>
      <c r="AE103" s="31">
        <v>0.78255208407250987</v>
      </c>
      <c r="AF103" s="31">
        <v>0.75452138198873797</v>
      </c>
      <c r="AG103" s="31">
        <v>0.72879967406555934</v>
      </c>
      <c r="AH103" s="32">
        <v>0.70660989228745297</v>
      </c>
    </row>
    <row r="104" spans="1:34" x14ac:dyDescent="0.25">
      <c r="A104" s="30">
        <v>11</v>
      </c>
      <c r="B104" s="31">
        <v>6.5461731814749813</v>
      </c>
      <c r="C104" s="31">
        <v>5.8033698060802736</v>
      </c>
      <c r="D104" s="31">
        <v>5.1414701547167692</v>
      </c>
      <c r="E104" s="31">
        <v>4.5541081089307154</v>
      </c>
      <c r="F104" s="31">
        <v>4.0351784579888736</v>
      </c>
      <c r="G104" s="31">
        <v>3.5788368988785271</v>
      </c>
      <c r="H104" s="31">
        <v>3.1795000363074721</v>
      </c>
      <c r="I104" s="31">
        <v>2.8318453827040071</v>
      </c>
      <c r="J104" s="31">
        <v>2.530811358216968</v>
      </c>
      <c r="K104" s="31">
        <v>2.2715972907156932</v>
      </c>
      <c r="L104" s="31">
        <v>2.0496634157900342</v>
      </c>
      <c r="M104" s="31">
        <v>1.860730876750367</v>
      </c>
      <c r="N104" s="31">
        <v>1.7007817246275729</v>
      </c>
      <c r="O104" s="31">
        <v>1.5660589181730551</v>
      </c>
      <c r="P104" s="31">
        <v>1.4530663238587289</v>
      </c>
      <c r="Q104" s="31">
        <v>1.3585687158770321</v>
      </c>
      <c r="R104" s="31">
        <v>1.279591776140907</v>
      </c>
      <c r="S104" s="31">
        <v>1.213422094283817</v>
      </c>
      <c r="T104" s="31">
        <v>1.157607167659739</v>
      </c>
      <c r="U104" s="31">
        <v>1.109955401343157</v>
      </c>
      <c r="V104" s="31">
        <v>1.0685361081290981</v>
      </c>
      <c r="W104" s="31">
        <v>1.0316795085330821</v>
      </c>
      <c r="X104" s="31">
        <v>0.99797673079111959</v>
      </c>
      <c r="Y104" s="31">
        <v>0.96627981085979575</v>
      </c>
      <c r="Z104" s="31">
        <v>0.93570169241617951</v>
      </c>
      <c r="AA104" s="31">
        <v>0.90561622685783216</v>
      </c>
      <c r="AB104" s="31">
        <v>0.875658173302854</v>
      </c>
      <c r="AC104" s="31">
        <v>0.84572319858991918</v>
      </c>
      <c r="AD104" s="31">
        <v>0.81596787727805875</v>
      </c>
      <c r="AE104" s="31">
        <v>0.78680969164699377</v>
      </c>
      <c r="AF104" s="31">
        <v>0.75892703169685327</v>
      </c>
      <c r="AG104" s="31">
        <v>0.73325919514833893</v>
      </c>
      <c r="AH104" s="32">
        <v>0.71100638744261613</v>
      </c>
    </row>
    <row r="105" spans="1:34" x14ac:dyDescent="0.25">
      <c r="A105" s="30">
        <v>18</v>
      </c>
      <c r="B105" s="31">
        <v>6.6183458261822494</v>
      </c>
      <c r="C105" s="31">
        <v>5.8673045899853564</v>
      </c>
      <c r="D105" s="31">
        <v>5.1978286285510231</v>
      </c>
      <c r="E105" s="31">
        <v>4.6035253091250246</v>
      </c>
      <c r="F105" s="31">
        <v>4.0782629066736336</v>
      </c>
      <c r="G105" s="31">
        <v>3.6161706038836492</v>
      </c>
      <c r="H105" s="31">
        <v>3.211638491162379</v>
      </c>
      <c r="I105" s="31">
        <v>2.859317566637638</v>
      </c>
      <c r="J105" s="31">
        <v>2.554119736157777</v>
      </c>
      <c r="K105" s="31">
        <v>2.291217813291647</v>
      </c>
      <c r="L105" s="31">
        <v>2.0660455193286191</v>
      </c>
      <c r="M105" s="31">
        <v>1.874297483278579</v>
      </c>
      <c r="N105" s="31">
        <v>1.711929241871921</v>
      </c>
      <c r="O105" s="31">
        <v>1.5751572395595701</v>
      </c>
      <c r="P105" s="31">
        <v>1.4604588285129521</v>
      </c>
      <c r="Q105" s="31">
        <v>1.3645722686240189</v>
      </c>
      <c r="R105" s="31">
        <v>1.2844967275052219</v>
      </c>
      <c r="S105" s="31">
        <v>1.2174922804895429</v>
      </c>
      <c r="T105" s="31">
        <v>1.1610799106304861</v>
      </c>
      <c r="U105" s="31">
        <v>1.113041508702042</v>
      </c>
      <c r="V105" s="31">
        <v>1.071419873198741</v>
      </c>
      <c r="W105" s="31">
        <v>1.034518710335617</v>
      </c>
      <c r="X105" s="31">
        <v>1.000902634048215</v>
      </c>
      <c r="Y105" s="31">
        <v>0.96939716599263015</v>
      </c>
      <c r="Z105" s="31">
        <v>0.93908873554541994</v>
      </c>
      <c r="AA105" s="31">
        <v>0.90932467980369069</v>
      </c>
      <c r="AB105" s="31">
        <v>0.87971324358507097</v>
      </c>
      <c r="AC105" s="31">
        <v>0.85012357942767758</v>
      </c>
      <c r="AD105" s="31">
        <v>0.82068574759014734</v>
      </c>
      <c r="AE105" s="31">
        <v>0.7917907160516473</v>
      </c>
      <c r="AF105" s="31">
        <v>0.76409036051185808</v>
      </c>
      <c r="AG105" s="31">
        <v>0.73849746439096364</v>
      </c>
      <c r="AH105" s="32">
        <v>0.71618571882967452</v>
      </c>
    </row>
    <row r="106" spans="1:34" x14ac:dyDescent="0.25">
      <c r="A106" s="30">
        <v>24</v>
      </c>
      <c r="B106" s="31">
        <v>6.6809150404689923</v>
      </c>
      <c r="C106" s="31">
        <v>5.9227587868680374</v>
      </c>
      <c r="D106" s="31">
        <v>5.2467369960017747</v>
      </c>
      <c r="E106" s="31">
        <v>4.6464343085726956</v>
      </c>
      <c r="F106" s="31">
        <v>4.1156962730037989</v>
      </c>
      <c r="G106" s="31">
        <v>3.6486293454386138</v>
      </c>
      <c r="H106" s="31">
        <v>3.2396008897411761</v>
      </c>
      <c r="I106" s="31">
        <v>2.8832391774960291</v>
      </c>
      <c r="J106" s="31">
        <v>2.5744333880082428</v>
      </c>
      <c r="K106" s="31">
        <v>2.3083336083034038</v>
      </c>
      <c r="L106" s="31">
        <v>2.0803508331275991</v>
      </c>
      <c r="M106" s="31">
        <v>1.8861569649474541</v>
      </c>
      <c r="N106" s="31">
        <v>1.721684813950084</v>
      </c>
      <c r="O106" s="31">
        <v>1.5831280980431319</v>
      </c>
      <c r="P106" s="31">
        <v>1.4669414428547649</v>
      </c>
      <c r="Q106" s="31">
        <v>1.3698403817336511</v>
      </c>
      <c r="R106" s="31">
        <v>1.288801355748977</v>
      </c>
      <c r="S106" s="31">
        <v>1.221061713690448</v>
      </c>
      <c r="T106" s="31">
        <v>1.1641197120682909</v>
      </c>
      <c r="U106" s="31">
        <v>1.115734515113219</v>
      </c>
      <c r="V106" s="31">
        <v>1.073926194776504</v>
      </c>
      <c r="W106" s="31">
        <v>1.036975730729905</v>
      </c>
      <c r="X106" s="31">
        <v>1.003425010365681</v>
      </c>
      <c r="Y106" s="31">
        <v>0.97207682879666291</v>
      </c>
      <c r="Z106" s="31">
        <v>0.94199488885613292</v>
      </c>
      <c r="AA106" s="31">
        <v>0.91250380109792828</v>
      </c>
      <c r="AB106" s="31">
        <v>0.88318908379638095</v>
      </c>
      <c r="AC106" s="31">
        <v>0.85389716294637807</v>
      </c>
      <c r="AD106" s="31">
        <v>0.82473537226324078</v>
      </c>
      <c r="AE106" s="31">
        <v>0.79607195318287793</v>
      </c>
      <c r="AF106" s="31">
        <v>0.76853605486171284</v>
      </c>
      <c r="AG106" s="31">
        <v>0.74301773417665751</v>
      </c>
      <c r="AH106" s="32">
        <v>0.720667955725105</v>
      </c>
    </row>
    <row r="107" spans="1:34" x14ac:dyDescent="0.25">
      <c r="A107" s="30">
        <v>30</v>
      </c>
      <c r="B107" s="31">
        <v>6.7441373749818467</v>
      </c>
      <c r="C107" s="31">
        <v>5.9788162427275706</v>
      </c>
      <c r="D107" s="31">
        <v>5.2962007407075866</v>
      </c>
      <c r="E107" s="31">
        <v>4.6898527830811121</v>
      </c>
      <c r="F107" s="31">
        <v>4.1535951917278764</v>
      </c>
      <c r="G107" s="31">
        <v>3.6815116962481218</v>
      </c>
      <c r="H107" s="31">
        <v>3.2679469339626239</v>
      </c>
      <c r="I107" s="31">
        <v>2.907506449912646</v>
      </c>
      <c r="J107" s="31">
        <v>2.5950566968599889</v>
      </c>
      <c r="K107" s="31">
        <v>2.3257250352869652</v>
      </c>
      <c r="L107" s="31">
        <v>2.0948997333963848</v>
      </c>
      <c r="M107" s="31">
        <v>1.898229967111605</v>
      </c>
      <c r="N107" s="31">
        <v>1.731625820076466</v>
      </c>
      <c r="O107" s="31">
        <v>1.5912582836553399</v>
      </c>
      <c r="P107" s="31">
        <v>1.4735592569331151</v>
      </c>
      <c r="Q107" s="31">
        <v>1.3752215467151989</v>
      </c>
      <c r="R107" s="31">
        <v>1.293198867527481</v>
      </c>
      <c r="S107" s="31">
        <v>1.2247058416164149</v>
      </c>
      <c r="T107" s="31">
        <v>1.167217998948942</v>
      </c>
      <c r="U107" s="31">
        <v>1.1184717772125139</v>
      </c>
      <c r="V107" s="31">
        <v>1.076464521815117</v>
      </c>
      <c r="W107" s="31">
        <v>1.0394544858852479</v>
      </c>
      <c r="X107" s="31">
        <v>1.005960830271887</v>
      </c>
      <c r="Y107" s="31">
        <v>0.97476362354458246</v>
      </c>
      <c r="Z107" s="31">
        <v>0.94490384199336397</v>
      </c>
      <c r="AA107" s="31">
        <v>0.91568336962878227</v>
      </c>
      <c r="AB107" s="31">
        <v>0.88666499818189948</v>
      </c>
      <c r="AC107" s="31">
        <v>0.85767242710432223</v>
      </c>
      <c r="AD107" s="31">
        <v>0.82879026356810548</v>
      </c>
      <c r="AE107" s="31">
        <v>0.80036402246588867</v>
      </c>
      <c r="AF107" s="31">
        <v>0.77300012641079974</v>
      </c>
      <c r="AG107" s="31">
        <v>0.74756590573650761</v>
      </c>
      <c r="AH107" s="32">
        <v>0.72518959849714204</v>
      </c>
    </row>
    <row r="108" spans="1:34" x14ac:dyDescent="0.25">
      <c r="A108" s="30">
        <v>36</v>
      </c>
      <c r="B108" s="31">
        <v>6.8080133552742046</v>
      </c>
      <c r="C108" s="31">
        <v>6.0354774634464468</v>
      </c>
      <c r="D108" s="31">
        <v>5.3462203488800473</v>
      </c>
      <c r="E108" s="31">
        <v>4.7337811991909557</v>
      </c>
      <c r="F108" s="31">
        <v>4.1919601097156258</v>
      </c>
      <c r="G108" s="31">
        <v>3.7148180835110338</v>
      </c>
      <c r="H108" s="31">
        <v>3.2966770313546752</v>
      </c>
      <c r="I108" s="31">
        <v>2.93211977174454</v>
      </c>
      <c r="J108" s="31">
        <v>2.6159900308991602</v>
      </c>
      <c r="K108" s="31">
        <v>2.3433924427575712</v>
      </c>
      <c r="L108" s="31">
        <v>2.109692548979313</v>
      </c>
      <c r="M108" s="31">
        <v>1.910516798944468</v>
      </c>
      <c r="N108" s="31">
        <v>1.7417525497535959</v>
      </c>
      <c r="O108" s="31">
        <v>1.599548066227809</v>
      </c>
      <c r="P108" s="31">
        <v>1.48031252090872</v>
      </c>
      <c r="Q108" s="31">
        <v>1.380715994058441</v>
      </c>
      <c r="R108" s="31">
        <v>1.2976894736596249</v>
      </c>
      <c r="S108" s="31">
        <v>1.2284248554154249</v>
      </c>
      <c r="T108" s="31">
        <v>1.1703749427495189</v>
      </c>
      <c r="U108" s="31">
        <v>1.1212534468060871</v>
      </c>
      <c r="V108" s="31">
        <v>1.079034986449841</v>
      </c>
      <c r="W108" s="31">
        <v>1.0419550882659969</v>
      </c>
      <c r="X108" s="31">
        <v>1.008510186560271</v>
      </c>
      <c r="Y108" s="31">
        <v>0.97745762335893016</v>
      </c>
      <c r="Z108" s="31">
        <v>0.94781564840874422</v>
      </c>
      <c r="AA108" s="31">
        <v>0.91886341917697045</v>
      </c>
      <c r="AB108" s="31">
        <v>0.89014100085142178</v>
      </c>
      <c r="AC108" s="31">
        <v>0.86144936634040525</v>
      </c>
      <c r="AD108" s="31">
        <v>0.83285039627273583</v>
      </c>
      <c r="AE108" s="31">
        <v>0.80466687899775413</v>
      </c>
      <c r="AF108" s="31">
        <v>0.77748251058533691</v>
      </c>
      <c r="AG108" s="31">
        <v>0.75214189482582938</v>
      </c>
      <c r="AH108" s="32">
        <v>0.72975054323013189</v>
      </c>
    </row>
    <row r="109" spans="1:34" x14ac:dyDescent="0.25">
      <c r="A109" s="30">
        <v>43</v>
      </c>
      <c r="B109" s="31">
        <v>6.8833621707704182</v>
      </c>
      <c r="C109" s="31">
        <v>6.1023459892564382</v>
      </c>
      <c r="D109" s="31">
        <v>5.4052797584381826</v>
      </c>
      <c r="E109" s="31">
        <v>4.785676151631109</v>
      </c>
      <c r="F109" s="31">
        <v>4.2373087498711914</v>
      </c>
      <c r="G109" s="31">
        <v>3.754212041914919</v>
      </c>
      <c r="H109" s="31">
        <v>3.3306814242392981</v>
      </c>
      <c r="I109" s="31">
        <v>2.961273201041835</v>
      </c>
      <c r="J109" s="31">
        <v>2.6408045842405792</v>
      </c>
      <c r="K109" s="31">
        <v>2.3643536934740741</v>
      </c>
      <c r="L109" s="31">
        <v>2.1272595561013832</v>
      </c>
      <c r="M109" s="31">
        <v>1.925122107202091</v>
      </c>
      <c r="N109" s="31">
        <v>1.753802189576295</v>
      </c>
      <c r="O109" s="31">
        <v>1.6094215537445951</v>
      </c>
      <c r="P109" s="31">
        <v>1.488362857948123</v>
      </c>
      <c r="Q109" s="31">
        <v>1.387269668148525</v>
      </c>
      <c r="R109" s="31">
        <v>1.3030464580279499</v>
      </c>
      <c r="S109" s="31">
        <v>1.232858608989075</v>
      </c>
      <c r="T109" s="31">
        <v>1.174132410155091</v>
      </c>
      <c r="U109" s="31">
        <v>1.1245550583696859</v>
      </c>
      <c r="V109" s="31">
        <v>1.082074658197091</v>
      </c>
      <c r="W109" s="31">
        <v>1.044900221922046</v>
      </c>
      <c r="X109" s="31">
        <v>1.0115016695497641</v>
      </c>
      <c r="Y109" s="31">
        <v>0.98060982880603487</v>
      </c>
      <c r="Z109" s="31">
        <v>0.95121643513714649</v>
      </c>
      <c r="AA109" s="31">
        <v>0.92257413170987057</v>
      </c>
      <c r="AB109" s="31">
        <v>0.89419646941151343</v>
      </c>
      <c r="AC109" s="31">
        <v>0.86585790684994268</v>
      </c>
      <c r="AD109" s="31">
        <v>0.83759381035343261</v>
      </c>
      <c r="AE109" s="31">
        <v>0.8097004539708873</v>
      </c>
      <c r="AF109" s="31">
        <v>0.78273501947166246</v>
      </c>
      <c r="AG109" s="31">
        <v>0.75751559634564125</v>
      </c>
      <c r="AH109" s="32">
        <v>0.73512118180322272</v>
      </c>
    </row>
    <row r="110" spans="1:34" x14ac:dyDescent="0.25">
      <c r="A110" s="30">
        <v>49</v>
      </c>
      <c r="B110" s="31">
        <v>6.9486561923780368</v>
      </c>
      <c r="C110" s="31">
        <v>6.1603171084814097</v>
      </c>
      <c r="D110" s="31">
        <v>5.4565054112837688</v>
      </c>
      <c r="E110" s="31">
        <v>4.8307110475572994</v>
      </c>
      <c r="F110" s="31">
        <v>4.2766848717947052</v>
      </c>
      <c r="G110" s="31">
        <v>3.788438646209197</v>
      </c>
      <c r="H110" s="31">
        <v>3.3602450407345139</v>
      </c>
      <c r="I110" s="31">
        <v>2.986637633024888</v>
      </c>
      <c r="J110" s="31">
        <v>2.662410908455092</v>
      </c>
      <c r="K110" s="31">
        <v>2.3826202601204001</v>
      </c>
      <c r="L110" s="31">
        <v>2.142581988836592</v>
      </c>
      <c r="M110" s="31">
        <v>1.9378733031399971</v>
      </c>
      <c r="N110" s="31">
        <v>1.764332319287421</v>
      </c>
      <c r="O110" s="31">
        <v>1.618058061256205</v>
      </c>
      <c r="P110" s="31">
        <v>1.4954104607442069</v>
      </c>
      <c r="Q110" s="31">
        <v>1.393010357169788</v>
      </c>
      <c r="R110" s="31">
        <v>1.3077394976718351</v>
      </c>
      <c r="S110" s="31">
        <v>1.236740537109744</v>
      </c>
      <c r="T110" s="31">
        <v>1.177417038063433</v>
      </c>
      <c r="U110" s="31">
        <v>1.1274334708333249</v>
      </c>
      <c r="V110" s="31">
        <v>1.084715213440369</v>
      </c>
      <c r="W110" s="31">
        <v>1.0474485516260399</v>
      </c>
      <c r="X110" s="31">
        <v>1.014080678852272</v>
      </c>
      <c r="Y110" s="31">
        <v>0.983319696301583</v>
      </c>
      <c r="Z110" s="31">
        <v>0.95413461287698242</v>
      </c>
      <c r="AA110" s="31">
        <v>0.92575534520197589</v>
      </c>
      <c r="AB110" s="31">
        <v>0.8976727176205993</v>
      </c>
      <c r="AC110" s="31">
        <v>0.8696384621974429</v>
      </c>
      <c r="AD110" s="31">
        <v>0.84166521871749778</v>
      </c>
      <c r="AE110" s="31">
        <v>0.81402653468640196</v>
      </c>
      <c r="AF110" s="31">
        <v>0.78725686533023864</v>
      </c>
      <c r="AG110" s="31">
        <v>0.76215157359564134</v>
      </c>
      <c r="AH110" s="32">
        <v>0.73976693014968464</v>
      </c>
    </row>
    <row r="111" spans="1:34" x14ac:dyDescent="0.25">
      <c r="A111" s="30">
        <v>55</v>
      </c>
      <c r="B111" s="31">
        <v>7.014605532121565</v>
      </c>
      <c r="C111" s="31">
        <v>6.2188936026309181</v>
      </c>
      <c r="D111" s="31">
        <v>5.508288475369997</v>
      </c>
      <c r="E111" s="31">
        <v>4.8762573705677124</v>
      </c>
      <c r="F111" s="31">
        <v>4.316528416173492</v>
      </c>
      <c r="G111" s="31">
        <v>3.8230906478572759</v>
      </c>
      <c r="H111" s="31">
        <v>3.3901940090095279</v>
      </c>
      <c r="I111" s="31">
        <v>3.0123493507412111</v>
      </c>
      <c r="J111" s="31">
        <v>2.6843284318838179</v>
      </c>
      <c r="K111" s="31">
        <v>2.4011639189893561</v>
      </c>
      <c r="L111" s="31">
        <v>2.1581493863303298</v>
      </c>
      <c r="M111" s="31">
        <v>1.950839315899797</v>
      </c>
      <c r="N111" s="31">
        <v>1.77504909741128</v>
      </c>
      <c r="O111" s="31">
        <v>1.626855028298861</v>
      </c>
      <c r="P111" s="31">
        <v>1.5025943137171209</v>
      </c>
      <c r="Q111" s="31">
        <v>1.3988650665411391</v>
      </c>
      <c r="R111" s="31">
        <v>1.312526307366537</v>
      </c>
      <c r="S111" s="31">
        <v>1.24069796450944</v>
      </c>
      <c r="T111" s="31">
        <v>1.1807608740064821</v>
      </c>
      <c r="U111" s="31">
        <v>1.1303567796148239</v>
      </c>
      <c r="V111" s="31">
        <v>1.087388332812143</v>
      </c>
      <c r="W111" s="31">
        <v>1.050019092796614</v>
      </c>
      <c r="X111" s="31">
        <v>1.0166735264869351</v>
      </c>
      <c r="Y111" s="31">
        <v>0.986037008522331</v>
      </c>
      <c r="Z111" s="31">
        <v>0.95705582126254085</v>
      </c>
      <c r="AA111" s="31">
        <v>0.92893715478779804</v>
      </c>
      <c r="AB111" s="31">
        <v>0.90114910689885963</v>
      </c>
      <c r="AC111" s="31">
        <v>0.873420683117068</v>
      </c>
      <c r="AD111" s="31">
        <v>0.84574179668409499</v>
      </c>
      <c r="AE111" s="31">
        <v>0.81836326856234742</v>
      </c>
      <c r="AF111" s="31">
        <v>0.79179682743462387</v>
      </c>
      <c r="AG111" s="31">
        <v>0.76681510970425037</v>
      </c>
      <c r="AH111" s="32">
        <v>0.74445165949510539</v>
      </c>
    </row>
    <row r="112" spans="1:34" x14ac:dyDescent="0.25">
      <c r="A112" s="30">
        <v>61</v>
      </c>
      <c r="B112" s="31">
        <v>7.0812107206726953</v>
      </c>
      <c r="C112" s="31">
        <v>6.278075982705758</v>
      </c>
      <c r="D112" s="31">
        <v>5.5606294420267526</v>
      </c>
      <c r="E112" s="31">
        <v>4.9223155923213238</v>
      </c>
      <c r="F112" s="31">
        <v>4.356839834995621</v>
      </c>
      <c r="G112" s="31">
        <v>3.858168479176316</v>
      </c>
      <c r="H112" s="31">
        <v>3.4205287417105978</v>
      </c>
      <c r="I112" s="31">
        <v>3.0384087471661529</v>
      </c>
      <c r="J112" s="31">
        <v>2.706557527831206</v>
      </c>
      <c r="K112" s="31">
        <v>2.4199850237144882</v>
      </c>
      <c r="L112" s="31">
        <v>2.1739620825452302</v>
      </c>
      <c r="M112" s="31">
        <v>1.964020459773214</v>
      </c>
      <c r="N112" s="31">
        <v>1.7859528185686979</v>
      </c>
      <c r="O112" s="31">
        <v>1.6358127298224789</v>
      </c>
      <c r="P112" s="31">
        <v>1.5099146721458729</v>
      </c>
      <c r="Q112" s="31">
        <v>1.404834031870686</v>
      </c>
      <c r="R112" s="31">
        <v>1.317407103049262</v>
      </c>
      <c r="S112" s="31">
        <v>1.2447310874544539</v>
      </c>
      <c r="T112" s="31">
        <v>1.184164094579631</v>
      </c>
      <c r="U112" s="31">
        <v>1.1333251416386669</v>
      </c>
      <c r="V112" s="31">
        <v>1.0900941535659701</v>
      </c>
      <c r="W112" s="31">
        <v>1.052611963016451</v>
      </c>
      <c r="X112" s="31">
        <v>1.0192803103655259</v>
      </c>
      <c r="Y112" s="31">
        <v>0.98876184370915066</v>
      </c>
      <c r="Z112" s="31">
        <v>0.95998011886378976</v>
      </c>
      <c r="AA112" s="31">
        <v>0.93211959936639321</v>
      </c>
      <c r="AB112" s="31">
        <v>0.90462565647447768</v>
      </c>
      <c r="AC112" s="31">
        <v>0.87720456916605039</v>
      </c>
      <c r="AD112" s="31">
        <v>0.84982352413959106</v>
      </c>
      <c r="AE112" s="31">
        <v>0.82271061581416727</v>
      </c>
      <c r="AF112" s="31">
        <v>0.79635484632931186</v>
      </c>
      <c r="AG112" s="31">
        <v>0.77150612554511977</v>
      </c>
      <c r="AH112" s="32">
        <v>0.74917527104216242</v>
      </c>
    </row>
    <row r="113" spans="1:34" x14ac:dyDescent="0.25">
      <c r="A113" s="30">
        <v>68</v>
      </c>
      <c r="B113" s="31">
        <v>7.1597464036818712</v>
      </c>
      <c r="C113" s="31">
        <v>6.3478885487177754</v>
      </c>
      <c r="D113" s="31">
        <v>5.6223996871789739</v>
      </c>
      <c r="E113" s="31">
        <v>4.9766977984506191</v>
      </c>
      <c r="F113" s="31">
        <v>4.4044617696383757</v>
      </c>
      <c r="G113" s="31">
        <v>3.899631395568437</v>
      </c>
      <c r="H113" s="31">
        <v>3.456407378787496</v>
      </c>
      <c r="I113" s="31">
        <v>3.0692513295627601</v>
      </c>
      <c r="J113" s="31">
        <v>2.732885765881969</v>
      </c>
      <c r="K113" s="31">
        <v>2.4422941134533631</v>
      </c>
      <c r="L113" s="31">
        <v>2.1927207057057001</v>
      </c>
      <c r="M113" s="31">
        <v>1.979670783788265</v>
      </c>
      <c r="N113" s="31">
        <v>1.7989104965708289</v>
      </c>
      <c r="O113" s="31">
        <v>1.6464669006437109</v>
      </c>
      <c r="P113" s="31">
        <v>1.5186279603177359</v>
      </c>
      <c r="Q113" s="31">
        <v>1.4119425476242371</v>
      </c>
      <c r="R113" s="31">
        <v>1.323220442315052</v>
      </c>
      <c r="S113" s="31">
        <v>1.249532331862558</v>
      </c>
      <c r="T113" s="31">
        <v>1.188209811459648</v>
      </c>
      <c r="U113" s="31">
        <v>1.136845384019705</v>
      </c>
      <c r="V113" s="31">
        <v>1.0932924601766389</v>
      </c>
      <c r="W113" s="31">
        <v>1.0556653582848909</v>
      </c>
      <c r="X113" s="31">
        <v>1.0223393044193769</v>
      </c>
      <c r="Y113" s="31">
        <v>0.99195043237560132</v>
      </c>
      <c r="Z113" s="31">
        <v>0.96339578366948864</v>
      </c>
      <c r="AA113" s="31">
        <v>0.93583330753756577</v>
      </c>
      <c r="AB113" s="31">
        <v>0.90868186093680781</v>
      </c>
      <c r="AC113" s="31">
        <v>0.88162120854476111</v>
      </c>
      <c r="AD113" s="31">
        <v>0.85459202275942669</v>
      </c>
      <c r="AE113" s="31">
        <v>0.82779588369937029</v>
      </c>
      <c r="AF113" s="31">
        <v>0.80169527920366346</v>
      </c>
      <c r="AG113" s="31">
        <v>0.77701360483188986</v>
      </c>
      <c r="AH113" s="32">
        <v>0.75473516386414741</v>
      </c>
    </row>
    <row r="114" spans="1:34" x14ac:dyDescent="0.25">
      <c r="A114" s="30">
        <v>74</v>
      </c>
      <c r="B114" s="31">
        <v>7.2277744243343971</v>
      </c>
      <c r="C114" s="31">
        <v>6.4083854405002763</v>
      </c>
      <c r="D114" s="31">
        <v>5.6759511341258584</v>
      </c>
      <c r="E114" s="31">
        <v>5.0238667580530159</v>
      </c>
      <c r="F114" s="31">
        <v>4.4457884728441428</v>
      </c>
      <c r="G114" s="31">
        <v>3.935633346782152</v>
      </c>
      <c r="H114" s="31">
        <v>3.4875793558704711</v>
      </c>
      <c r="I114" s="31">
        <v>3.096065383833035</v>
      </c>
      <c r="J114" s="31">
        <v>2.7557912221143051</v>
      </c>
      <c r="K114" s="31">
        <v>2.4617175698792528</v>
      </c>
      <c r="L114" s="31">
        <v>2.2090660340133592</v>
      </c>
      <c r="M114" s="31">
        <v>1.9933191291226351</v>
      </c>
      <c r="N114" s="31">
        <v>1.8102202775335881</v>
      </c>
      <c r="O114" s="31">
        <v>1.655773809293251</v>
      </c>
      <c r="P114" s="31">
        <v>1.5262449621691869</v>
      </c>
      <c r="Q114" s="31">
        <v>1.4181598816494381</v>
      </c>
      <c r="R114" s="31">
        <v>1.328305620942591</v>
      </c>
      <c r="S114" s="31">
        <v>1.253730140977741</v>
      </c>
      <c r="T114" s="31">
        <v>1.191742310404502</v>
      </c>
      <c r="U114" s="31">
        <v>1.1399119055929881</v>
      </c>
      <c r="V114" s="31">
        <v>1.0960696106338419</v>
      </c>
      <c r="W114" s="31">
        <v>1.058307017338219</v>
      </c>
      <c r="X114" s="31">
        <v>1.024976625237779</v>
      </c>
      <c r="Y114" s="31">
        <v>0.99469184158472512</v>
      </c>
      <c r="Z114" s="31">
        <v>0.96632698135174877</v>
      </c>
      <c r="AA114" s="31">
        <v>0.9390172672320567</v>
      </c>
      <c r="AB114" s="31">
        <v>0.91215882963937389</v>
      </c>
      <c r="AC114" s="31">
        <v>0.88540870670799521</v>
      </c>
      <c r="AD114" s="31">
        <v>0.85868484429261815</v>
      </c>
      <c r="AE114" s="31">
        <v>0.83216609596854596</v>
      </c>
      <c r="AF114" s="31">
        <v>0.80629222303159054</v>
      </c>
      <c r="AG114" s="31">
        <v>0.78176389449803119</v>
      </c>
      <c r="AH114" s="32">
        <v>0.75954268710470552</v>
      </c>
    </row>
    <row r="115" spans="1:34" x14ac:dyDescent="0.25">
      <c r="A115" s="33">
        <v>80</v>
      </c>
      <c r="B115" s="34">
        <v>7.2964599823588623</v>
      </c>
      <c r="C115" s="34">
        <v>6.4694898444812434</v>
      </c>
      <c r="D115" s="34">
        <v>5.7300620476252027</v>
      </c>
      <c r="E115" s="34">
        <v>5.0715491180893419</v>
      </c>
      <c r="F115" s="34">
        <v>4.4875844898927806</v>
      </c>
      <c r="G115" s="34">
        <v>3.9720625047751579</v>
      </c>
      <c r="H115" s="34">
        <v>3.5191384121966318</v>
      </c>
      <c r="I115" s="34">
        <v>3.1232283693378582</v>
      </c>
      <c r="J115" s="34">
        <v>2.7790094411000288</v>
      </c>
      <c r="K115" s="34">
        <v>2.4814196001048421</v>
      </c>
      <c r="L115" s="34">
        <v>2.225657726694501</v>
      </c>
      <c r="M115" s="34">
        <v>2.0071836089317472</v>
      </c>
      <c r="N115" s="34">
        <v>1.821717942599816</v>
      </c>
      <c r="O115" s="34">
        <v>1.66524233120247</v>
      </c>
      <c r="P115" s="34">
        <v>1.5339992859639859</v>
      </c>
      <c r="Q115" s="34">
        <v>1.424492225829153</v>
      </c>
      <c r="R115" s="34">
        <v>1.333485477463269</v>
      </c>
      <c r="S115" s="34">
        <v>1.258004275252155</v>
      </c>
      <c r="T115" s="34">
        <v>1.195334761302163</v>
      </c>
      <c r="U115" s="34">
        <v>1.1430239854401181</v>
      </c>
      <c r="V115" s="34">
        <v>1.0988799052134119</v>
      </c>
      <c r="W115" s="34">
        <v>1.060971385889909</v>
      </c>
      <c r="X115" s="34">
        <v>1.027628200458002</v>
      </c>
      <c r="Y115" s="34">
        <v>0.99744102962660874</v>
      </c>
      <c r="Z115" s="34">
        <v>0.96926146182517137</v>
      </c>
      <c r="AA115" s="34">
        <v>0.94220199320360365</v>
      </c>
      <c r="AB115" s="34">
        <v>0.91563602763237384</v>
      </c>
      <c r="AC115" s="34">
        <v>0.8891978767024824</v>
      </c>
      <c r="AD115" s="34">
        <v>0.86278275972537688</v>
      </c>
      <c r="AE115" s="34">
        <v>0.83654680373306445</v>
      </c>
      <c r="AF115" s="34">
        <v>0.81090704347808207</v>
      </c>
      <c r="AG115" s="34">
        <v>0.78654142143347627</v>
      </c>
      <c r="AH115" s="35">
        <v>0.76438878779277886</v>
      </c>
    </row>
    <row r="118" spans="1:34" ht="28.9" customHeight="1" x14ac:dyDescent="0.5">
      <c r="A118" s="1" t="s">
        <v>30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31</v>
      </c>
      <c r="B121" s="6">
        <v>4</v>
      </c>
      <c r="C121" s="6" t="s">
        <v>11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32</v>
      </c>
      <c r="B125" s="23" t="s">
        <v>33</v>
      </c>
    </row>
    <row r="126" spans="1:34" x14ac:dyDescent="0.25">
      <c r="A126" s="5">
        <v>0</v>
      </c>
      <c r="B126" s="32">
        <v>6.9000000000000172E-2</v>
      </c>
    </row>
    <row r="127" spans="1:34" x14ac:dyDescent="0.25">
      <c r="A127" s="5">
        <v>0.125</v>
      </c>
      <c r="B127" s="32">
        <v>9.1755388888889122E-2</v>
      </c>
    </row>
    <row r="128" spans="1:34" x14ac:dyDescent="0.25">
      <c r="A128" s="5">
        <v>0.25</v>
      </c>
      <c r="B128" s="32">
        <v>5.3774509803923287E-3</v>
      </c>
    </row>
    <row r="129" spans="1:2" x14ac:dyDescent="0.25">
      <c r="A129" s="5">
        <v>0.375</v>
      </c>
      <c r="B129" s="32">
        <v>-8.435999999999888E-3</v>
      </c>
    </row>
    <row r="130" spans="1:2" x14ac:dyDescent="0.25">
      <c r="A130" s="5">
        <v>0.5</v>
      </c>
      <c r="B130" s="32">
        <v>1.94250269687164E-2</v>
      </c>
    </row>
    <row r="131" spans="1:2" x14ac:dyDescent="0.25">
      <c r="A131" s="5">
        <v>0.625</v>
      </c>
      <c r="B131" s="32">
        <v>8.1154261057174715E-3</v>
      </c>
    </row>
    <row r="132" spans="1:2" x14ac:dyDescent="0.25">
      <c r="A132" s="5">
        <v>0.75</v>
      </c>
      <c r="B132" s="32">
        <v>-3.1941747572814538E-3</v>
      </c>
    </row>
    <row r="133" spans="1:2" x14ac:dyDescent="0.25">
      <c r="A133" s="5">
        <v>0.875</v>
      </c>
      <c r="B133" s="32">
        <v>-1.4503775620280379E-2</v>
      </c>
    </row>
    <row r="134" spans="1:2" x14ac:dyDescent="0.25">
      <c r="A134" s="5">
        <v>1</v>
      </c>
      <c r="B134" s="32">
        <v>-1.7666666666666719E-2</v>
      </c>
    </row>
    <row r="135" spans="1:2" x14ac:dyDescent="0.25">
      <c r="A135" s="5">
        <v>1.125</v>
      </c>
      <c r="B135" s="32">
        <v>-8.4789915966384608E-3</v>
      </c>
    </row>
    <row r="136" spans="1:2" x14ac:dyDescent="0.25">
      <c r="A136" s="5">
        <v>1.25</v>
      </c>
      <c r="B136" s="32">
        <v>-8.4352331606216691E-3</v>
      </c>
    </row>
    <row r="137" spans="1:2" x14ac:dyDescent="0.25">
      <c r="A137" s="5">
        <v>1.375</v>
      </c>
      <c r="B137" s="32">
        <v>-9.329015544041197E-3</v>
      </c>
    </row>
    <row r="138" spans="1:2" x14ac:dyDescent="0.25">
      <c r="A138" s="5">
        <v>1.5</v>
      </c>
      <c r="B138" s="32">
        <v>-8.5399361022362452E-3</v>
      </c>
    </row>
    <row r="139" spans="1:2" x14ac:dyDescent="0.25">
      <c r="A139" s="5">
        <v>1.625</v>
      </c>
      <c r="B139" s="32">
        <v>-5.997337593183996E-3</v>
      </c>
    </row>
    <row r="140" spans="1:2" x14ac:dyDescent="0.25">
      <c r="A140" s="5">
        <v>1.75</v>
      </c>
      <c r="B140" s="32">
        <v>-3.4547390841319641E-3</v>
      </c>
    </row>
    <row r="141" spans="1:2" x14ac:dyDescent="0.25">
      <c r="A141" s="5">
        <v>1.875</v>
      </c>
      <c r="B141" s="32">
        <v>-9.1214057507993612E-4</v>
      </c>
    </row>
    <row r="142" spans="1:2" x14ac:dyDescent="0.25">
      <c r="A142" s="5">
        <v>2</v>
      </c>
      <c r="B142" s="32">
        <v>1.5284298382911571E-4</v>
      </c>
    </row>
    <row r="143" spans="1:2" x14ac:dyDescent="0.25">
      <c r="A143" s="5">
        <v>2.125</v>
      </c>
      <c r="B143" s="32">
        <v>1.0067814293179821E-4</v>
      </c>
    </row>
    <row r="144" spans="1:2" x14ac:dyDescent="0.25">
      <c r="A144" s="5">
        <v>2.25</v>
      </c>
      <c r="B144" s="32">
        <v>4.8513302034480787E-5</v>
      </c>
    </row>
    <row r="145" spans="1:2" x14ac:dyDescent="0.25">
      <c r="A145" s="5">
        <v>2.375</v>
      </c>
      <c r="B145" s="32">
        <v>-3.6515388628366452E-6</v>
      </c>
    </row>
    <row r="146" spans="1:2" x14ac:dyDescent="0.25">
      <c r="A146" s="5">
        <v>2.5</v>
      </c>
      <c r="B146" s="32">
        <v>-5.5816379759709989E-5</v>
      </c>
    </row>
    <row r="147" spans="1:2" x14ac:dyDescent="0.25">
      <c r="A147" s="5">
        <v>2.625</v>
      </c>
      <c r="B147" s="32">
        <v>-1.0798122065702739E-4</v>
      </c>
    </row>
    <row r="148" spans="1:2" x14ac:dyDescent="0.25">
      <c r="A148" s="5">
        <v>2.75</v>
      </c>
      <c r="B148" s="32">
        <v>-1.6014606155434491E-4</v>
      </c>
    </row>
    <row r="149" spans="1:2" x14ac:dyDescent="0.25">
      <c r="A149" s="5">
        <v>2.875</v>
      </c>
      <c r="B149" s="32">
        <v>-2.1231090245144019E-4</v>
      </c>
    </row>
    <row r="150" spans="1:2" x14ac:dyDescent="0.25">
      <c r="A150" s="5">
        <v>3</v>
      </c>
      <c r="B150" s="32">
        <v>6.3232963549952892E-4</v>
      </c>
    </row>
    <row r="151" spans="1:2" x14ac:dyDescent="0.25">
      <c r="A151" s="5">
        <v>3.125</v>
      </c>
      <c r="B151" s="32">
        <v>2.16428948758618E-3</v>
      </c>
    </row>
    <row r="152" spans="1:2" x14ac:dyDescent="0.25">
      <c r="A152" s="5">
        <v>3.25</v>
      </c>
      <c r="B152" s="32">
        <v>3.6962493396728302E-3</v>
      </c>
    </row>
    <row r="153" spans="1:2" x14ac:dyDescent="0.25">
      <c r="A153" s="5">
        <v>3.375</v>
      </c>
      <c r="B153" s="32">
        <v>5.2282091917594808E-3</v>
      </c>
    </row>
    <row r="154" spans="1:2" x14ac:dyDescent="0.25">
      <c r="A154" s="5">
        <v>3.5</v>
      </c>
      <c r="B154" s="32">
        <v>6.7601690438461306E-3</v>
      </c>
    </row>
    <row r="155" spans="1:2" x14ac:dyDescent="0.25">
      <c r="A155" s="5">
        <v>3.625</v>
      </c>
      <c r="B155" s="32">
        <v>8.292128895932338E-3</v>
      </c>
    </row>
    <row r="156" spans="1:2" x14ac:dyDescent="0.25">
      <c r="A156" s="5">
        <v>3.75</v>
      </c>
      <c r="B156" s="32">
        <v>9.8240887480194328E-3</v>
      </c>
    </row>
    <row r="157" spans="1:2" x14ac:dyDescent="0.25">
      <c r="A157" s="5">
        <v>3.875</v>
      </c>
      <c r="B157" s="32">
        <v>1.1356048600105639E-2</v>
      </c>
    </row>
    <row r="158" spans="1:2" x14ac:dyDescent="0.25">
      <c r="A158" s="8">
        <v>4</v>
      </c>
      <c r="B158" s="35">
        <v>9.3237228123423943E-3</v>
      </c>
    </row>
  </sheetData>
  <sheetProtection algorithmName="SHA-512" hashValue="cpa6gXuI8amM5kyoF9tSeLkhkgGyfCEnGM+lfqJtj8c9NpexKaaRgUM4evtr1GYNJKjjqWJol0icZ+yFcRoK9w==" saltValue="ticJc6rA8qq2i4mUULdOE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59.09097895728712</v>
      </c>
      <c r="C41" s="6">
        <f>59.0909789572871 * $B$36 / 100</f>
        <v>59.090978957287099</v>
      </c>
      <c r="D41" s="6">
        <v>7.4453320353316048</v>
      </c>
      <c r="E41" s="7">
        <f>7.4453320353316 * $B$36 / 100</f>
        <v>7.4453320353316004</v>
      </c>
    </row>
    <row r="42" spans="1:5" x14ac:dyDescent="0.25">
      <c r="A42" s="5">
        <v>144</v>
      </c>
      <c r="B42" s="6">
        <v>62.675447891473958</v>
      </c>
      <c r="C42" s="6">
        <f>62.6754478914739 * $B$36 / 100</f>
        <v>62.675447891473908</v>
      </c>
      <c r="D42" s="6">
        <v>7.896967155552626</v>
      </c>
      <c r="E42" s="7">
        <f>7.89696715555262 * $B$36 / 100</f>
        <v>7.8969671555526197</v>
      </c>
    </row>
    <row r="43" spans="1:5" x14ac:dyDescent="0.25">
      <c r="A43" s="5">
        <v>160</v>
      </c>
      <c r="B43" s="6">
        <v>66.065722902751816</v>
      </c>
      <c r="C43" s="6">
        <f>66.0657229027518 * $B$36 / 100</f>
        <v>66.065722902751801</v>
      </c>
      <c r="D43" s="6">
        <v>8.3241342730291663</v>
      </c>
      <c r="E43" s="7">
        <f>8.32413427302916 * $B$36 / 100</f>
        <v>8.3241342730291592</v>
      </c>
    </row>
    <row r="44" spans="1:5" x14ac:dyDescent="0.25">
      <c r="A44" s="5">
        <v>176</v>
      </c>
      <c r="B44" s="6">
        <v>69.290314741163527</v>
      </c>
      <c r="C44" s="6">
        <f>69.2903147411635 * $B$36 / 100</f>
        <v>69.290314741163499</v>
      </c>
      <c r="D44" s="6">
        <v>8.7304256789094019</v>
      </c>
      <c r="E44" s="7">
        <f>8.7304256789094 * $B$36 / 100</f>
        <v>8.7304256789094001</v>
      </c>
    </row>
    <row r="45" spans="1:5" x14ac:dyDescent="0.25">
      <c r="A45" s="5">
        <v>192</v>
      </c>
      <c r="B45" s="6">
        <v>72.371373423445704</v>
      </c>
      <c r="C45" s="6">
        <f>72.3713734234457 * $B$36 / 100</f>
        <v>72.371373423445704</v>
      </c>
      <c r="D45" s="6">
        <v>9.1186322260798853</v>
      </c>
      <c r="E45" s="7">
        <f>9.11863222607988 * $B$36 / 100</f>
        <v>9.11863222607988</v>
      </c>
    </row>
    <row r="46" spans="1:5" x14ac:dyDescent="0.25">
      <c r="A46" s="5">
        <v>208</v>
      </c>
      <c r="B46" s="6">
        <v>75.326513695126906</v>
      </c>
      <c r="C46" s="6">
        <f>75.3265136951269 * $B$36 / 100</f>
        <v>75.326513695126906</v>
      </c>
      <c r="D46" s="6">
        <v>9.4909733333333328</v>
      </c>
      <c r="E46" s="7">
        <f>9.49097333333333 * $B$36 / 100</f>
        <v>9.4909733333333293</v>
      </c>
    </row>
    <row r="47" spans="1:5" x14ac:dyDescent="0.25">
      <c r="A47" s="5">
        <v>224</v>
      </c>
      <c r="B47" s="6">
        <v>78.316090230868269</v>
      </c>
      <c r="C47" s="6">
        <f>78.3160902308682 * $B$36 / 100</f>
        <v>78.316090230868198</v>
      </c>
      <c r="D47" s="6">
        <v>9.8676533333333314</v>
      </c>
      <c r="E47" s="7">
        <f>9.86765333333333 * $B$36 / 100</f>
        <v>9.8676533333333296</v>
      </c>
    </row>
    <row r="48" spans="1:5" x14ac:dyDescent="0.25">
      <c r="A48" s="5">
        <v>240</v>
      </c>
      <c r="B48" s="6">
        <v>81.305666766609633</v>
      </c>
      <c r="C48" s="6">
        <f>81.3056667666096 * $B$36 / 100</f>
        <v>81.305666766609605</v>
      </c>
      <c r="D48" s="6">
        <v>10.24433333333333</v>
      </c>
      <c r="E48" s="7">
        <f>10.2443333333333 * $B$36 / 100</f>
        <v>10.2443333333333</v>
      </c>
    </row>
    <row r="49" spans="1:5" x14ac:dyDescent="0.25">
      <c r="A49" s="5">
        <v>256</v>
      </c>
      <c r="B49" s="6">
        <v>84.295243302351011</v>
      </c>
      <c r="C49" s="6">
        <f>84.295243302351 * $B$36 / 100</f>
        <v>84.295243302350997</v>
      </c>
      <c r="D49" s="6">
        <v>10.62101333333333</v>
      </c>
      <c r="E49" s="7">
        <f>10.6210133333333 * $B$36 / 100</f>
        <v>10.621013333333302</v>
      </c>
    </row>
    <row r="50" spans="1:5" x14ac:dyDescent="0.25">
      <c r="A50" s="5">
        <v>272</v>
      </c>
      <c r="B50" s="6">
        <v>87.284819838092375</v>
      </c>
      <c r="C50" s="6">
        <f>87.2848198380923 * $B$36 / 100</f>
        <v>87.284819838092304</v>
      </c>
      <c r="D50" s="6">
        <v>10.997693333333331</v>
      </c>
      <c r="E50" s="7">
        <f>10.9976933333333 * $B$36 / 100</f>
        <v>10.9976933333333</v>
      </c>
    </row>
    <row r="51" spans="1:5" x14ac:dyDescent="0.25">
      <c r="A51" s="5">
        <v>288</v>
      </c>
      <c r="B51" s="6">
        <v>90.274396373833753</v>
      </c>
      <c r="C51" s="6">
        <f>90.2743963738337 * $B$36 / 100</f>
        <v>90.274396373833696</v>
      </c>
      <c r="D51" s="6">
        <v>11.374373333333329</v>
      </c>
      <c r="E51" s="7">
        <f>11.3743733333333 * $B$36 / 100</f>
        <v>11.374373333333301</v>
      </c>
    </row>
    <row r="52" spans="1:5" x14ac:dyDescent="0.25">
      <c r="A52" s="5">
        <v>304</v>
      </c>
      <c r="B52" s="6">
        <v>93.15080160143917</v>
      </c>
      <c r="C52" s="6">
        <f>93.1508016014391 * $B$36 / 100</f>
        <v>93.150801601439113</v>
      </c>
      <c r="D52" s="6">
        <v>11.736794</v>
      </c>
      <c r="E52" s="7">
        <f>11.736794 * $B$36 / 100</f>
        <v>11.736794</v>
      </c>
    </row>
    <row r="53" spans="1:5" x14ac:dyDescent="0.25">
      <c r="A53" s="5">
        <v>320</v>
      </c>
      <c r="B53" s="6">
        <v>95.687692904636762</v>
      </c>
      <c r="C53" s="6">
        <f>95.6876929046367 * $B$36 / 100</f>
        <v>95.687692904636691</v>
      </c>
      <c r="D53" s="6">
        <v>12.05643666666667</v>
      </c>
      <c r="E53" s="7">
        <f>12.0564366666666 * $B$36 / 100</f>
        <v>12.056436666666601</v>
      </c>
    </row>
    <row r="54" spans="1:5" x14ac:dyDescent="0.25">
      <c r="A54" s="5">
        <v>336</v>
      </c>
      <c r="B54" s="6">
        <v>98.224584207834354</v>
      </c>
      <c r="C54" s="6">
        <f>98.2245842078343 * $B$36 / 100</f>
        <v>98.224584207834312</v>
      </c>
      <c r="D54" s="6">
        <v>12.37607933333333</v>
      </c>
      <c r="E54" s="7">
        <f>12.3760793333333 * $B$36 / 100</f>
        <v>12.376079333333301</v>
      </c>
    </row>
    <row r="55" spans="1:5" x14ac:dyDescent="0.25">
      <c r="A55" s="5">
        <v>352</v>
      </c>
      <c r="B55" s="6">
        <v>100.7614755110319</v>
      </c>
      <c r="C55" s="6">
        <f>100.761475511031 * $B$36 / 100</f>
        <v>100.76147551103098</v>
      </c>
      <c r="D55" s="6">
        <v>12.695722</v>
      </c>
      <c r="E55" s="7">
        <f>12.695722 * $B$36 / 100</f>
        <v>12.695722</v>
      </c>
    </row>
    <row r="56" spans="1:5" x14ac:dyDescent="0.25">
      <c r="A56" s="5">
        <v>368</v>
      </c>
      <c r="B56" s="6">
        <v>103.2983668142295</v>
      </c>
      <c r="C56" s="6">
        <f>103.298366814229 * $B$36 / 100</f>
        <v>103.298366814229</v>
      </c>
      <c r="D56" s="6">
        <v>13.01536466666667</v>
      </c>
      <c r="E56" s="7">
        <f>13.0153646666666 * $B$36 / 100</f>
        <v>13.015364666666599</v>
      </c>
    </row>
    <row r="57" spans="1:5" x14ac:dyDescent="0.25">
      <c r="A57" s="5">
        <v>384</v>
      </c>
      <c r="B57" s="6">
        <v>105.8352581174271</v>
      </c>
      <c r="C57" s="6">
        <f>105.835258117427 * $B$36 / 100</f>
        <v>105.835258117427</v>
      </c>
      <c r="D57" s="6">
        <v>13.33500733333333</v>
      </c>
      <c r="E57" s="7">
        <f>13.3350073333333 * $B$36 / 100</f>
        <v>13.3350073333333</v>
      </c>
    </row>
    <row r="58" spans="1:5" x14ac:dyDescent="0.25">
      <c r="A58" s="5">
        <v>400</v>
      </c>
      <c r="B58" s="6">
        <v>108.37214942062469</v>
      </c>
      <c r="C58" s="6">
        <f>108.372149420624 * $B$36 / 100</f>
        <v>108.372149420624</v>
      </c>
      <c r="D58" s="6">
        <v>13.65465</v>
      </c>
      <c r="E58" s="7">
        <f>13.65465 * $B$36 / 100</f>
        <v>13.654649999999998</v>
      </c>
    </row>
    <row r="59" spans="1:5" x14ac:dyDescent="0.25">
      <c r="A59" s="5">
        <v>416</v>
      </c>
      <c r="B59" s="6">
        <v>110.357475440484</v>
      </c>
      <c r="C59" s="6">
        <f>110.357475440483 * $B$36 / 100</f>
        <v>110.357475440483</v>
      </c>
      <c r="D59" s="6">
        <v>13.90479666666667</v>
      </c>
      <c r="E59" s="7">
        <f>13.9047966666666 * $B$36 / 100</f>
        <v>13.9047966666666</v>
      </c>
    </row>
    <row r="60" spans="1:5" x14ac:dyDescent="0.25">
      <c r="A60" s="5">
        <v>432</v>
      </c>
      <c r="B60" s="6">
        <v>112.3428014603432</v>
      </c>
      <c r="C60" s="6">
        <f>112.342801460343 * $B$36 / 100</f>
        <v>112.342801460343</v>
      </c>
      <c r="D60" s="6">
        <v>14.15494333333333</v>
      </c>
      <c r="E60" s="7">
        <f>14.1549433333333 * $B$36 / 100</f>
        <v>14.1549433333333</v>
      </c>
    </row>
    <row r="61" spans="1:5" x14ac:dyDescent="0.25">
      <c r="A61" s="5">
        <v>448</v>
      </c>
      <c r="B61" s="6">
        <v>114.3281274802025</v>
      </c>
      <c r="C61" s="6">
        <f>114.328127480202 * $B$36 / 100</f>
        <v>114.328127480202</v>
      </c>
      <c r="D61" s="6">
        <v>14.40509</v>
      </c>
      <c r="E61" s="7">
        <f>14.4050899999999 * $B$36 / 100</f>
        <v>14.4050899999999</v>
      </c>
    </row>
    <row r="62" spans="1:5" x14ac:dyDescent="0.25">
      <c r="A62" s="5">
        <v>464</v>
      </c>
      <c r="B62" s="6">
        <v>116.3134535000617</v>
      </c>
      <c r="C62" s="6">
        <f>116.313453500061 * $B$36 / 100</f>
        <v>116.313453500061</v>
      </c>
      <c r="D62" s="6">
        <v>14.655236666666671</v>
      </c>
      <c r="E62" s="7">
        <f>14.6552366666666 * $B$36 / 100</f>
        <v>14.6552366666666</v>
      </c>
    </row>
    <row r="63" spans="1:5" x14ac:dyDescent="0.25">
      <c r="A63" s="5">
        <v>480</v>
      </c>
      <c r="B63" s="6">
        <v>118.298779519921</v>
      </c>
      <c r="C63" s="6">
        <f>118.29877951992 * $B$36 / 100</f>
        <v>118.29877951992</v>
      </c>
      <c r="D63" s="6">
        <v>14.905383333333329</v>
      </c>
      <c r="E63" s="7">
        <f>14.9053833333333 * $B$36 / 100</f>
        <v>14.905383333333299</v>
      </c>
    </row>
    <row r="64" spans="1:5" x14ac:dyDescent="0.25">
      <c r="A64" s="5">
        <v>496</v>
      </c>
      <c r="B64" s="6">
        <v>120.2841055397802</v>
      </c>
      <c r="C64" s="6">
        <f>120.28410553978 * $B$36 / 100</f>
        <v>120.28410553978</v>
      </c>
      <c r="D64" s="6">
        <v>15.155530000000001</v>
      </c>
      <c r="E64" s="7">
        <f>15.1555299999999 * $B$36 / 100</f>
        <v>15.155529999999899</v>
      </c>
    </row>
    <row r="65" spans="1:18" x14ac:dyDescent="0.25">
      <c r="A65" s="5">
        <v>512</v>
      </c>
      <c r="B65" s="6">
        <v>122.1222702340429</v>
      </c>
      <c r="C65" s="6">
        <f>122.122270234042 * $B$36 / 100</f>
        <v>122.12227023404201</v>
      </c>
      <c r="D65" s="6">
        <v>15.387134666666659</v>
      </c>
      <c r="E65" s="7">
        <f>15.3871346666666 * $B$36 / 100</f>
        <v>15.387134666666601</v>
      </c>
    </row>
    <row r="66" spans="1:18" x14ac:dyDescent="0.25">
      <c r="A66" s="5">
        <v>528</v>
      </c>
      <c r="B66" s="6">
        <v>123.9113811531067</v>
      </c>
      <c r="C66" s="6">
        <f>123.911381153106 * $B$36 / 100</f>
        <v>123.91138115310601</v>
      </c>
      <c r="D66" s="6">
        <v>15.61255866666666</v>
      </c>
      <c r="E66" s="7">
        <f>15.6125586666666 * $B$36 / 100</f>
        <v>15.612558666666597</v>
      </c>
    </row>
    <row r="67" spans="1:18" x14ac:dyDescent="0.25">
      <c r="A67" s="5">
        <v>544</v>
      </c>
      <c r="B67" s="6">
        <v>125.7004920721706</v>
      </c>
      <c r="C67" s="6">
        <f>125.70049207217 * $B$36 / 100</f>
        <v>125.70049207216999</v>
      </c>
      <c r="D67" s="6">
        <v>15.837982666666671</v>
      </c>
      <c r="E67" s="7">
        <f>15.8379826666666 * $B$36 / 100</f>
        <v>15.837982666666598</v>
      </c>
    </row>
    <row r="68" spans="1:18" x14ac:dyDescent="0.25">
      <c r="A68" s="5">
        <v>560</v>
      </c>
      <c r="B68" s="6">
        <v>127.48960299123441</v>
      </c>
      <c r="C68" s="6">
        <f>127.489602991234 * $B$36 / 100</f>
        <v>127.48960299123399</v>
      </c>
      <c r="D68" s="6">
        <v>16.063406666666658</v>
      </c>
      <c r="E68" s="7">
        <f>16.0634066666666 * $B$36 / 100</f>
        <v>16.063406666666602</v>
      </c>
    </row>
    <row r="69" spans="1:18" x14ac:dyDescent="0.25">
      <c r="A69" s="5">
        <v>576</v>
      </c>
      <c r="B69" s="6">
        <v>129.27871391029819</v>
      </c>
      <c r="C69" s="6">
        <f>129.278713910298 * $B$36 / 100</f>
        <v>129.27871391029799</v>
      </c>
      <c r="D69" s="6">
        <v>16.288830666666669</v>
      </c>
      <c r="E69" s="7">
        <f>16.2888306666666 * $B$36 / 100</f>
        <v>16.288830666666598</v>
      </c>
    </row>
    <row r="70" spans="1:18" x14ac:dyDescent="0.25">
      <c r="A70" s="5">
        <v>592</v>
      </c>
      <c r="B70" s="6">
        <v>131.06782482936211</v>
      </c>
      <c r="C70" s="6">
        <f>131.067824829362 * $B$36 / 100</f>
        <v>131.067824829362</v>
      </c>
      <c r="D70" s="6">
        <v>16.51425466666667</v>
      </c>
      <c r="E70" s="7">
        <f>16.5142546666666 * $B$36 / 100</f>
        <v>16.514254666666599</v>
      </c>
    </row>
    <row r="71" spans="1:18" x14ac:dyDescent="0.25">
      <c r="A71" s="5">
        <v>608</v>
      </c>
      <c r="B71" s="6">
        <v>132.82720321439089</v>
      </c>
      <c r="C71" s="6">
        <f>132.82720321439 * $B$36 / 100</f>
        <v>132.82720321439001</v>
      </c>
      <c r="D71" s="6">
        <v>16.735932433450561</v>
      </c>
      <c r="E71" s="7">
        <f>16.7359324334505 * $B$36 / 100</f>
        <v>16.7359324334505</v>
      </c>
    </row>
    <row r="72" spans="1:18" x14ac:dyDescent="0.25">
      <c r="A72" s="5">
        <v>624</v>
      </c>
      <c r="B72" s="6">
        <v>134.56358022144721</v>
      </c>
      <c r="C72" s="6">
        <f>134.563580221447 * $B$36 / 100</f>
        <v>134.56358022144701</v>
      </c>
      <c r="D72" s="6">
        <v>16.954712077724079</v>
      </c>
      <c r="E72" s="7">
        <f>16.954712077724 * $B$36 / 100</f>
        <v>16.954712077724</v>
      </c>
    </row>
    <row r="73" spans="1:18" x14ac:dyDescent="0.25">
      <c r="A73" s="8">
        <v>640</v>
      </c>
      <c r="B73" s="9">
        <v>136.2778350659807</v>
      </c>
      <c r="C73" s="9">
        <f>136.27783506598 * $B$36 / 100</f>
        <v>136.27783506598001</v>
      </c>
      <c r="D73" s="9">
        <v>17.170704378680082</v>
      </c>
      <c r="E73" s="10">
        <f>17.17070437868 * $B$36 / 100</f>
        <v>17.17070437868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4.8908049486980962</v>
      </c>
      <c r="C83" s="31">
        <v>3.8964334108749461</v>
      </c>
      <c r="D83" s="31">
        <v>3.1279810184518082</v>
      </c>
      <c r="E83" s="31">
        <v>2.5441379370091739</v>
      </c>
      <c r="F83" s="31">
        <v>2.1077688556557681</v>
      </c>
      <c r="G83" s="31">
        <v>1.7859129870285619</v>
      </c>
      <c r="H83" s="31">
        <v>1.549784067292775</v>
      </c>
      <c r="I83" s="31">
        <v>1.3747703561418589</v>
      </c>
      <c r="J83" s="31">
        <v>1.240434636797531</v>
      </c>
      <c r="K83" s="31">
        <v>1.130514216009725</v>
      </c>
      <c r="L83" s="31">
        <v>1.032920924056651</v>
      </c>
      <c r="M83" s="31">
        <v>0.93974111474473454</v>
      </c>
      <c r="N83" s="31">
        <v>0.84723566540865058</v>
      </c>
      <c r="O83" s="31">
        <v>0.7558399769113201</v>
      </c>
      <c r="P83" s="31">
        <v>0.67016397364393776</v>
      </c>
      <c r="Q83" s="31">
        <v>0.59899210352588739</v>
      </c>
      <c r="R83" s="32">
        <v>0.55528333800483065</v>
      </c>
    </row>
    <row r="84" spans="1:18" x14ac:dyDescent="0.25">
      <c r="A84" s="30">
        <v>144</v>
      </c>
      <c r="B84" s="31">
        <v>4.990525764019095</v>
      </c>
      <c r="C84" s="31">
        <v>3.9693904129813542</v>
      </c>
      <c r="D84" s="31">
        <v>3.1792425851264179</v>
      </c>
      <c r="E84" s="31">
        <v>2.578287613111609</v>
      </c>
      <c r="F84" s="31">
        <v>2.1289053531224962</v>
      </c>
      <c r="G84" s="31">
        <v>1.7976501848728821</v>
      </c>
      <c r="H84" s="31">
        <v>1.5552510116048259</v>
      </c>
      <c r="I84" s="31">
        <v>1.3766112600886229</v>
      </c>
      <c r="J84" s="31">
        <v>1.240808880622819</v>
      </c>
      <c r="K84" s="31">
        <v>1.1310963470341899</v>
      </c>
      <c r="L84" s="31">
        <v>1.034900656677779</v>
      </c>
      <c r="M84" s="31">
        <v>0.94382333043686195</v>
      </c>
      <c r="N84" s="31">
        <v>0.85364041272293356</v>
      </c>
      <c r="O84" s="31">
        <v>0.76430247147578412</v>
      </c>
      <c r="P84" s="31">
        <v>0.6799345981633993</v>
      </c>
      <c r="Q84" s="31">
        <v>0.60883640778202153</v>
      </c>
      <c r="R84" s="32">
        <v>0.56348203885618986</v>
      </c>
    </row>
    <row r="85" spans="1:18" x14ac:dyDescent="0.25">
      <c r="A85" s="30">
        <v>160</v>
      </c>
      <c r="B85" s="31">
        <v>5.0950884216285317</v>
      </c>
      <c r="C85" s="31">
        <v>4.0464790986221377</v>
      </c>
      <c r="D85" s="31">
        <v>3.2339819831405801</v>
      </c>
      <c r="E85" s="31">
        <v>2.6153175749180209</v>
      </c>
      <c r="F85" s="31">
        <v>2.1523808972168652</v>
      </c>
      <c r="G85" s="31">
        <v>1.8112414968277579</v>
      </c>
      <c r="H85" s="31">
        <v>1.5621434440695869</v>
      </c>
      <c r="I85" s="31">
        <v>1.3795053327894939</v>
      </c>
      <c r="J85" s="31">
        <v>1.2419202803628591</v>
      </c>
      <c r="K85" s="31">
        <v>1.1321559276933011</v>
      </c>
      <c r="L85" s="31">
        <v>1.0371544392126859</v>
      </c>
      <c r="M85" s="31">
        <v>0.94803250288114371</v>
      </c>
      <c r="N85" s="31">
        <v>0.86008133018700239</v>
      </c>
      <c r="O85" s="31">
        <v>0.77276665614687989</v>
      </c>
      <c r="P85" s="31">
        <v>0.68972873930562184</v>
      </c>
      <c r="Q85" s="31">
        <v>0.61878236173628309</v>
      </c>
      <c r="R85" s="32">
        <v>0.57191682904025498</v>
      </c>
    </row>
    <row r="86" spans="1:18" x14ac:dyDescent="0.25">
      <c r="A86" s="30">
        <v>176</v>
      </c>
      <c r="B86" s="31">
        <v>5.2045021929557294</v>
      </c>
      <c r="C86" s="31">
        <v>4.1277079931893041</v>
      </c>
      <c r="D86" s="31">
        <v>3.2922069918489858</v>
      </c>
      <c r="E86" s="31">
        <v>2.6552348557457859</v>
      </c>
      <c r="F86" s="31">
        <v>2.1782017752189389</v>
      </c>
      <c r="G86" s="31">
        <v>1.8266924641359299</v>
      </c>
      <c r="H86" s="31">
        <v>1.5704661598924929</v>
      </c>
      <c r="I86" s="31">
        <v>1.3834566234125929</v>
      </c>
      <c r="J86" s="31">
        <v>1.2437721391484611</v>
      </c>
      <c r="K86" s="31">
        <v>1.1336955150805379</v>
      </c>
      <c r="L86" s="31">
        <v>1.039684082717546</v>
      </c>
      <c r="M86" s="31">
        <v>0.95236969709643327</v>
      </c>
      <c r="N86" s="31">
        <v>0.86655873678238382</v>
      </c>
      <c r="O86" s="31">
        <v>0.78123210386885233</v>
      </c>
      <c r="P86" s="31">
        <v>0.69954522397750207</v>
      </c>
      <c r="Q86" s="31">
        <v>0.62882804625825284</v>
      </c>
      <c r="R86" s="32">
        <v>0.58058504338930572</v>
      </c>
    </row>
    <row r="87" spans="1:18" x14ac:dyDescent="0.25">
      <c r="A87" s="30">
        <v>192</v>
      </c>
      <c r="B87" s="31">
        <v>5.3187764115471881</v>
      </c>
      <c r="C87" s="31">
        <v>4.2130856841920243</v>
      </c>
      <c r="D87" s="31">
        <v>3.3539254527235021</v>
      </c>
      <c r="E87" s="31">
        <v>2.6980465510294498</v>
      </c>
      <c r="F87" s="31">
        <v>2.2063743365259501</v>
      </c>
      <c r="G87" s="31">
        <v>1.844008690157326</v>
      </c>
      <c r="H87" s="31">
        <v>1.580224016396139</v>
      </c>
      <c r="I87" s="31">
        <v>1.3884692432432051</v>
      </c>
      <c r="J87" s="31">
        <v>1.246367822227584</v>
      </c>
      <c r="K87" s="31">
        <v>1.135717728406564</v>
      </c>
      <c r="L87" s="31">
        <v>1.042491460365691</v>
      </c>
      <c r="M87" s="31">
        <v>0.95683604021876978</v>
      </c>
      <c r="N87" s="31">
        <v>0.87307301360780099</v>
      </c>
      <c r="O87" s="31">
        <v>0.78969844970307612</v>
      </c>
      <c r="P87" s="31">
        <v>0.70938294120312406</v>
      </c>
      <c r="Q87" s="31">
        <v>0.63897160433468492</v>
      </c>
      <c r="R87" s="32">
        <v>0.58948407885278797</v>
      </c>
    </row>
    <row r="88" spans="1:18" x14ac:dyDescent="0.25">
      <c r="A88" s="30">
        <v>208</v>
      </c>
      <c r="B88" s="31">
        <v>5.4379204730665673</v>
      </c>
      <c r="C88" s="31">
        <v>4.3026208212566663</v>
      </c>
      <c r="D88" s="31">
        <v>3.419145269353165</v>
      </c>
      <c r="E88" s="31">
        <v>2.7437598183207421</v>
      </c>
      <c r="F88" s="31">
        <v>2.2369049926523088</v>
      </c>
      <c r="G88" s="31">
        <v>1.863195840369033</v>
      </c>
      <c r="H88" s="31">
        <v>1.5914219330203121</v>
      </c>
      <c r="I88" s="31">
        <v>1.3945473656837979</v>
      </c>
      <c r="J88" s="31">
        <v>1.249710756965388</v>
      </c>
      <c r="K88" s="31">
        <v>1.1382252489992131</v>
      </c>
      <c r="L88" s="31">
        <v>1.045578507447654</v>
      </c>
      <c r="M88" s="31">
        <v>0.96143272150134507</v>
      </c>
      <c r="N88" s="31">
        <v>0.8796246038791381</v>
      </c>
      <c r="O88" s="31">
        <v>0.79816539082816507</v>
      </c>
      <c r="P88" s="31">
        <v>0.71924084212375972</v>
      </c>
      <c r="Q88" s="31">
        <v>0.64921124106953321</v>
      </c>
      <c r="R88" s="32">
        <v>0.59861139449735745</v>
      </c>
    </row>
    <row r="89" spans="1:18" x14ac:dyDescent="0.25">
      <c r="A89" s="30">
        <v>224</v>
      </c>
      <c r="B89" s="31">
        <v>5.5619438352947226</v>
      </c>
      <c r="C89" s="31">
        <v>4.3963221161267496</v>
      </c>
      <c r="D89" s="31">
        <v>3.4878744074441919</v>
      </c>
      <c r="E89" s="31">
        <v>2.7923818772885558</v>
      </c>
      <c r="F89" s="31">
        <v>2.269800217229601</v>
      </c>
      <c r="G89" s="31">
        <v>1.884259642365324</v>
      </c>
      <c r="H89" s="31">
        <v>1.6040648913219631</v>
      </c>
      <c r="I89" s="31">
        <v>1.401695226254011</v>
      </c>
      <c r="J89" s="31">
        <v>1.2538044328441991</v>
      </c>
      <c r="K89" s="31">
        <v>1.141220820303483</v>
      </c>
      <c r="L89" s="31">
        <v>1.0489472213711091</v>
      </c>
      <c r="M89" s="31">
        <v>0.96616099231453145</v>
      </c>
      <c r="N89" s="31">
        <v>0.88621401292944535</v>
      </c>
      <c r="O89" s="31">
        <v>0.80663268653980535</v>
      </c>
      <c r="P89" s="31">
        <v>0.72911793999782093</v>
      </c>
      <c r="Q89" s="31">
        <v>0.65954522368390645</v>
      </c>
      <c r="R89" s="32">
        <v>0.60796451150677566</v>
      </c>
    </row>
    <row r="90" spans="1:18" x14ac:dyDescent="0.25">
      <c r="A90" s="30">
        <v>240</v>
      </c>
      <c r="B90" s="31">
        <v>5.6908560181296659</v>
      </c>
      <c r="C90" s="31">
        <v>4.494198342662985</v>
      </c>
      <c r="D90" s="31">
        <v>3.560120894819971</v>
      </c>
      <c r="E90" s="31">
        <v>2.843920009718973</v>
      </c>
      <c r="F90" s="31">
        <v>2.305066546006584</v>
      </c>
      <c r="G90" s="31">
        <v>1.9072058858576399</v>
      </c>
      <c r="H90" s="31">
        <v>1.6181579349752231</v>
      </c>
      <c r="I90" s="31">
        <v>1.4099171225906511</v>
      </c>
      <c r="J90" s="31">
        <v>1.2586524014635021</v>
      </c>
      <c r="K90" s="31">
        <v>1.144707247881575</v>
      </c>
      <c r="L90" s="31">
        <v>1.0525996616609341</v>
      </c>
      <c r="M90" s="31">
        <v>0.97102216614589232</v>
      </c>
      <c r="N90" s="31">
        <v>0.8928418082089723</v>
      </c>
      <c r="O90" s="31">
        <v>0.81510015825097426</v>
      </c>
      <c r="P90" s="31">
        <v>0.73901331020092798</v>
      </c>
      <c r="Q90" s="31">
        <v>0.66997188151609421</v>
      </c>
      <c r="R90" s="32">
        <v>0.61754101318203058</v>
      </c>
    </row>
    <row r="91" spans="1:18" x14ac:dyDescent="0.25">
      <c r="A91" s="30">
        <v>256</v>
      </c>
      <c r="B91" s="31">
        <v>5.8246666035866053</v>
      </c>
      <c r="C91" s="31">
        <v>4.5962583368432579</v>
      </c>
      <c r="D91" s="31">
        <v>3.6358928214210731</v>
      </c>
      <c r="E91" s="31">
        <v>2.8983815595152409</v>
      </c>
      <c r="F91" s="31">
        <v>2.3427105768491949</v>
      </c>
      <c r="G91" s="31">
        <v>1.932040422674606</v>
      </c>
      <c r="H91" s="31">
        <v>1.633706169771391</v>
      </c>
      <c r="I91" s="31">
        <v>1.4192174144477121</v>
      </c>
      <c r="J91" s="31">
        <v>1.264258276539981</v>
      </c>
      <c r="K91" s="31">
        <v>1.1486873994128359</v>
      </c>
      <c r="L91" s="31">
        <v>1.0565379499591849</v>
      </c>
      <c r="M91" s="31">
        <v>0.97601761860015879</v>
      </c>
      <c r="N91" s="31">
        <v>0.89950861928513082</v>
      </c>
      <c r="O91" s="31">
        <v>0.82356768949175163</v>
      </c>
      <c r="P91" s="31">
        <v>0.74892609022586509</v>
      </c>
      <c r="Q91" s="31">
        <v>0.6804896060215847</v>
      </c>
      <c r="R91" s="32">
        <v>0.62733854494129559</v>
      </c>
    </row>
    <row r="92" spans="1:18" x14ac:dyDescent="0.25">
      <c r="A92" s="30">
        <v>272</v>
      </c>
      <c r="B92" s="31">
        <v>5.9633852357979036</v>
      </c>
      <c r="C92" s="31">
        <v>4.7025109967626157</v>
      </c>
      <c r="D92" s="31">
        <v>3.7151983393052368</v>
      </c>
      <c r="E92" s="31">
        <v>2.9557739326977899</v>
      </c>
      <c r="F92" s="31">
        <v>2.3827389697405481</v>
      </c>
      <c r="G92" s="31">
        <v>1.95876916676202</v>
      </c>
      <c r="H92" s="31">
        <v>1.6507147636189581</v>
      </c>
      <c r="I92" s="31">
        <v>1.4296005236963669</v>
      </c>
      <c r="J92" s="31">
        <v>1.2706257339074889</v>
      </c>
      <c r="K92" s="31">
        <v>1.1531642046938091</v>
      </c>
      <c r="L92" s="31">
        <v>1.0607642700250599</v>
      </c>
      <c r="M92" s="31">
        <v>0.9811487873992315</v>
      </c>
      <c r="N92" s="31">
        <v>0.90621513784251395</v>
      </c>
      <c r="O92" s="31">
        <v>0.83203522590939727</v>
      </c>
      <c r="P92" s="31">
        <v>0.7588554796825947</v>
      </c>
      <c r="Q92" s="31">
        <v>0.69109685077300398</v>
      </c>
      <c r="R92" s="32">
        <v>0.63735481431988827</v>
      </c>
    </row>
    <row r="93" spans="1:18" x14ac:dyDescent="0.25">
      <c r="A93" s="30">
        <v>288</v>
      </c>
      <c r="B93" s="31">
        <v>6.1070216210131152</v>
      </c>
      <c r="C93" s="31">
        <v>4.8129652826332956</v>
      </c>
      <c r="D93" s="31">
        <v>3.7980456626473771</v>
      </c>
      <c r="E93" s="31">
        <v>3.0161045974042162</v>
      </c>
      <c r="F93" s="31">
        <v>2.4251584467809209</v>
      </c>
      <c r="G93" s="31">
        <v>1.987398094182844</v>
      </c>
      <c r="H93" s="31">
        <v>1.669188946543571</v>
      </c>
      <c r="I93" s="31">
        <v>1.441070934324941</v>
      </c>
      <c r="J93" s="31">
        <v>1.277758511517046</v>
      </c>
      <c r="K93" s="31">
        <v>1.158140655638191</v>
      </c>
      <c r="L93" s="31">
        <v>1.065280867734971</v>
      </c>
      <c r="M93" s="31">
        <v>0.98641717238218263</v>
      </c>
      <c r="N93" s="31">
        <v>0.91296211768288626</v>
      </c>
      <c r="O93" s="31">
        <v>0.84050277526837125</v>
      </c>
      <c r="P93" s="31">
        <v>0.76880074029822509</v>
      </c>
      <c r="Q93" s="31">
        <v>0.70179213146018071</v>
      </c>
      <c r="R93" s="32">
        <v>0.64758759097031404</v>
      </c>
    </row>
    <row r="94" spans="1:18" x14ac:dyDescent="0.25">
      <c r="A94" s="30">
        <v>304</v>
      </c>
      <c r="B94" s="31">
        <v>6.255585527598952</v>
      </c>
      <c r="C94" s="31">
        <v>4.9276302167847064</v>
      </c>
      <c r="D94" s="31">
        <v>3.8844430677395869</v>
      </c>
      <c r="E94" s="31">
        <v>3.0793810838892979</v>
      </c>
      <c r="F94" s="31">
        <v>2.4699757921877832</v>
      </c>
      <c r="G94" s="31">
        <v>2.017933243117227</v>
      </c>
      <c r="H94" s="31">
        <v>1.689134010688065</v>
      </c>
      <c r="I94" s="31">
        <v>1.4536331924389609</v>
      </c>
      <c r="J94" s="31">
        <v>1.2856604094368529</v>
      </c>
      <c r="K94" s="31">
        <v>1.163619806276881</v>
      </c>
      <c r="L94" s="31">
        <v>1.0700900510824689</v>
      </c>
      <c r="M94" s="31">
        <v>0.99182433550527294</v>
      </c>
      <c r="N94" s="31">
        <v>0.91975037472517085</v>
      </c>
      <c r="O94" s="31">
        <v>0.84897040745030072</v>
      </c>
      <c r="P94" s="31">
        <v>0.77876119591707749</v>
      </c>
      <c r="Q94" s="31">
        <v>0.71257402589007768</v>
      </c>
      <c r="R94" s="32">
        <v>0.65803470666223873</v>
      </c>
    </row>
    <row r="95" spans="1:18" x14ac:dyDescent="0.25">
      <c r="A95" s="30">
        <v>320</v>
      </c>
      <c r="B95" s="31">
        <v>6.4090867860393219</v>
      </c>
      <c r="C95" s="31">
        <v>5.0465148836634262</v>
      </c>
      <c r="D95" s="31">
        <v>3.974398892991136</v>
      </c>
      <c r="E95" s="31">
        <v>3.1456109845249891</v>
      </c>
      <c r="F95" s="31">
        <v>2.517197852295769</v>
      </c>
      <c r="G95" s="31">
        <v>2.050380713862499</v>
      </c>
      <c r="H95" s="31">
        <v>1.7105553103124449</v>
      </c>
      <c r="I95" s="31">
        <v>1.467291906261122</v>
      </c>
      <c r="J95" s="31">
        <v>1.2943352898522851</v>
      </c>
      <c r="K95" s="31">
        <v>1.1696047727579351</v>
      </c>
      <c r="L95" s="31">
        <v>1.075194190178322</v>
      </c>
      <c r="M95" s="31">
        <v>0.99737190084194294</v>
      </c>
      <c r="N95" s="31">
        <v>0.92658078700550761</v>
      </c>
      <c r="O95" s="31">
        <v>0.85743825445400146</v>
      </c>
      <c r="P95" s="31">
        <v>0.78873623250065739</v>
      </c>
      <c r="Q95" s="31">
        <v>0.72344117398691676</v>
      </c>
      <c r="R95" s="32">
        <v>0.66869405528251846</v>
      </c>
    </row>
    <row r="96" spans="1:18" x14ac:dyDescent="0.25">
      <c r="A96" s="30">
        <v>336</v>
      </c>
      <c r="B96" s="31">
        <v>6.5675352889352894</v>
      </c>
      <c r="C96" s="31">
        <v>5.1696284298332147</v>
      </c>
      <c r="D96" s="31">
        <v>4.0679215389284638</v>
      </c>
      <c r="E96" s="31">
        <v>3.2148019538004151</v>
      </c>
      <c r="F96" s="31">
        <v>2.566831535556688</v>
      </c>
      <c r="G96" s="31">
        <v>2.0847466688331462</v>
      </c>
      <c r="H96" s="31">
        <v>1.7334582617938901</v>
      </c>
      <c r="I96" s="31">
        <v>1.482051746131275</v>
      </c>
      <c r="J96" s="31">
        <v>1.3037870770658959</v>
      </c>
      <c r="K96" s="31">
        <v>1.176098733346588</v>
      </c>
      <c r="L96" s="31">
        <v>1.0805957172504399</v>
      </c>
      <c r="M96" s="31">
        <v>1.0030615545827799</v>
      </c>
      <c r="N96" s="31">
        <v>0.93345429467716212</v>
      </c>
      <c r="O96" s="31">
        <v>0.86590651039542277</v>
      </c>
      <c r="P96" s="31">
        <v>0.79872529812761417</v>
      </c>
      <c r="Q96" s="31">
        <v>0.73439227779200422</v>
      </c>
      <c r="R96" s="32">
        <v>0.67956359283520484</v>
      </c>
    </row>
    <row r="97" spans="1:18" x14ac:dyDescent="0.25">
      <c r="A97" s="30">
        <v>352</v>
      </c>
      <c r="B97" s="31">
        <v>6.7309409910051068</v>
      </c>
      <c r="C97" s="31">
        <v>5.2969800639750018</v>
      </c>
      <c r="D97" s="31">
        <v>4.1650194681951893</v>
      </c>
      <c r="E97" s="31">
        <v>3.2869617083218792</v>
      </c>
      <c r="F97" s="31">
        <v>2.618883812539532</v>
      </c>
      <c r="G97" s="31">
        <v>2.121037332560844</v>
      </c>
      <c r="H97" s="31">
        <v>1.757848343626764</v>
      </c>
      <c r="I97" s="31">
        <v>1.49791744450647</v>
      </c>
      <c r="J97" s="31">
        <v>1.314019757497412</v>
      </c>
      <c r="K97" s="31">
        <v>1.1831049284252519</v>
      </c>
      <c r="L97" s="31">
        <v>1.0862971266439141</v>
      </c>
      <c r="M97" s="31">
        <v>1.008895045035568</v>
      </c>
      <c r="N97" s="31">
        <v>0.94037190001060911</v>
      </c>
      <c r="O97" s="31">
        <v>0.87437543150770813</v>
      </c>
      <c r="P97" s="31">
        <v>0.80872790299374819</v>
      </c>
      <c r="Q97" s="31">
        <v>0.74542610146385946</v>
      </c>
      <c r="R97" s="32">
        <v>0.69064133744145195</v>
      </c>
    </row>
    <row r="98" spans="1:18" x14ac:dyDescent="0.25">
      <c r="A98" s="30">
        <v>368</v>
      </c>
      <c r="B98" s="31">
        <v>6.8993139090842028</v>
      </c>
      <c r="C98" s="31">
        <v>5.4285790568869059</v>
      </c>
      <c r="D98" s="31">
        <v>4.2657012055521086</v>
      </c>
      <c r="E98" s="31">
        <v>3.36209802681286</v>
      </c>
      <c r="F98" s="31">
        <v>2.673361715930461</v>
      </c>
      <c r="G98" s="31">
        <v>2.1592589916944451</v>
      </c>
      <c r="H98" s="31">
        <v>1.783731096422595</v>
      </c>
      <c r="I98" s="31">
        <v>1.5148937959609341</v>
      </c>
      <c r="J98" s="31">
        <v>1.3250373796837349</v>
      </c>
      <c r="K98" s="31">
        <v>1.1906266604935121</v>
      </c>
      <c r="L98" s="31">
        <v>1.0923009748210259</v>
      </c>
      <c r="M98" s="31">
        <v>1.0148741826252761</v>
      </c>
      <c r="N98" s="31">
        <v>0.9473346673935108</v>
      </c>
      <c r="O98" s="31">
        <v>0.88284533614121086</v>
      </c>
      <c r="P98" s="31">
        <v>0.81874361941212837</v>
      </c>
      <c r="Q98" s="31">
        <v>0.75654147127820082</v>
      </c>
      <c r="R98" s="32">
        <v>0.70192536933971905</v>
      </c>
    </row>
    <row r="99" spans="1:18" x14ac:dyDescent="0.25">
      <c r="A99" s="30">
        <v>384</v>
      </c>
      <c r="B99" s="31">
        <v>7.0726641221251683</v>
      </c>
      <c r="C99" s="31">
        <v>5.5644347414842006</v>
      </c>
      <c r="D99" s="31">
        <v>4.3699753378771868</v>
      </c>
      <c r="E99" s="31">
        <v>3.4402187501140111</v>
      </c>
      <c r="F99" s="31">
        <v>2.7302723405328151</v>
      </c>
      <c r="G99" s="31">
        <v>2.1994179949999668</v>
      </c>
      <c r="H99" s="31">
        <v>1.8111121229100879</v>
      </c>
      <c r="I99" s="31">
        <v>1.5329856571860421</v>
      </c>
      <c r="J99" s="31">
        <v>1.3368440542789439</v>
      </c>
      <c r="K99" s="31">
        <v>1.19866729416813</v>
      </c>
      <c r="L99" s="31">
        <v>1.098609880361209</v>
      </c>
      <c r="M99" s="31">
        <v>1.021000839894032</v>
      </c>
      <c r="N99" s="31">
        <v>0.95434372333064688</v>
      </c>
      <c r="O99" s="31">
        <v>0.89131660476341246</v>
      </c>
      <c r="P99" s="31">
        <v>0.82877208181289308</v>
      </c>
      <c r="Q99" s="31">
        <v>0.76773727562789051</v>
      </c>
      <c r="R99" s="32">
        <v>0.71341383088548949</v>
      </c>
    </row>
    <row r="100" spans="1:18" x14ac:dyDescent="0.25">
      <c r="A100" s="30">
        <v>400</v>
      </c>
      <c r="B100" s="31">
        <v>7.2510017711977834</v>
      </c>
      <c r="C100" s="31">
        <v>5.7045565127993481</v>
      </c>
      <c r="D100" s="31">
        <v>4.4778505141655653</v>
      </c>
      <c r="E100" s="31">
        <v>3.5213317811831581</v>
      </c>
      <c r="F100" s="31">
        <v>2.7896228432671029</v>
      </c>
      <c r="G100" s="31">
        <v>2.241520753360609</v>
      </c>
      <c r="H100" s="31">
        <v>1.8399970879351319</v>
      </c>
      <c r="I100" s="31">
        <v>1.5521979469903719</v>
      </c>
      <c r="J100" s="31">
        <v>1.3494439540542871</v>
      </c>
      <c r="K100" s="31">
        <v>1.2072302561830439</v>
      </c>
      <c r="L100" s="31">
        <v>1.105226523961103</v>
      </c>
      <c r="M100" s="31">
        <v>1.0272769515011351</v>
      </c>
      <c r="N100" s="31">
        <v>0.96140025644403149</v>
      </c>
      <c r="O100" s="31">
        <v>0.89978967995899439</v>
      </c>
      <c r="P100" s="31">
        <v>0.83881298674343441</v>
      </c>
      <c r="Q100" s="31">
        <v>0.7790124650229584</v>
      </c>
      <c r="R100" s="32">
        <v>0.72510492655153058</v>
      </c>
    </row>
    <row r="101" spans="1:18" x14ac:dyDescent="0.25">
      <c r="A101" s="30">
        <v>416</v>
      </c>
      <c r="B101" s="31">
        <v>7.4343370594889944</v>
      </c>
      <c r="C101" s="31">
        <v>5.8489538279819868</v>
      </c>
      <c r="D101" s="31">
        <v>4.5893354455295716</v>
      </c>
      <c r="E101" s="31">
        <v>3.6054450850953099</v>
      </c>
      <c r="F101" s="31">
        <v>2.8514204431710199</v>
      </c>
      <c r="G101" s="31">
        <v>2.2855737397767451</v>
      </c>
      <c r="H101" s="31">
        <v>1.8703917184607799</v>
      </c>
      <c r="I101" s="31">
        <v>1.572535646299666</v>
      </c>
      <c r="J101" s="31">
        <v>1.362841313898189</v>
      </c>
      <c r="K101" s="31">
        <v>1.216319035389374</v>
      </c>
      <c r="L101" s="31">
        <v>1.11215364843449</v>
      </c>
      <c r="M101" s="31">
        <v>1.0337045142230681</v>
      </c>
      <c r="N101" s="31">
        <v>0.96850551747282942</v>
      </c>
      <c r="O101" s="31">
        <v>0.90826506642982185</v>
      </c>
      <c r="P101" s="31">
        <v>0.84886609286827031</v>
      </c>
      <c r="Q101" s="31">
        <v>0.79036605209064692</v>
      </c>
      <c r="R101" s="32">
        <v>0.73699692292772312</v>
      </c>
    </row>
    <row r="102" spans="1:18" x14ac:dyDescent="0.25">
      <c r="A102" s="30">
        <v>432</v>
      </c>
      <c r="B102" s="31">
        <v>7.6226802523029313</v>
      </c>
      <c r="C102" s="31">
        <v>5.9976362062989219</v>
      </c>
      <c r="D102" s="31">
        <v>4.7044389051986908</v>
      </c>
      <c r="E102" s="31">
        <v>3.692566689042645</v>
      </c>
      <c r="F102" s="31">
        <v>2.9156724213994272</v>
      </c>
      <c r="G102" s="31">
        <v>2.3315834893659249</v>
      </c>
      <c r="H102" s="31">
        <v>1.902301803567269</v>
      </c>
      <c r="I102" s="31">
        <v>1.5940037981568409</v>
      </c>
      <c r="J102" s="31">
        <v>1.3770404308162629</v>
      </c>
      <c r="K102" s="31">
        <v>1.2259371827553971</v>
      </c>
      <c r="L102" s="31">
        <v>1.1193940587123501</v>
      </c>
      <c r="M102" s="31">
        <v>1.0402855869534879</v>
      </c>
      <c r="N102" s="31">
        <v>0.97566081927338466</v>
      </c>
      <c r="O102" s="31">
        <v>0.91674333099489413</v>
      </c>
      <c r="P102" s="31">
        <v>0.85893122096912233</v>
      </c>
      <c r="Q102" s="31">
        <v>0.80179711157534317</v>
      </c>
      <c r="R102" s="32">
        <v>0.74908814872119223</v>
      </c>
    </row>
    <row r="103" spans="1:18" x14ac:dyDescent="0.25">
      <c r="A103" s="30">
        <v>448</v>
      </c>
      <c r="B103" s="31">
        <v>7.8160416770608911</v>
      </c>
      <c r="C103" s="31">
        <v>6.1506132291341391</v>
      </c>
      <c r="D103" s="31">
        <v>4.8231697285196002</v>
      </c>
      <c r="E103" s="31">
        <v>3.7827046823345141</v>
      </c>
      <c r="F103" s="31">
        <v>2.9823861212243612</v>
      </c>
      <c r="G103" s="31">
        <v>2.3795565993628718</v>
      </c>
      <c r="H103" s="31">
        <v>1.9357331944520091</v>
      </c>
      <c r="I103" s="31">
        <v>1.6166075077219899</v>
      </c>
      <c r="J103" s="31">
        <v>1.3920456639312839</v>
      </c>
      <c r="K103" s="31">
        <v>1.2360883113665799</v>
      </c>
      <c r="L103" s="31">
        <v>1.1269506218428309</v>
      </c>
      <c r="M103" s="31">
        <v>1.047022290703234</v>
      </c>
      <c r="N103" s="31">
        <v>0.98286753681921546</v>
      </c>
      <c r="O103" s="31">
        <v>0.92522510259043667</v>
      </c>
      <c r="P103" s="31">
        <v>0.86900825394486236</v>
      </c>
      <c r="Q103" s="31">
        <v>0.81330478033861553</v>
      </c>
      <c r="R103" s="32">
        <v>0.76137699475614795</v>
      </c>
    </row>
    <row r="104" spans="1:18" x14ac:dyDescent="0.25">
      <c r="A104" s="30">
        <v>464</v>
      </c>
      <c r="B104" s="31">
        <v>8.0144317233013478</v>
      </c>
      <c r="C104" s="31">
        <v>6.3078945399887996</v>
      </c>
      <c r="D104" s="31">
        <v>4.9455368129561421</v>
      </c>
      <c r="E104" s="31">
        <v>3.8758672163974501</v>
      </c>
      <c r="F104" s="31">
        <v>3.051568948035043</v>
      </c>
      <c r="G104" s="31">
        <v>2.429499729119486</v>
      </c>
      <c r="H104" s="31">
        <v>1.970691804429582</v>
      </c>
      <c r="I104" s="31">
        <v>1.640351942272388</v>
      </c>
      <c r="J104" s="31">
        <v>1.4078614344832081</v>
      </c>
      <c r="K104" s="31">
        <v>1.2467760964255621</v>
      </c>
      <c r="L104" s="31">
        <v>1.134826266991251</v>
      </c>
      <c r="M104" s="31">
        <v>1.0539168086003119</v>
      </c>
      <c r="N104" s="31">
        <v>0.99012710720099051</v>
      </c>
      <c r="O104" s="31">
        <v>0.93371107226982109</v>
      </c>
      <c r="P104" s="31">
        <v>0.87909713681157353</v>
      </c>
      <c r="Q104" s="31">
        <v>0.82488825735920168</v>
      </c>
      <c r="R104" s="32">
        <v>0.77386191397402726</v>
      </c>
    </row>
    <row r="105" spans="1:18" x14ac:dyDescent="0.25">
      <c r="A105" s="30">
        <v>480</v>
      </c>
      <c r="B105" s="31">
        <v>8.2178608426799524</v>
      </c>
      <c r="C105" s="31">
        <v>6.4694898444812443</v>
      </c>
      <c r="D105" s="31">
        <v>5.0715491180893428</v>
      </c>
      <c r="E105" s="31">
        <v>3.9720625047751579</v>
      </c>
      <c r="F105" s="31">
        <v>3.1232283693378591</v>
      </c>
      <c r="G105" s="31">
        <v>2.4814196001048412</v>
      </c>
      <c r="H105" s="31">
        <v>2.0071836089317472</v>
      </c>
      <c r="I105" s="31">
        <v>1.6652423312024709</v>
      </c>
      <c r="J105" s="31">
        <v>1.424492225829153</v>
      </c>
      <c r="K105" s="31">
        <v>1.258004275252155</v>
      </c>
      <c r="L105" s="31">
        <v>1.143023985440117</v>
      </c>
      <c r="M105" s="31">
        <v>1.060971385889909</v>
      </c>
      <c r="N105" s="31">
        <v>0.99744102962660897</v>
      </c>
      <c r="O105" s="31">
        <v>0.94220199320360376</v>
      </c>
      <c r="P105" s="31">
        <v>0.88919787670248263</v>
      </c>
      <c r="Q105" s="31">
        <v>0.83654680373306434</v>
      </c>
      <c r="R105" s="32">
        <v>0.78654142143347627</v>
      </c>
    </row>
    <row r="106" spans="1:18" x14ac:dyDescent="0.25">
      <c r="A106" s="30">
        <v>496</v>
      </c>
      <c r="B106" s="31">
        <v>8.426339548969537</v>
      </c>
      <c r="C106" s="31">
        <v>6.6354089103469747</v>
      </c>
      <c r="D106" s="31">
        <v>5.2012156656173874</v>
      </c>
      <c r="E106" s="31">
        <v>4.0712988231285214</v>
      </c>
      <c r="F106" s="31">
        <v>3.1973719147563751</v>
      </c>
      <c r="G106" s="31">
        <v>2.5353229959051879</v>
      </c>
      <c r="H106" s="31">
        <v>2.0452146455074409</v>
      </c>
      <c r="I106" s="31">
        <v>1.6912839660238661</v>
      </c>
      <c r="J106" s="31">
        <v>1.441942583443433</v>
      </c>
      <c r="K106" s="31">
        <v>1.2697766472833589</v>
      </c>
      <c r="L106" s="31">
        <v>1.1515468305891019</v>
      </c>
      <c r="M106" s="31">
        <v>1.06818832993438</v>
      </c>
      <c r="N106" s="31">
        <v>1.0048108654211061</v>
      </c>
      <c r="O106" s="31">
        <v>0.95069868067949259</v>
      </c>
      <c r="P106" s="31">
        <v>0.89931054286800816</v>
      </c>
      <c r="Q106" s="31">
        <v>0.84827974267326633</v>
      </c>
      <c r="R106" s="32">
        <v>0.79941409431024701</v>
      </c>
    </row>
    <row r="107" spans="1:18" x14ac:dyDescent="0.25">
      <c r="A107" s="30">
        <v>512</v>
      </c>
      <c r="B107" s="31">
        <v>8.639878418060098</v>
      </c>
      <c r="C107" s="31">
        <v>6.8056615674386887</v>
      </c>
      <c r="D107" s="31">
        <v>5.3345455393556556</v>
      </c>
      <c r="E107" s="31">
        <v>4.1735845092355914</v>
      </c>
      <c r="F107" s="31">
        <v>3.2740071760313318</v>
      </c>
      <c r="G107" s="31">
        <v>2.591216762223953</v>
      </c>
      <c r="H107" s="31">
        <v>2.0847910138227732</v>
      </c>
      <c r="I107" s="31">
        <v>1.718482200365365</v>
      </c>
      <c r="J107" s="31">
        <v>1.460217114917526</v>
      </c>
      <c r="K107" s="31">
        <v>1.282097074073322</v>
      </c>
      <c r="L107" s="31">
        <v>1.160397917955051</v>
      </c>
      <c r="M107" s="31">
        <v>1.0755700102132479</v>
      </c>
      <c r="N107" s="31">
        <v>1.0122382380266941</v>
      </c>
      <c r="O107" s="31">
        <v>0.95920201210242861</v>
      </c>
      <c r="P107" s="31">
        <v>0.9094352666757286</v>
      </c>
      <c r="Q107" s="31">
        <v>0.86008645951008922</v>
      </c>
      <c r="R107" s="32">
        <v>0.81247857189729078</v>
      </c>
    </row>
    <row r="108" spans="1:18" x14ac:dyDescent="0.25">
      <c r="A108" s="30">
        <v>528</v>
      </c>
      <c r="B108" s="31">
        <v>8.8584880879588184</v>
      </c>
      <c r="C108" s="31">
        <v>6.9802577077262384</v>
      </c>
      <c r="D108" s="31">
        <v>5.4715478852366939</v>
      </c>
      <c r="E108" s="31">
        <v>4.2789279629916068</v>
      </c>
      <c r="F108" s="31">
        <v>3.3531418070206511</v>
      </c>
      <c r="G108" s="31">
        <v>2.6491078068817431</v>
      </c>
      <c r="H108" s="31">
        <v>2.1259188756610339</v>
      </c>
      <c r="I108" s="31">
        <v>1.746842449972938</v>
      </c>
      <c r="J108" s="31">
        <v>1.4793204899601</v>
      </c>
      <c r="K108" s="31">
        <v>1.294969479293403</v>
      </c>
      <c r="L108" s="31">
        <v>1.169580425171991</v>
      </c>
      <c r="M108" s="31">
        <v>1.0831188583232481</v>
      </c>
      <c r="N108" s="31">
        <v>1.0197248330027731</v>
      </c>
      <c r="O108" s="31">
        <v>0.96771292699446754</v>
      </c>
      <c r="P108" s="31">
        <v>0.91957224161042095</v>
      </c>
      <c r="Q108" s="31">
        <v>0.87196640169097939</v>
      </c>
      <c r="R108" s="32">
        <v>0.82573355560476358</v>
      </c>
    </row>
    <row r="109" spans="1:18" x14ac:dyDescent="0.25">
      <c r="A109" s="30">
        <v>544</v>
      </c>
      <c r="B109" s="31">
        <v>9.0821792587900418</v>
      </c>
      <c r="C109" s="31">
        <v>7.1592072852966666</v>
      </c>
      <c r="D109" s="31">
        <v>5.6122319113102126</v>
      </c>
      <c r="E109" s="31">
        <v>4.3873376464089624</v>
      </c>
      <c r="F109" s="31">
        <v>3.43478352369941</v>
      </c>
      <c r="G109" s="31">
        <v>2.709003099816317</v>
      </c>
      <c r="H109" s="31">
        <v>2.1686044549226722</v>
      </c>
      <c r="I109" s="31">
        <v>1.7763701927097211</v>
      </c>
      <c r="J109" s="31">
        <v>1.4992574403969521</v>
      </c>
      <c r="K109" s="31">
        <v>1.3083978487320891</v>
      </c>
      <c r="L109" s="31">
        <v>1.1790975919911131</v>
      </c>
      <c r="M109" s="31">
        <v>1.0908373679782379</v>
      </c>
      <c r="N109" s="31">
        <v>1.027272398025908</v>
      </c>
      <c r="O109" s="31">
        <v>0.97623242699484614</v>
      </c>
      <c r="P109" s="31">
        <v>0.92972172327401381</v>
      </c>
      <c r="Q109" s="31">
        <v>0.88391907878056108</v>
      </c>
      <c r="R109" s="32">
        <v>0.83917780895996685</v>
      </c>
    </row>
    <row r="110" spans="1:18" x14ac:dyDescent="0.25">
      <c r="A110" s="30">
        <v>560</v>
      </c>
      <c r="B110" s="31">
        <v>9.3109626927952984</v>
      </c>
      <c r="C110" s="31">
        <v>7.3425203163541797</v>
      </c>
      <c r="D110" s="31">
        <v>5.7566068877431276</v>
      </c>
      <c r="E110" s="31">
        <v>4.4988220836172497</v>
      </c>
      <c r="F110" s="31">
        <v>3.5189401041598898</v>
      </c>
      <c r="G110" s="31">
        <v>2.770909673082643</v>
      </c>
      <c r="H110" s="31">
        <v>2.2128540376253421</v>
      </c>
      <c r="I110" s="31">
        <v>1.80707096855606</v>
      </c>
      <c r="J110" s="31">
        <v>1.5200327601711261</v>
      </c>
      <c r="K110" s="31">
        <v>1.3223862302951011</v>
      </c>
      <c r="L110" s="31">
        <v>1.188952720280807</v>
      </c>
      <c r="M110" s="31">
        <v>1.098728095009293</v>
      </c>
      <c r="N110" s="31">
        <v>1.0348827428898539</v>
      </c>
      <c r="O110" s="31">
        <v>0.98476157586003232</v>
      </c>
      <c r="P110" s="31">
        <v>0.93988402938562399</v>
      </c>
      <c r="Q110" s="31">
        <v>0.8959440624606394</v>
      </c>
      <c r="R110" s="32">
        <v>0.85281015760738665</v>
      </c>
    </row>
    <row r="111" spans="1:18" x14ac:dyDescent="0.25">
      <c r="A111" s="30">
        <v>576</v>
      </c>
      <c r="B111" s="31">
        <v>9.5448492143332953</v>
      </c>
      <c r="C111" s="31">
        <v>7.5302068792201702</v>
      </c>
      <c r="D111" s="31">
        <v>5.9046821468194963</v>
      </c>
      <c r="E111" s="31">
        <v>4.6133898608632222</v>
      </c>
      <c r="F111" s="31">
        <v>3.605619388611526</v>
      </c>
      <c r="G111" s="31">
        <v>2.8348346208528401</v>
      </c>
      <c r="H111" s="31">
        <v>2.258673971903836</v>
      </c>
      <c r="I111" s="31">
        <v>1.838950379609428</v>
      </c>
      <c r="J111" s="31">
        <v>1.5416513053427781</v>
      </c>
      <c r="K111" s="31">
        <v>1.336938734005287</v>
      </c>
      <c r="L111" s="31">
        <v>1.199149174026614</v>
      </c>
      <c r="M111" s="31">
        <v>1.1067936573646531</v>
      </c>
      <c r="N111" s="31">
        <v>1.0425577395055241</v>
      </c>
      <c r="O111" s="31">
        <v>0.99330149946361412</v>
      </c>
      <c r="P111" s="31">
        <v>0.95005953978155233</v>
      </c>
      <c r="Q111" s="31">
        <v>0.90804098653018528</v>
      </c>
      <c r="R111" s="32">
        <v>0.86662948930866412</v>
      </c>
    </row>
    <row r="112" spans="1:18" x14ac:dyDescent="0.25">
      <c r="A112" s="30">
        <v>592</v>
      </c>
      <c r="B112" s="31">
        <v>9.7838497098799113</v>
      </c>
      <c r="C112" s="31">
        <v>7.7222771143332034</v>
      </c>
      <c r="D112" s="31">
        <v>6.0564670829405776</v>
      </c>
      <c r="E112" s="31">
        <v>4.7310496265108144</v>
      </c>
      <c r="F112" s="31">
        <v>3.6948292793809419</v>
      </c>
      <c r="G112" s="31">
        <v>2.9007850994162192</v>
      </c>
      <c r="H112" s="31">
        <v>2.3060706680101579</v>
      </c>
      <c r="I112" s="31">
        <v>1.8720140900845039</v>
      </c>
      <c r="J112" s="31">
        <v>1.5641179940892811</v>
      </c>
      <c r="K112" s="31">
        <v>1.352059532002696</v>
      </c>
      <c r="L112" s="31">
        <v>1.209690379331263</v>
      </c>
      <c r="M112" s="31">
        <v>1.1150367351097139</v>
      </c>
      <c r="N112" s="31">
        <v>1.0502993219010031</v>
      </c>
      <c r="O112" s="31">
        <v>1.0018533857963561</v>
      </c>
      <c r="P112" s="31">
        <v>0.96024869641524602</v>
      </c>
      <c r="Q112" s="31">
        <v>0.92020954690534429</v>
      </c>
      <c r="R112" s="32">
        <v>0.880634753942655</v>
      </c>
    </row>
    <row r="113" spans="1:18" x14ac:dyDescent="0.25">
      <c r="A113" s="30">
        <v>608</v>
      </c>
      <c r="B113" s="31">
        <v>10.027975128028199</v>
      </c>
      <c r="C113" s="31">
        <v>7.9187412242490147</v>
      </c>
      <c r="D113" s="31">
        <v>6.2119711526247858</v>
      </c>
      <c r="E113" s="31">
        <v>4.8518100910411341</v>
      </c>
      <c r="F113" s="31">
        <v>3.7865777409119201</v>
      </c>
      <c r="G113" s="31">
        <v>2.9687683271792422</v>
      </c>
      <c r="H113" s="31">
        <v>2.355050598313456</v>
      </c>
      <c r="I113" s="31">
        <v>1.906267826313141</v>
      </c>
      <c r="J113" s="31">
        <v>1.587437806705148</v>
      </c>
      <c r="K113" s="31">
        <v>1.3677528585445411</v>
      </c>
      <c r="L113" s="31">
        <v>1.220579824414654</v>
      </c>
      <c r="M113" s="31">
        <v>1.1234600704270741</v>
      </c>
      <c r="N113" s="31">
        <v>1.058109486221573</v>
      </c>
      <c r="O113" s="31">
        <v>1.010418484966229</v>
      </c>
      <c r="P113" s="31">
        <v>0.97045200335734816</v>
      </c>
      <c r="Q113" s="31">
        <v>0.93244950161944817</v>
      </c>
      <c r="R113" s="32">
        <v>0.89482496350536078</v>
      </c>
    </row>
    <row r="114" spans="1:18" x14ac:dyDescent="0.25">
      <c r="A114" s="30">
        <v>624</v>
      </c>
      <c r="B114" s="31">
        <v>10.277236479488391</v>
      </c>
      <c r="C114" s="31">
        <v>8.1196094736405193</v>
      </c>
      <c r="D114" s="31">
        <v>6.3712038745077244</v>
      </c>
      <c r="E114" s="31">
        <v>4.9756800270524639</v>
      </c>
      <c r="F114" s="31">
        <v>3.880872799765438</v>
      </c>
      <c r="G114" s="31">
        <v>3.038791584665578</v>
      </c>
      <c r="H114" s="31">
        <v>2.405620297300076</v>
      </c>
      <c r="I114" s="31">
        <v>1.941717376744359</v>
      </c>
      <c r="J114" s="31">
        <v>1.6116157856021009</v>
      </c>
      <c r="K114" s="31">
        <v>1.3840230100052211</v>
      </c>
      <c r="L114" s="31">
        <v>1.231821059613885</v>
      </c>
      <c r="M114" s="31">
        <v>1.132066467616494</v>
      </c>
      <c r="N114" s="31">
        <v>1.065990290729687</v>
      </c>
      <c r="O114" s="31">
        <v>1.0189981091983691</v>
      </c>
      <c r="P114" s="31">
        <v>0.98067002679568926</v>
      </c>
      <c r="Q114" s="31">
        <v>0.94476067082299409</v>
      </c>
      <c r="R114" s="32">
        <v>0.90919919210996269</v>
      </c>
    </row>
    <row r="115" spans="1:18" x14ac:dyDescent="0.25">
      <c r="A115" s="33">
        <v>640</v>
      </c>
      <c r="B115" s="34">
        <v>10.53164483708788</v>
      </c>
      <c r="C115" s="34">
        <v>8.3248921892978025</v>
      </c>
      <c r="D115" s="34">
        <v>6.5341748293421693</v>
      </c>
      <c r="E115" s="34">
        <v>5.102668269260267</v>
      </c>
      <c r="F115" s="34">
        <v>3.9777225446196351</v>
      </c>
      <c r="G115" s="34">
        <v>3.1108622145160529</v>
      </c>
      <c r="H115" s="34">
        <v>2.4577863615735351</v>
      </c>
      <c r="I115" s="34">
        <v>1.978368591944353</v>
      </c>
      <c r="J115" s="34">
        <v>1.636657035309026</v>
      </c>
      <c r="K115" s="34">
        <v>1.400874344876293</v>
      </c>
      <c r="L115" s="34">
        <v>1.243417697383165</v>
      </c>
      <c r="M115" s="34">
        <v>1.140858793094911</v>
      </c>
      <c r="N115" s="34">
        <v>1.073943855804963</v>
      </c>
      <c r="O115" s="34">
        <v>1.027593632835083</v>
      </c>
      <c r="P115" s="34">
        <v>0.9909033950352607</v>
      </c>
      <c r="Q115" s="34">
        <v>0.9571429367836719</v>
      </c>
      <c r="R115" s="35">
        <v>0.92375657598683958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4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6.9000000000000172E-2</v>
      </c>
    </row>
    <row r="127" spans="1:18" x14ac:dyDescent="0.25">
      <c r="A127" s="5">
        <v>0.125</v>
      </c>
      <c r="B127" s="32">
        <v>9.1755388888889122E-2</v>
      </c>
    </row>
    <row r="128" spans="1:18" x14ac:dyDescent="0.25">
      <c r="A128" s="5">
        <v>0.25</v>
      </c>
      <c r="B128" s="32">
        <v>5.3774509803923287E-3</v>
      </c>
    </row>
    <row r="129" spans="1:2" x14ac:dyDescent="0.25">
      <c r="A129" s="5">
        <v>0.375</v>
      </c>
      <c r="B129" s="32">
        <v>-8.435999999999888E-3</v>
      </c>
    </row>
    <row r="130" spans="1:2" x14ac:dyDescent="0.25">
      <c r="A130" s="5">
        <v>0.5</v>
      </c>
      <c r="B130" s="32">
        <v>1.94250269687164E-2</v>
      </c>
    </row>
    <row r="131" spans="1:2" x14ac:dyDescent="0.25">
      <c r="A131" s="5">
        <v>0.625</v>
      </c>
      <c r="B131" s="32">
        <v>8.1154261057174715E-3</v>
      </c>
    </row>
    <row r="132" spans="1:2" x14ac:dyDescent="0.25">
      <c r="A132" s="5">
        <v>0.75</v>
      </c>
      <c r="B132" s="32">
        <v>-3.1941747572814538E-3</v>
      </c>
    </row>
    <row r="133" spans="1:2" x14ac:dyDescent="0.25">
      <c r="A133" s="5">
        <v>0.875</v>
      </c>
      <c r="B133" s="32">
        <v>-1.4503775620280379E-2</v>
      </c>
    </row>
    <row r="134" spans="1:2" x14ac:dyDescent="0.25">
      <c r="A134" s="5">
        <v>1</v>
      </c>
      <c r="B134" s="32">
        <v>-1.7666666666666719E-2</v>
      </c>
    </row>
    <row r="135" spans="1:2" x14ac:dyDescent="0.25">
      <c r="A135" s="5">
        <v>1.125</v>
      </c>
      <c r="B135" s="32">
        <v>-8.4789915966384608E-3</v>
      </c>
    </row>
    <row r="136" spans="1:2" x14ac:dyDescent="0.25">
      <c r="A136" s="5">
        <v>1.25</v>
      </c>
      <c r="B136" s="32">
        <v>-8.4352331606216691E-3</v>
      </c>
    </row>
    <row r="137" spans="1:2" x14ac:dyDescent="0.25">
      <c r="A137" s="5">
        <v>1.375</v>
      </c>
      <c r="B137" s="32">
        <v>-9.329015544041197E-3</v>
      </c>
    </row>
    <row r="138" spans="1:2" x14ac:dyDescent="0.25">
      <c r="A138" s="5">
        <v>1.5</v>
      </c>
      <c r="B138" s="32">
        <v>-8.5399361022362452E-3</v>
      </c>
    </row>
    <row r="139" spans="1:2" x14ac:dyDescent="0.25">
      <c r="A139" s="5">
        <v>1.625</v>
      </c>
      <c r="B139" s="32">
        <v>-5.997337593183996E-3</v>
      </c>
    </row>
    <row r="140" spans="1:2" x14ac:dyDescent="0.25">
      <c r="A140" s="5">
        <v>1.75</v>
      </c>
      <c r="B140" s="32">
        <v>-3.4547390841319641E-3</v>
      </c>
    </row>
    <row r="141" spans="1:2" x14ac:dyDescent="0.25">
      <c r="A141" s="5">
        <v>1.875</v>
      </c>
      <c r="B141" s="32">
        <v>-9.1214057507993612E-4</v>
      </c>
    </row>
    <row r="142" spans="1:2" x14ac:dyDescent="0.25">
      <c r="A142" s="5">
        <v>2</v>
      </c>
      <c r="B142" s="32">
        <v>1.5284298382911571E-4</v>
      </c>
    </row>
    <row r="143" spans="1:2" x14ac:dyDescent="0.25">
      <c r="A143" s="5">
        <v>2.125</v>
      </c>
      <c r="B143" s="32">
        <v>1.0067814293179821E-4</v>
      </c>
    </row>
    <row r="144" spans="1:2" x14ac:dyDescent="0.25">
      <c r="A144" s="5">
        <v>2.25</v>
      </c>
      <c r="B144" s="32">
        <v>4.8513302034480787E-5</v>
      </c>
    </row>
    <row r="145" spans="1:2" x14ac:dyDescent="0.25">
      <c r="A145" s="5">
        <v>2.375</v>
      </c>
      <c r="B145" s="32">
        <v>-3.6515388628366452E-6</v>
      </c>
    </row>
    <row r="146" spans="1:2" x14ac:dyDescent="0.25">
      <c r="A146" s="5">
        <v>2.5</v>
      </c>
      <c r="B146" s="32">
        <v>-5.5816379759709989E-5</v>
      </c>
    </row>
    <row r="147" spans="1:2" x14ac:dyDescent="0.25">
      <c r="A147" s="5">
        <v>2.625</v>
      </c>
      <c r="B147" s="32">
        <v>-1.0798122065702739E-4</v>
      </c>
    </row>
    <row r="148" spans="1:2" x14ac:dyDescent="0.25">
      <c r="A148" s="5">
        <v>2.75</v>
      </c>
      <c r="B148" s="32">
        <v>-1.6014606155434491E-4</v>
      </c>
    </row>
    <row r="149" spans="1:2" x14ac:dyDescent="0.25">
      <c r="A149" s="5">
        <v>2.875</v>
      </c>
      <c r="B149" s="32">
        <v>-2.1231090245144019E-4</v>
      </c>
    </row>
    <row r="150" spans="1:2" x14ac:dyDescent="0.25">
      <c r="A150" s="5">
        <v>3</v>
      </c>
      <c r="B150" s="32">
        <v>6.3232963549952892E-4</v>
      </c>
    </row>
    <row r="151" spans="1:2" x14ac:dyDescent="0.25">
      <c r="A151" s="5">
        <v>3.125</v>
      </c>
      <c r="B151" s="32">
        <v>2.16428948758618E-3</v>
      </c>
    </row>
    <row r="152" spans="1:2" x14ac:dyDescent="0.25">
      <c r="A152" s="5">
        <v>3.25</v>
      </c>
      <c r="B152" s="32">
        <v>3.6962493396728302E-3</v>
      </c>
    </row>
    <row r="153" spans="1:2" x14ac:dyDescent="0.25">
      <c r="A153" s="5">
        <v>3.375</v>
      </c>
      <c r="B153" s="32">
        <v>5.2282091917594808E-3</v>
      </c>
    </row>
    <row r="154" spans="1:2" x14ac:dyDescent="0.25">
      <c r="A154" s="5">
        <v>3.5</v>
      </c>
      <c r="B154" s="32">
        <v>6.7601690438461306E-3</v>
      </c>
    </row>
    <row r="155" spans="1:2" x14ac:dyDescent="0.25">
      <c r="A155" s="5">
        <v>3.625</v>
      </c>
      <c r="B155" s="32">
        <v>8.292128895932338E-3</v>
      </c>
    </row>
    <row r="156" spans="1:2" x14ac:dyDescent="0.25">
      <c r="A156" s="5">
        <v>3.75</v>
      </c>
      <c r="B156" s="32">
        <v>9.8240887480194328E-3</v>
      </c>
    </row>
    <row r="157" spans="1:2" x14ac:dyDescent="0.25">
      <c r="A157" s="5">
        <v>3.875</v>
      </c>
      <c r="B157" s="32">
        <v>1.1356048600105639E-2</v>
      </c>
    </row>
    <row r="158" spans="1:2" x14ac:dyDescent="0.25">
      <c r="A158" s="8">
        <v>4</v>
      </c>
      <c r="B158" s="35">
        <v>9.3237228123423943E-3</v>
      </c>
    </row>
  </sheetData>
  <sheetProtection algorithmName="SHA-512" hashValue="t67Icu0LjJtV0OYS4RX0AvLx2G6DHnUYJdCdcWm9SzTMdv1NmZBzybaDERd5huBS4ToBvGEIFrAXdFy/epxsgQ==" saltValue="Zu7pMPfxZV3qxsv8wK6Ud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59.09097895728712</v>
      </c>
      <c r="C41" s="6">
        <f>59.0909789572871 * $B$36 / 100</f>
        <v>59.090978957287099</v>
      </c>
      <c r="D41" s="6">
        <v>7.4453320353316048</v>
      </c>
      <c r="E41" s="7">
        <f>7.4453320353316 * $B$36 / 100</f>
        <v>7.4453320353316004</v>
      </c>
    </row>
    <row r="42" spans="1:5" x14ac:dyDescent="0.25">
      <c r="A42" s="5">
        <v>148</v>
      </c>
      <c r="B42" s="6">
        <v>63.539977667319377</v>
      </c>
      <c r="C42" s="6">
        <f>63.5399776673193 * $B$36 / 100</f>
        <v>63.539977667319299</v>
      </c>
      <c r="D42" s="6">
        <v>8.0058959861318701</v>
      </c>
      <c r="E42" s="7">
        <f>8.00589598613187 * $B$36 / 100</f>
        <v>8.0058959861318701</v>
      </c>
    </row>
    <row r="43" spans="1:5" x14ac:dyDescent="0.25">
      <c r="A43" s="5">
        <v>168</v>
      </c>
      <c r="B43" s="6">
        <v>67.697220990202737</v>
      </c>
      <c r="C43" s="6">
        <f>67.6972209902027 * $B$36 / 100</f>
        <v>67.697220990202695</v>
      </c>
      <c r="D43" s="6">
        <v>8.5296994064966771</v>
      </c>
      <c r="E43" s="7">
        <f>8.52969940649667 * $B$36 / 100</f>
        <v>8.52969940649667</v>
      </c>
    </row>
    <row r="44" spans="1:5" x14ac:dyDescent="0.25">
      <c r="A44" s="5">
        <v>188</v>
      </c>
      <c r="B44" s="6">
        <v>71.613537111563232</v>
      </c>
      <c r="C44" s="6">
        <f>71.6135371115632 * $B$36 / 100</f>
        <v>71.613537111563204</v>
      </c>
      <c r="D44" s="6">
        <v>9.0231465348633861</v>
      </c>
      <c r="E44" s="7">
        <f>9.02314653486338 * $B$36 / 100</f>
        <v>9.0231465348633808</v>
      </c>
    </row>
    <row r="45" spans="1:5" x14ac:dyDescent="0.25">
      <c r="A45" s="5">
        <v>208</v>
      </c>
      <c r="B45" s="6">
        <v>75.326513695126906</v>
      </c>
      <c r="C45" s="6">
        <f>75.3265136951269 * $B$36 / 100</f>
        <v>75.326513695126906</v>
      </c>
      <c r="D45" s="6">
        <v>9.4909733333333328</v>
      </c>
      <c r="E45" s="7">
        <f>9.49097333333333 * $B$36 / 100</f>
        <v>9.4909733333333293</v>
      </c>
    </row>
    <row r="46" spans="1:5" x14ac:dyDescent="0.25">
      <c r="A46" s="5">
        <v>228</v>
      </c>
      <c r="B46" s="6">
        <v>79.063484364803614</v>
      </c>
      <c r="C46" s="6">
        <f>79.0634843648036 * $B$36 / 100</f>
        <v>79.0634843648036</v>
      </c>
      <c r="D46" s="6">
        <v>9.9618233333333333</v>
      </c>
      <c r="E46" s="7">
        <f>9.96182333333333 * $B$36 / 100</f>
        <v>9.9618233333333297</v>
      </c>
    </row>
    <row r="47" spans="1:5" x14ac:dyDescent="0.25">
      <c r="A47" s="5">
        <v>248</v>
      </c>
      <c r="B47" s="6">
        <v>82.800455034480322</v>
      </c>
      <c r="C47" s="6">
        <f>82.8004550344803 * $B$36 / 100</f>
        <v>82.800455034480294</v>
      </c>
      <c r="D47" s="6">
        <v>10.43267333333333</v>
      </c>
      <c r="E47" s="7">
        <f>10.4326733333333 * $B$36 / 100</f>
        <v>10.4326733333333</v>
      </c>
    </row>
    <row r="48" spans="1:5" x14ac:dyDescent="0.25">
      <c r="A48" s="5">
        <v>268</v>
      </c>
      <c r="B48" s="6">
        <v>86.53742570415703</v>
      </c>
      <c r="C48" s="6">
        <f>86.537425704157 * $B$36 / 100</f>
        <v>86.537425704156988</v>
      </c>
      <c r="D48" s="6">
        <v>10.903523333333331</v>
      </c>
      <c r="E48" s="7">
        <f>10.9035233333333 * $B$36 / 100</f>
        <v>10.9035233333333</v>
      </c>
    </row>
    <row r="49" spans="1:5" x14ac:dyDescent="0.25">
      <c r="A49" s="5">
        <v>288</v>
      </c>
      <c r="B49" s="6">
        <v>90.274396373833753</v>
      </c>
      <c r="C49" s="6">
        <f>90.2743963738337 * $B$36 / 100</f>
        <v>90.274396373833696</v>
      </c>
      <c r="D49" s="6">
        <v>11.374373333333329</v>
      </c>
      <c r="E49" s="7">
        <f>11.3743733333333 * $B$36 / 100</f>
        <v>11.374373333333301</v>
      </c>
    </row>
    <row r="50" spans="1:5" x14ac:dyDescent="0.25">
      <c r="A50" s="5">
        <v>308</v>
      </c>
      <c r="B50" s="6">
        <v>93.785024427238568</v>
      </c>
      <c r="C50" s="6">
        <f>93.7850244272385 * $B$36 / 100</f>
        <v>93.785024427238497</v>
      </c>
      <c r="D50" s="6">
        <v>11.816704666666659</v>
      </c>
      <c r="E50" s="7">
        <f>11.8167046666666 * $B$36 / 100</f>
        <v>11.816704666666601</v>
      </c>
    </row>
    <row r="51" spans="1:5" x14ac:dyDescent="0.25">
      <c r="A51" s="5">
        <v>328</v>
      </c>
      <c r="B51" s="6">
        <v>96.956138556235558</v>
      </c>
      <c r="C51" s="6">
        <f>96.9561385562355 * $B$36 / 100</f>
        <v>96.956138556235516</v>
      </c>
      <c r="D51" s="6">
        <v>12.216258</v>
      </c>
      <c r="E51" s="7">
        <f>12.216258 * $B$36 / 100</f>
        <v>12.216258</v>
      </c>
    </row>
    <row r="52" spans="1:5" x14ac:dyDescent="0.25">
      <c r="A52" s="5">
        <v>348</v>
      </c>
      <c r="B52" s="6">
        <v>100.12725268523251</v>
      </c>
      <c r="C52" s="6">
        <f>100.127252685232 * $B$36 / 100</f>
        <v>100.12725268523199</v>
      </c>
      <c r="D52" s="6">
        <v>12.61581133333333</v>
      </c>
      <c r="E52" s="7">
        <f>12.6158113333333 * $B$36 / 100</f>
        <v>12.6158113333333</v>
      </c>
    </row>
    <row r="53" spans="1:5" x14ac:dyDescent="0.25">
      <c r="A53" s="5">
        <v>368</v>
      </c>
      <c r="B53" s="6">
        <v>103.2983668142295</v>
      </c>
      <c r="C53" s="6">
        <f>103.298366814229 * $B$36 / 100</f>
        <v>103.298366814229</v>
      </c>
      <c r="D53" s="6">
        <v>13.01536466666667</v>
      </c>
      <c r="E53" s="7">
        <f>13.0153646666666 * $B$36 / 100</f>
        <v>13.015364666666599</v>
      </c>
    </row>
    <row r="54" spans="1:5" x14ac:dyDescent="0.25">
      <c r="A54" s="5">
        <v>388</v>
      </c>
      <c r="B54" s="6">
        <v>106.4694809432265</v>
      </c>
      <c r="C54" s="6">
        <f>106.469480943226 * $B$36 / 100</f>
        <v>106.469480943226</v>
      </c>
      <c r="D54" s="6">
        <v>13.414918</v>
      </c>
      <c r="E54" s="7">
        <f>13.414918 * $B$36 / 100</f>
        <v>13.414918</v>
      </c>
    </row>
    <row r="55" spans="1:5" x14ac:dyDescent="0.25">
      <c r="A55" s="5">
        <v>408</v>
      </c>
      <c r="B55" s="6">
        <v>109.3648124305543</v>
      </c>
      <c r="C55" s="6">
        <f>109.364812430554 * $B$36 / 100</f>
        <v>109.364812430554</v>
      </c>
      <c r="D55" s="6">
        <v>13.77972333333333</v>
      </c>
      <c r="E55" s="7">
        <f>13.7797233333333 * $B$36 / 100</f>
        <v>13.779723333333299</v>
      </c>
    </row>
    <row r="56" spans="1:5" x14ac:dyDescent="0.25">
      <c r="A56" s="5">
        <v>428</v>
      </c>
      <c r="B56" s="6">
        <v>111.8464699553784</v>
      </c>
      <c r="C56" s="6">
        <f>111.846469955378 * $B$36 / 100</f>
        <v>111.846469955378</v>
      </c>
      <c r="D56" s="6">
        <v>14.092406666666671</v>
      </c>
      <c r="E56" s="7">
        <f>14.0924066666666 * $B$36 / 100</f>
        <v>14.0924066666666</v>
      </c>
    </row>
    <row r="57" spans="1:5" x14ac:dyDescent="0.25">
      <c r="A57" s="5">
        <v>448</v>
      </c>
      <c r="B57" s="6">
        <v>114.3281274802025</v>
      </c>
      <c r="C57" s="6">
        <f>114.328127480202 * $B$36 / 100</f>
        <v>114.328127480202</v>
      </c>
      <c r="D57" s="6">
        <v>14.40509</v>
      </c>
      <c r="E57" s="7">
        <f>14.4050899999999 * $B$36 / 100</f>
        <v>14.4050899999999</v>
      </c>
    </row>
    <row r="58" spans="1:5" x14ac:dyDescent="0.25">
      <c r="A58" s="5">
        <v>468</v>
      </c>
      <c r="B58" s="6">
        <v>116.8097850050265</v>
      </c>
      <c r="C58" s="6">
        <f>116.809785005026 * $B$36 / 100</f>
        <v>116.809785005026</v>
      </c>
      <c r="D58" s="6">
        <v>14.71777333333333</v>
      </c>
      <c r="E58" s="7">
        <f>14.7177733333333 * $B$36 / 100</f>
        <v>14.7177733333333</v>
      </c>
    </row>
    <row r="59" spans="1:5" x14ac:dyDescent="0.25">
      <c r="A59" s="5">
        <v>488</v>
      </c>
      <c r="B59" s="6">
        <v>119.2914425298506</v>
      </c>
      <c r="C59" s="6">
        <f>119.29144252985 * $B$36 / 100</f>
        <v>119.29144252985002</v>
      </c>
      <c r="D59" s="6">
        <v>15.030456666666661</v>
      </c>
      <c r="E59" s="7">
        <f>15.0304566666666 * $B$36 / 100</f>
        <v>15.0304566666666</v>
      </c>
    </row>
    <row r="60" spans="1:5" x14ac:dyDescent="0.25">
      <c r="A60" s="5">
        <v>508</v>
      </c>
      <c r="B60" s="6">
        <v>121.674992504277</v>
      </c>
      <c r="C60" s="6">
        <f>121.674992504276 * $B$36 / 100</f>
        <v>121.67499250427599</v>
      </c>
      <c r="D60" s="6">
        <v>15.330778666666671</v>
      </c>
      <c r="E60" s="7">
        <f>15.3307786666666 * $B$36 / 100</f>
        <v>15.3307786666666</v>
      </c>
    </row>
    <row r="61" spans="1:5" x14ac:dyDescent="0.25">
      <c r="A61" s="5">
        <v>528</v>
      </c>
      <c r="B61" s="6">
        <v>123.9113811531067</v>
      </c>
      <c r="C61" s="6">
        <f>123.911381153106 * $B$36 / 100</f>
        <v>123.91138115310601</v>
      </c>
      <c r="D61" s="6">
        <v>15.61255866666666</v>
      </c>
      <c r="E61" s="7">
        <f>15.6125586666666 * $B$36 / 100</f>
        <v>15.612558666666597</v>
      </c>
    </row>
    <row r="62" spans="1:5" x14ac:dyDescent="0.25">
      <c r="A62" s="5">
        <v>548</v>
      </c>
      <c r="B62" s="6">
        <v>126.14776980193651</v>
      </c>
      <c r="C62" s="6">
        <f>126.147769801936 * $B$36 / 100</f>
        <v>126.14776980193599</v>
      </c>
      <c r="D62" s="6">
        <v>15.894338666666661</v>
      </c>
      <c r="E62" s="7">
        <f>15.8943386666666 * $B$36 / 100</f>
        <v>15.894338666666602</v>
      </c>
    </row>
    <row r="63" spans="1:5" x14ac:dyDescent="0.25">
      <c r="A63" s="5">
        <v>568</v>
      </c>
      <c r="B63" s="6">
        <v>128.38415845076631</v>
      </c>
      <c r="C63" s="6">
        <f>128.384158450766 * $B$36 / 100</f>
        <v>128.38415845076599</v>
      </c>
      <c r="D63" s="6">
        <v>16.17611866666666</v>
      </c>
      <c r="E63" s="7">
        <f>16.1761186666666 * $B$36 / 100</f>
        <v>16.1761186666666</v>
      </c>
    </row>
    <row r="64" spans="1:5" x14ac:dyDescent="0.25">
      <c r="A64" s="5">
        <v>588</v>
      </c>
      <c r="B64" s="6">
        <v>130.62054709959611</v>
      </c>
      <c r="C64" s="6">
        <f>130.620547099596 * $B$36 / 100</f>
        <v>130.620547099596</v>
      </c>
      <c r="D64" s="6">
        <v>16.457898666666669</v>
      </c>
      <c r="E64" s="7">
        <f>16.4578986666666 * $B$36 / 100</f>
        <v>16.457898666666601</v>
      </c>
    </row>
    <row r="65" spans="1:18" x14ac:dyDescent="0.25">
      <c r="A65" s="5">
        <v>608</v>
      </c>
      <c r="B65" s="6">
        <v>132.823409781479</v>
      </c>
      <c r="C65" s="6">
        <f>132.823409781478 * $B$36 / 100</f>
        <v>132.82340978147801</v>
      </c>
      <c r="D65" s="6">
        <v>16.735454469333501</v>
      </c>
      <c r="E65" s="7">
        <f>16.7354544693335 * $B$36 / 100</f>
        <v>16.735454469333501</v>
      </c>
    </row>
    <row r="66" spans="1:18" x14ac:dyDescent="0.25">
      <c r="A66" s="5">
        <v>628</v>
      </c>
      <c r="B66" s="6">
        <v>134.99032945866739</v>
      </c>
      <c r="C66" s="6">
        <f>134.990329458667 * $B$36 / 100</f>
        <v>134.99032945866699</v>
      </c>
      <c r="D66" s="6">
        <v>17.008481533282179</v>
      </c>
      <c r="E66" s="7">
        <f>17.0084815332821 * $B$36 / 100</f>
        <v>17.008481533282101</v>
      </c>
    </row>
    <row r="67" spans="1:18" x14ac:dyDescent="0.25">
      <c r="A67" s="5">
        <v>648</v>
      </c>
      <c r="B67" s="6">
        <v>137.12301013593759</v>
      </c>
      <c r="C67" s="6">
        <f>137.123010135937 * $B$36 / 100</f>
        <v>137.12301013593699</v>
      </c>
      <c r="D67" s="6">
        <v>17.277194559327832</v>
      </c>
      <c r="E67" s="7">
        <f>17.2771945593278 * $B$36 / 100</f>
        <v>17.2771945593278</v>
      </c>
    </row>
    <row r="68" spans="1:18" x14ac:dyDescent="0.25">
      <c r="A68" s="5">
        <v>668</v>
      </c>
      <c r="B68" s="6">
        <v>139.22302528720351</v>
      </c>
      <c r="C68" s="6">
        <f>139.223025287203 * $B$36 / 100</f>
        <v>139.223025287203</v>
      </c>
      <c r="D68" s="6">
        <v>17.541791801687008</v>
      </c>
      <c r="E68" s="7">
        <f>17.541791801687 * $B$36 / 100</f>
        <v>17.541791801687001</v>
      </c>
    </row>
    <row r="69" spans="1:18" x14ac:dyDescent="0.25">
      <c r="A69" s="5">
        <v>688</v>
      </c>
      <c r="B69" s="6">
        <v>141.29183143940841</v>
      </c>
      <c r="C69" s="6">
        <f>141.291831439408 * $B$36 / 100</f>
        <v>141.29183143940801</v>
      </c>
      <c r="D69" s="6">
        <v>17.802456779517819</v>
      </c>
      <c r="E69" s="7">
        <f>17.8024567795178 * $B$36 / 100</f>
        <v>17.802456779517801</v>
      </c>
    </row>
    <row r="70" spans="1:18" x14ac:dyDescent="0.25">
      <c r="A70" s="5">
        <v>708</v>
      </c>
      <c r="B70" s="6">
        <v>143.33077999119061</v>
      </c>
      <c r="C70" s="6">
        <f>143.33077999119 * $B$36 / 100</f>
        <v>143.33077999119001</v>
      </c>
      <c r="D70" s="6">
        <v>18.059359766045588</v>
      </c>
      <c r="E70" s="7">
        <f>18.0593597660455 * $B$36 / 100</f>
        <v>18.0593597660455</v>
      </c>
    </row>
    <row r="71" spans="1:18" x14ac:dyDescent="0.25">
      <c r="A71" s="5">
        <v>728</v>
      </c>
      <c r="B71" s="6">
        <v>145.34112753884901</v>
      </c>
      <c r="C71" s="6">
        <f>145.341127538848 * $B$36 / 100</f>
        <v>145.34112753884801</v>
      </c>
      <c r="D71" s="6">
        <v>18.31265908961155</v>
      </c>
      <c r="E71" s="7">
        <f>18.3126590896115 * $B$36 / 100</f>
        <v>18.3126590896115</v>
      </c>
    </row>
    <row r="72" spans="1:18" x14ac:dyDescent="0.25">
      <c r="A72" s="5">
        <v>748</v>
      </c>
      <c r="B72" s="6">
        <v>147.324044933761</v>
      </c>
      <c r="C72" s="6">
        <f>147.324044933761 * $B$36 / 100</f>
        <v>147.324044933761</v>
      </c>
      <c r="D72" s="6">
        <v>18.562502274887361</v>
      </c>
      <c r="E72" s="7">
        <f>18.5625022748873 * $B$36 / 100</f>
        <v>18.562502274887301</v>
      </c>
    </row>
    <row r="73" spans="1:18" x14ac:dyDescent="0.25">
      <c r="A73" s="8">
        <v>768</v>
      </c>
      <c r="B73" s="9">
        <v>149.28062525668119</v>
      </c>
      <c r="C73" s="9">
        <f>149.280625256681 * $B$36 / 100</f>
        <v>149.28062525668099</v>
      </c>
      <c r="D73" s="9">
        <v>18.80902704761904</v>
      </c>
      <c r="E73" s="10">
        <f>18.809027047619 * $B$36 / 100</f>
        <v>18.809027047619001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4.8908049486980962</v>
      </c>
      <c r="C83" s="31">
        <v>3.8964334108749452</v>
      </c>
      <c r="D83" s="31">
        <v>3.1279810184518082</v>
      </c>
      <c r="E83" s="31">
        <v>2.5441379370091739</v>
      </c>
      <c r="F83" s="31">
        <v>2.1077688556557681</v>
      </c>
      <c r="G83" s="31">
        <v>1.7859129870285619</v>
      </c>
      <c r="H83" s="31">
        <v>1.549784067292775</v>
      </c>
      <c r="I83" s="31">
        <v>1.3747703561418589</v>
      </c>
      <c r="J83" s="31">
        <v>1.240434636797531</v>
      </c>
      <c r="K83" s="31">
        <v>1.130514216009725</v>
      </c>
      <c r="L83" s="31">
        <v>1.032920924056651</v>
      </c>
      <c r="M83" s="31">
        <v>0.93974111474473454</v>
      </c>
      <c r="N83" s="31">
        <v>0.84723566540865047</v>
      </c>
      <c r="O83" s="31">
        <v>0.75583997691131988</v>
      </c>
      <c r="P83" s="31">
        <v>0.67016397364393765</v>
      </c>
      <c r="Q83" s="31">
        <v>0.59899210352588761</v>
      </c>
      <c r="R83" s="32">
        <v>0.55528333800483065</v>
      </c>
    </row>
    <row r="84" spans="1:18" x14ac:dyDescent="0.25">
      <c r="A84" s="30">
        <v>148</v>
      </c>
      <c r="B84" s="31">
        <v>5.0162121446032764</v>
      </c>
      <c r="C84" s="31">
        <v>3.9882749070986501</v>
      </c>
      <c r="D84" s="31">
        <v>3.1926010851224058</v>
      </c>
      <c r="E84" s="31">
        <v>2.5872748031010788</v>
      </c>
      <c r="F84" s="31">
        <v>2.134554708989441</v>
      </c>
      <c r="G84" s="31">
        <v>1.8008739742705151</v>
      </c>
      <c r="H84" s="31">
        <v>1.556840293955561</v>
      </c>
      <c r="I84" s="31">
        <v>1.377235886584085</v>
      </c>
      <c r="J84" s="31">
        <v>1.241017494223845</v>
      </c>
      <c r="K84" s="31">
        <v>1.1313163824708281</v>
      </c>
      <c r="L84" s="31">
        <v>1.0354383404492791</v>
      </c>
      <c r="M84" s="31">
        <v>0.94486368081169048</v>
      </c>
      <c r="N84" s="31">
        <v>0.85524723973876426</v>
      </c>
      <c r="O84" s="31">
        <v>0.766418376939493</v>
      </c>
      <c r="P84" s="31">
        <v>0.68238097565109268</v>
      </c>
      <c r="Q84" s="31">
        <v>0.61131344263898435</v>
      </c>
      <c r="R84" s="32">
        <v>0.56556870819693827</v>
      </c>
    </row>
    <row r="85" spans="1:18" x14ac:dyDescent="0.25">
      <c r="A85" s="30">
        <v>168</v>
      </c>
      <c r="B85" s="31">
        <v>5.149188336186624</v>
      </c>
      <c r="C85" s="31">
        <v>4.0865754845264686</v>
      </c>
      <c r="D85" s="31">
        <v>3.262658297521885</v>
      </c>
      <c r="E85" s="31">
        <v>2.634914858445446</v>
      </c>
      <c r="F85" s="31">
        <v>2.1649977740979831</v>
      </c>
      <c r="G85" s="31">
        <v>1.818734174808559</v>
      </c>
      <c r="H85" s="31">
        <v>1.5661257144344809</v>
      </c>
      <c r="I85" s="31">
        <v>1.3813485703613031</v>
      </c>
      <c r="J85" s="31">
        <v>1.2427534435028349</v>
      </c>
      <c r="K85" s="31">
        <v>1.132865558301102</v>
      </c>
      <c r="L85" s="31">
        <v>1.0383846627264119</v>
      </c>
      <c r="M85" s="31">
        <v>0.95018502827728768</v>
      </c>
      <c r="N85" s="31">
        <v>0.86331544998048682</v>
      </c>
      <c r="O85" s="31">
        <v>0.77699924639103934</v>
      </c>
      <c r="P85" s="31">
        <v>0.69463425959222047</v>
      </c>
      <c r="Q85" s="31">
        <v>0.62379285519550021</v>
      </c>
      <c r="R85" s="32">
        <v>0.57622192234068237</v>
      </c>
    </row>
    <row r="86" spans="1:18" x14ac:dyDescent="0.25">
      <c r="A86" s="30">
        <v>188</v>
      </c>
      <c r="B86" s="31">
        <v>5.2897516772045119</v>
      </c>
      <c r="C86" s="31">
        <v>4.1913518398106406</v>
      </c>
      <c r="D86" s="31">
        <v>3.3381678951983478</v>
      </c>
      <c r="E86" s="31">
        <v>2.687071885486255</v>
      </c>
      <c r="F86" s="31">
        <v>2.1991103763212361</v>
      </c>
      <c r="G86" s="31">
        <v>1.8395044568784049</v>
      </c>
      <c r="H86" s="31">
        <v>1.577649739861118</v>
      </c>
      <c r="I86" s="31">
        <v>1.3871163615009729</v>
      </c>
      <c r="J86" s="31">
        <v>1.245648981557822</v>
      </c>
      <c r="K86" s="31">
        <v>1.135166783319753</v>
      </c>
      <c r="L86" s="31">
        <v>1.041763473603091</v>
      </c>
      <c r="M86" s="31">
        <v>0.95570728275243766</v>
      </c>
      <c r="N86" s="31">
        <v>0.87144096464058229</v>
      </c>
      <c r="O86" s="31">
        <v>0.78758179666861305</v>
      </c>
      <c r="P86" s="31">
        <v>0.7069215797658509</v>
      </c>
      <c r="Q86" s="31">
        <v>0.6364266383897963</v>
      </c>
      <c r="R86" s="32">
        <v>0.58723782052630824</v>
      </c>
    </row>
    <row r="87" spans="1:18" x14ac:dyDescent="0.25">
      <c r="A87" s="30">
        <v>208</v>
      </c>
      <c r="B87" s="31">
        <v>5.4379204730665691</v>
      </c>
      <c r="C87" s="31">
        <v>4.3026208212566646</v>
      </c>
      <c r="D87" s="31">
        <v>3.4191452693531659</v>
      </c>
      <c r="E87" s="31">
        <v>2.7437598183207421</v>
      </c>
      <c r="F87" s="31">
        <v>2.2369049926523101</v>
      </c>
      <c r="G87" s="31">
        <v>1.863195840369033</v>
      </c>
      <c r="H87" s="31">
        <v>1.591421933020313</v>
      </c>
      <c r="I87" s="31">
        <v>1.3945473656837979</v>
      </c>
      <c r="J87" s="31">
        <v>1.249710756965388</v>
      </c>
      <c r="K87" s="31">
        <v>1.1382252489992131</v>
      </c>
      <c r="L87" s="31">
        <v>1.045578507447654</v>
      </c>
      <c r="M87" s="31">
        <v>0.9614327215013454</v>
      </c>
      <c r="N87" s="31">
        <v>0.87962460387913843</v>
      </c>
      <c r="O87" s="31">
        <v>0.79816539082816518</v>
      </c>
      <c r="P87" s="31">
        <v>0.71924084212376005</v>
      </c>
      <c r="Q87" s="31">
        <v>0.64921124106953321</v>
      </c>
      <c r="R87" s="32">
        <v>0.59861139449735745</v>
      </c>
    </row>
    <row r="88" spans="1:18" x14ac:dyDescent="0.25">
      <c r="A88" s="30">
        <v>228</v>
      </c>
      <c r="B88" s="31">
        <v>5.5937131808356737</v>
      </c>
      <c r="C88" s="31">
        <v>4.4203994288232931</v>
      </c>
      <c r="D88" s="31">
        <v>3.5056059628409599</v>
      </c>
      <c r="E88" s="31">
        <v>2.8049927426993939</v>
      </c>
      <c r="F88" s="31">
        <v>2.278394251737561</v>
      </c>
      <c r="G88" s="31">
        <v>1.8898194968226669</v>
      </c>
      <c r="H88" s="31">
        <v>1.607452008350166</v>
      </c>
      <c r="I88" s="31">
        <v>1.4036498402437489</v>
      </c>
      <c r="J88" s="31">
        <v>1.254945569955364</v>
      </c>
      <c r="K88" s="31">
        <v>1.14204629846519</v>
      </c>
      <c r="L88" s="31">
        <v>1.0498336502816481</v>
      </c>
      <c r="M88" s="31">
        <v>0.96736377344143332</v>
      </c>
      <c r="N88" s="31">
        <v>0.88786733950943186</v>
      </c>
      <c r="O88" s="31">
        <v>0.80874954357882844</v>
      </c>
      <c r="P88" s="31">
        <v>0.73159010427102067</v>
      </c>
      <c r="Q88" s="31">
        <v>0.66214326373562915</v>
      </c>
      <c r="R88" s="32">
        <v>0.61033778765059288</v>
      </c>
    </row>
    <row r="89" spans="1:18" x14ac:dyDescent="0.25">
      <c r="A89" s="30">
        <v>248</v>
      </c>
      <c r="B89" s="31">
        <v>5.7571484092279892</v>
      </c>
      <c r="C89" s="31">
        <v>4.5447048141225519</v>
      </c>
      <c r="D89" s="31">
        <v>3.597565670169621</v>
      </c>
      <c r="E89" s="31">
        <v>2.8707848960259721</v>
      </c>
      <c r="F89" s="31">
        <v>2.323590933876615</v>
      </c>
      <c r="G89" s="31">
        <v>1.9193867494348049</v>
      </c>
      <c r="H89" s="31">
        <v>1.6257498319420369</v>
      </c>
      <c r="I89" s="31">
        <v>1.414432194168054</v>
      </c>
      <c r="J89" s="31">
        <v>1.261360372410848</v>
      </c>
      <c r="K89" s="31">
        <v>1.146635426496651</v>
      </c>
      <c r="L89" s="31">
        <v>1.054532939779929</v>
      </c>
      <c r="M89" s="31">
        <v>0.97350301914341864</v>
      </c>
      <c r="N89" s="31">
        <v>0.89617029499806666</v>
      </c>
      <c r="O89" s="31">
        <v>0.81933392128308069</v>
      </c>
      <c r="P89" s="31">
        <v>0.74396757546592351</v>
      </c>
      <c r="Q89" s="31">
        <v>0.67521945854225485</v>
      </c>
      <c r="R89" s="32">
        <v>0.62241229503607443</v>
      </c>
    </row>
    <row r="90" spans="1:18" x14ac:dyDescent="0.25">
      <c r="A90" s="30">
        <v>268</v>
      </c>
      <c r="B90" s="31">
        <v>5.9282449186129114</v>
      </c>
      <c r="C90" s="31">
        <v>4.6755542804197026</v>
      </c>
      <c r="D90" s="31">
        <v>3.6950402375002902</v>
      </c>
      <c r="E90" s="31">
        <v>2.9411506673574879</v>
      </c>
      <c r="F90" s="31">
        <v>2.372507971022352</v>
      </c>
      <c r="G90" s="31">
        <v>1.951909073054191</v>
      </c>
      <c r="H90" s="31">
        <v>1.646325421540543</v>
      </c>
      <c r="I90" s="31">
        <v>1.4269029880972</v>
      </c>
      <c r="J90" s="31">
        <v>1.2689622678682071</v>
      </c>
      <c r="K90" s="31">
        <v>1.151998279525823</v>
      </c>
      <c r="L90" s="31">
        <v>1.0596805652705821</v>
      </c>
      <c r="M90" s="31">
        <v>0.97985319083126132</v>
      </c>
      <c r="N90" s="31">
        <v>0.90453474546484869</v>
      </c>
      <c r="O90" s="31">
        <v>0.82991834195660819</v>
      </c>
      <c r="P90" s="31">
        <v>0.75637161662003671</v>
      </c>
      <c r="Q90" s="31">
        <v>0.68843672929688526</v>
      </c>
      <c r="R90" s="32">
        <v>0.63483036335712828</v>
      </c>
    </row>
    <row r="91" spans="1:18" x14ac:dyDescent="0.25">
      <c r="A91" s="30">
        <v>288</v>
      </c>
      <c r="B91" s="31">
        <v>6.107021621013117</v>
      </c>
      <c r="C91" s="31">
        <v>4.8129652826332983</v>
      </c>
      <c r="D91" s="31">
        <v>3.7980456626473762</v>
      </c>
      <c r="E91" s="31">
        <v>3.0161045974042171</v>
      </c>
      <c r="F91" s="31">
        <v>2.4251584467809222</v>
      </c>
      <c r="G91" s="31">
        <v>1.9873980941828431</v>
      </c>
      <c r="H91" s="31">
        <v>1.669188946543571</v>
      </c>
      <c r="I91" s="31">
        <v>1.441070934324941</v>
      </c>
      <c r="J91" s="31">
        <v>1.2777585115170469</v>
      </c>
      <c r="K91" s="31">
        <v>1.158140655638191</v>
      </c>
      <c r="L91" s="31">
        <v>1.065280867734971</v>
      </c>
      <c r="M91" s="31">
        <v>0.98641717238218274</v>
      </c>
      <c r="N91" s="31">
        <v>0.91296211768288615</v>
      </c>
      <c r="O91" s="31">
        <v>0.84050277526837147</v>
      </c>
      <c r="P91" s="31">
        <v>0.7688007402982252</v>
      </c>
      <c r="Q91" s="31">
        <v>0.70179213146018071</v>
      </c>
      <c r="R91" s="32">
        <v>0.64758759097031415</v>
      </c>
    </row>
    <row r="92" spans="1:18" x14ac:dyDescent="0.25">
      <c r="A92" s="30">
        <v>308</v>
      </c>
      <c r="B92" s="31">
        <v>6.2934975801045221</v>
      </c>
      <c r="C92" s="31">
        <v>4.9569554273351244</v>
      </c>
      <c r="D92" s="31">
        <v>3.9065980950785439</v>
      </c>
      <c r="E92" s="31">
        <v>3.0956613785296909</v>
      </c>
      <c r="F92" s="31">
        <v>2.4815555964117229</v>
      </c>
      <c r="G92" s="31">
        <v>2.0258655909760321</v>
      </c>
      <c r="H92" s="31">
        <v>1.6943507280022569</v>
      </c>
      <c r="I92" s="31">
        <v>1.4569448967982861</v>
      </c>
      <c r="J92" s="31">
        <v>1.2877565102002531</v>
      </c>
      <c r="K92" s="31">
        <v>1.165068504572508</v>
      </c>
      <c r="L92" s="31">
        <v>1.071338339807697</v>
      </c>
      <c r="M92" s="31">
        <v>0.99319799932667352</v>
      </c>
      <c r="N92" s="31">
        <v>0.92145399007852757</v>
      </c>
      <c r="O92" s="31">
        <v>0.85108734254061091</v>
      </c>
      <c r="P92" s="31">
        <v>0.78125361071853683</v>
      </c>
      <c r="Q92" s="31">
        <v>0.71528287214610131</v>
      </c>
      <c r="R92" s="32">
        <v>0.66067972788544094</v>
      </c>
    </row>
    <row r="93" spans="1:18" x14ac:dyDescent="0.25">
      <c r="A93" s="30">
        <v>328</v>
      </c>
      <c r="B93" s="31">
        <v>6.4876920112163363</v>
      </c>
      <c r="C93" s="31">
        <v>5.1075424727502492</v>
      </c>
      <c r="D93" s="31">
        <v>4.0207138359147239</v>
      </c>
      <c r="E93" s="31">
        <v>3.179835854750714</v>
      </c>
      <c r="F93" s="31">
        <v>2.5417128068274231</v>
      </c>
      <c r="G93" s="31">
        <v>2.067323493242291</v>
      </c>
      <c r="H93" s="31">
        <v>1.721821238621009</v>
      </c>
      <c r="I93" s="31">
        <v>1.474533891117505</v>
      </c>
      <c r="J93" s="31">
        <v>1.2989638224139559</v>
      </c>
      <c r="K93" s="31">
        <v>1.1727879277207831</v>
      </c>
      <c r="L93" s="31">
        <v>1.077857625776647</v>
      </c>
      <c r="M93" s="31">
        <v>1.0001988588484789</v>
      </c>
      <c r="N93" s="31">
        <v>0.93001209273138508</v>
      </c>
      <c r="O93" s="31">
        <v>0.86167231674878952</v>
      </c>
      <c r="P93" s="31">
        <v>0.7937290437523431</v>
      </c>
      <c r="Q93" s="31">
        <v>0.72890631012188956</v>
      </c>
      <c r="R93" s="32">
        <v>0.67410267576560656</v>
      </c>
    </row>
    <row r="94" spans="1:18" x14ac:dyDescent="0.25">
      <c r="A94" s="30">
        <v>348</v>
      </c>
      <c r="B94" s="31">
        <v>6.6896242813309916</v>
      </c>
      <c r="C94" s="31">
        <v>5.2647443287569828</v>
      </c>
      <c r="D94" s="31">
        <v>4.1404093379300964</v>
      </c>
      <c r="E94" s="31">
        <v>3.2686430217373319</v>
      </c>
      <c r="F94" s="31">
        <v>2.6056436165939401</v>
      </c>
      <c r="G94" s="31">
        <v>2.111783882443413</v>
      </c>
      <c r="H94" s="31">
        <v>1.7516111027574801</v>
      </c>
      <c r="I94" s="31">
        <v>1.4938470845361229</v>
      </c>
      <c r="J94" s="31">
        <v>1.3113881583075699</v>
      </c>
      <c r="K94" s="31">
        <v>1.18130517812827</v>
      </c>
      <c r="L94" s="31">
        <v>1.0848435215829659</v>
      </c>
      <c r="M94" s="31">
        <v>1.0074230897845891</v>
      </c>
      <c r="N94" s="31">
        <v>0.93863830737433329</v>
      </c>
      <c r="O94" s="31">
        <v>0.87225812252165214</v>
      </c>
      <c r="P94" s="31">
        <v>0.80622600692424873</v>
      </c>
      <c r="Q94" s="31">
        <v>0.74265995580801214</v>
      </c>
      <c r="R94" s="32">
        <v>0.68785248792714904</v>
      </c>
    </row>
    <row r="95" spans="1:18" x14ac:dyDescent="0.25">
      <c r="A95" s="30">
        <v>368</v>
      </c>
      <c r="B95" s="31">
        <v>6.8993139090842028</v>
      </c>
      <c r="C95" s="31">
        <v>5.4285790568869041</v>
      </c>
      <c r="D95" s="31">
        <v>4.2657012055521077</v>
      </c>
      <c r="E95" s="31">
        <v>3.3620980268128609</v>
      </c>
      <c r="F95" s="31">
        <v>2.673361715930461</v>
      </c>
      <c r="G95" s="31">
        <v>2.1592589916944451</v>
      </c>
      <c r="H95" s="31">
        <v>1.783731096422595</v>
      </c>
      <c r="I95" s="31">
        <v>1.5148937959609341</v>
      </c>
      <c r="J95" s="31">
        <v>1.3250373796837349</v>
      </c>
      <c r="K95" s="31">
        <v>1.190626660493511</v>
      </c>
      <c r="L95" s="31">
        <v>1.0923009748210259</v>
      </c>
      <c r="M95" s="31">
        <v>1.0148741826252761</v>
      </c>
      <c r="N95" s="31">
        <v>0.94733466739351102</v>
      </c>
      <c r="O95" s="31">
        <v>0.88284533614121075</v>
      </c>
      <c r="P95" s="31">
        <v>0.81874361941212848</v>
      </c>
      <c r="Q95" s="31">
        <v>0.75654147127820093</v>
      </c>
      <c r="R95" s="32">
        <v>0.70192536933971894</v>
      </c>
    </row>
    <row r="96" spans="1:18" x14ac:dyDescent="0.25">
      <c r="A96" s="30">
        <v>388</v>
      </c>
      <c r="B96" s="31">
        <v>7.1167805647649374</v>
      </c>
      <c r="C96" s="31">
        <v>5.5990648703248516</v>
      </c>
      <c r="D96" s="31">
        <v>4.3966061948614659</v>
      </c>
      <c r="E96" s="31">
        <v>3.4602161689538748</v>
      </c>
      <c r="F96" s="31">
        <v>2.7448809467094311</v>
      </c>
      <c r="G96" s="31">
        <v>2.2097612057637042</v>
      </c>
      <c r="H96" s="31">
        <v>1.818192147280534</v>
      </c>
      <c r="I96" s="31">
        <v>1.5376834959519841</v>
      </c>
      <c r="J96" s="31">
        <v>1.339919499998383</v>
      </c>
      <c r="K96" s="31">
        <v>1.2007589311682829</v>
      </c>
      <c r="L96" s="31">
        <v>1.100235084738495</v>
      </c>
      <c r="M96" s="31">
        <v>1.0225557795140761</v>
      </c>
      <c r="N96" s="31">
        <v>0.95610335782830447</v>
      </c>
      <c r="O96" s="31">
        <v>0.893434685542706</v>
      </c>
      <c r="P96" s="31">
        <v>0.83128115204710773</v>
      </c>
      <c r="Q96" s="31">
        <v>0.77054867025946883</v>
      </c>
      <c r="R96" s="32">
        <v>0.71631767662612922</v>
      </c>
    </row>
    <row r="97" spans="1:18" x14ac:dyDescent="0.25">
      <c r="A97" s="30">
        <v>408</v>
      </c>
      <c r="B97" s="31">
        <v>7.3420440703154348</v>
      </c>
      <c r="C97" s="31">
        <v>5.7762201339089287</v>
      </c>
      <c r="D97" s="31">
        <v>4.5331412135921427</v>
      </c>
      <c r="E97" s="31">
        <v>3.563012898790221</v>
      </c>
      <c r="F97" s="31">
        <v>2.8202153024565511</v>
      </c>
      <c r="G97" s="31">
        <v>2.263303061072766</v>
      </c>
      <c r="H97" s="31">
        <v>1.8550053346487401</v>
      </c>
      <c r="I97" s="31">
        <v>1.562225806722594</v>
      </c>
      <c r="J97" s="31">
        <v>1.3560426843606921</v>
      </c>
      <c r="K97" s="31">
        <v>1.2117086981576359</v>
      </c>
      <c r="L97" s="31">
        <v>1.108651102236295</v>
      </c>
      <c r="M97" s="31">
        <v>1.0304716742477611</v>
      </c>
      <c r="N97" s="31">
        <v>0.96494671537135979</v>
      </c>
      <c r="O97" s="31">
        <v>0.904027050314687</v>
      </c>
      <c r="P97" s="31">
        <v>0.84383802731357338</v>
      </c>
      <c r="Q97" s="31">
        <v>0.78467951813207615</v>
      </c>
      <c r="R97" s="32">
        <v>0.73102591806255302</v>
      </c>
    </row>
    <row r="98" spans="1:18" x14ac:dyDescent="0.25">
      <c r="A98" s="30">
        <v>428</v>
      </c>
      <c r="B98" s="31">
        <v>7.5751243993311643</v>
      </c>
      <c r="C98" s="31">
        <v>5.9600633641304839</v>
      </c>
      <c r="D98" s="31">
        <v>4.6753233211313594</v>
      </c>
      <c r="E98" s="31">
        <v>3.6705038186049812</v>
      </c>
      <c r="F98" s="31">
        <v>2.89937892835079</v>
      </c>
      <c r="G98" s="31">
        <v>2.3198972456964571</v>
      </c>
      <c r="H98" s="31">
        <v>1.894181889497913</v>
      </c>
      <c r="I98" s="31">
        <v>1.588530502139317</v>
      </c>
      <c r="J98" s="31">
        <v>1.3734152495330929</v>
      </c>
      <c r="K98" s="31">
        <v>1.2234828211198809</v>
      </c>
      <c r="L98" s="31">
        <v>1.117554429868596</v>
      </c>
      <c r="M98" s="31">
        <v>1.038625812276381</v>
      </c>
      <c r="N98" s="31">
        <v>0.97386722836860251</v>
      </c>
      <c r="O98" s="31">
        <v>0.91462346169891995</v>
      </c>
      <c r="P98" s="31">
        <v>0.85641381934919281</v>
      </c>
      <c r="Q98" s="31">
        <v>0.79893213192952184</v>
      </c>
      <c r="R98" s="32">
        <v>0.74604675357832662</v>
      </c>
    </row>
    <row r="99" spans="1:18" x14ac:dyDescent="0.25">
      <c r="A99" s="30">
        <v>448</v>
      </c>
      <c r="B99" s="31">
        <v>7.816041677060892</v>
      </c>
      <c r="C99" s="31">
        <v>6.1506132291341382</v>
      </c>
      <c r="D99" s="31">
        <v>4.8231697285196029</v>
      </c>
      <c r="E99" s="31">
        <v>3.7827046823345132</v>
      </c>
      <c r="F99" s="31">
        <v>2.9823861212243621</v>
      </c>
      <c r="G99" s="31">
        <v>2.3795565993628718</v>
      </c>
      <c r="H99" s="31">
        <v>1.9357331944520091</v>
      </c>
      <c r="I99" s="31">
        <v>1.616607507721991</v>
      </c>
      <c r="J99" s="31">
        <v>1.392045663931285</v>
      </c>
      <c r="K99" s="31">
        <v>1.2360883113665799</v>
      </c>
      <c r="L99" s="31">
        <v>1.126950621842832</v>
      </c>
      <c r="M99" s="31">
        <v>1.0470222907032349</v>
      </c>
      <c r="N99" s="31">
        <v>0.98286753681921579</v>
      </c>
      <c r="O99" s="31">
        <v>0.92522510259043678</v>
      </c>
      <c r="P99" s="31">
        <v>0.86900825394486259</v>
      </c>
      <c r="Q99" s="31">
        <v>0.81330478033861575</v>
      </c>
      <c r="R99" s="32">
        <v>0.76137699475614806</v>
      </c>
    </row>
    <row r="100" spans="1:18" x14ac:dyDescent="0.25">
      <c r="A100" s="30">
        <v>468</v>
      </c>
      <c r="B100" s="31">
        <v>8.0648161804066181</v>
      </c>
      <c r="C100" s="31">
        <v>6.3478885487177754</v>
      </c>
      <c r="D100" s="31">
        <v>4.9766977984506182</v>
      </c>
      <c r="E100" s="31">
        <v>3.8996313955684392</v>
      </c>
      <c r="F100" s="31">
        <v>3.069251329562761</v>
      </c>
      <c r="G100" s="31">
        <v>2.4422941134533618</v>
      </c>
      <c r="H100" s="31">
        <v>1.9796707837882641</v>
      </c>
      <c r="I100" s="31">
        <v>1.6464669006437109</v>
      </c>
      <c r="J100" s="31">
        <v>1.411942547624236</v>
      </c>
      <c r="K100" s="31">
        <v>1.249532331862558</v>
      </c>
      <c r="L100" s="31">
        <v>1.136845384019705</v>
      </c>
      <c r="M100" s="31">
        <v>1.0556653582848909</v>
      </c>
      <c r="N100" s="31">
        <v>0.99195043237560121</v>
      </c>
      <c r="O100" s="31">
        <v>0.93583330753756611</v>
      </c>
      <c r="P100" s="31">
        <v>0.881621208544761</v>
      </c>
      <c r="Q100" s="31">
        <v>0.82779588369936952</v>
      </c>
      <c r="R100" s="32">
        <v>0.77701360483188964</v>
      </c>
    </row>
    <row r="101" spans="1:18" x14ac:dyDescent="0.25">
      <c r="A101" s="30">
        <v>488</v>
      </c>
      <c r="B101" s="31">
        <v>8.3214683379236192</v>
      </c>
      <c r="C101" s="31">
        <v>6.5519082943325291</v>
      </c>
      <c r="D101" s="31">
        <v>5.1359250452714216</v>
      </c>
      <c r="E101" s="31">
        <v>4.0213000155496257</v>
      </c>
      <c r="F101" s="31">
        <v>3.1599891535047289</v>
      </c>
      <c r="G101" s="31">
        <v>2.5081229310025468</v>
      </c>
      <c r="H101" s="31">
        <v>2.0260063434371411</v>
      </c>
      <c r="I101" s="31">
        <v>1.678118909730826</v>
      </c>
      <c r="J101" s="31">
        <v>1.433114672334157</v>
      </c>
      <c r="K101" s="31">
        <v>1.263822197225916</v>
      </c>
      <c r="L101" s="31">
        <v>1.147244573913158</v>
      </c>
      <c r="M101" s="31">
        <v>1.064559415431181</v>
      </c>
      <c r="N101" s="31">
        <v>1.0011188583434829</v>
      </c>
      <c r="O101" s="31">
        <v>0.94644956274184577</v>
      </c>
      <c r="P101" s="31">
        <v>0.89425271224630964</v>
      </c>
      <c r="Q101" s="31">
        <v>0.84240401400509402</v>
      </c>
      <c r="R101" s="32">
        <v>0.79295369869475596</v>
      </c>
    </row>
    <row r="102" spans="1:18" x14ac:dyDescent="0.25">
      <c r="A102" s="30">
        <v>508</v>
      </c>
      <c r="B102" s="31">
        <v>8.5860187298204185</v>
      </c>
      <c r="C102" s="31">
        <v>6.7626915890827934</v>
      </c>
      <c r="D102" s="31">
        <v>5.3008691349822694</v>
      </c>
      <c r="E102" s="31">
        <v>4.147726751174214</v>
      </c>
      <c r="F102" s="31">
        <v>3.25461434484227</v>
      </c>
      <c r="G102" s="31">
        <v>2.5770563466982939</v>
      </c>
      <c r="H102" s="31">
        <v>2.0747517109823992</v>
      </c>
      <c r="I102" s="31">
        <v>1.711573915462941</v>
      </c>
      <c r="J102" s="31">
        <v>1.45557096143653</v>
      </c>
      <c r="K102" s="31">
        <v>1.2789653737279909</v>
      </c>
      <c r="L102" s="31">
        <v>1.1581542006904291</v>
      </c>
      <c r="M102" s="31">
        <v>1.0737090142051779</v>
      </c>
      <c r="N102" s="31">
        <v>1.0103759096817979</v>
      </c>
      <c r="O102" s="31">
        <v>0.9570755060581162</v>
      </c>
      <c r="P102" s="31">
        <v>0.90690294580022635</v>
      </c>
      <c r="Q102" s="31">
        <v>0.85712789490235852</v>
      </c>
      <c r="R102" s="32">
        <v>0.80919454288716608</v>
      </c>
    </row>
    <row r="103" spans="1:18" x14ac:dyDescent="0.25">
      <c r="A103" s="30">
        <v>528</v>
      </c>
      <c r="B103" s="31">
        <v>8.8584880879588201</v>
      </c>
      <c r="C103" s="31">
        <v>6.9802577077262384</v>
      </c>
      <c r="D103" s="31">
        <v>5.4715478852366948</v>
      </c>
      <c r="E103" s="31">
        <v>4.2789279629916059</v>
      </c>
      <c r="F103" s="31">
        <v>3.353141807020652</v>
      </c>
      <c r="G103" s="31">
        <v>2.649107806881744</v>
      </c>
      <c r="H103" s="31">
        <v>2.1259188756610352</v>
      </c>
      <c r="I103" s="31">
        <v>1.746842449972938</v>
      </c>
      <c r="J103" s="31">
        <v>1.4793204899601</v>
      </c>
      <c r="K103" s="31">
        <v>1.294969479293403</v>
      </c>
      <c r="L103" s="31">
        <v>1.169580425171991</v>
      </c>
      <c r="M103" s="31">
        <v>1.0831188583232481</v>
      </c>
      <c r="N103" s="31">
        <v>1.0197248330027731</v>
      </c>
      <c r="O103" s="31">
        <v>0.96771292699446743</v>
      </c>
      <c r="P103" s="31">
        <v>0.91957224161042084</v>
      </c>
      <c r="Q103" s="31">
        <v>0.87196640169097939</v>
      </c>
      <c r="R103" s="32">
        <v>0.82573355560476336</v>
      </c>
    </row>
    <row r="104" spans="1:18" x14ac:dyDescent="0.25">
      <c r="A104" s="30">
        <v>548</v>
      </c>
      <c r="B104" s="31">
        <v>9.1388972958538481</v>
      </c>
      <c r="C104" s="31">
        <v>7.2046260766737706</v>
      </c>
      <c r="D104" s="31">
        <v>5.6479792653414744</v>
      </c>
      <c r="E104" s="31">
        <v>4.4149201632044406</v>
      </c>
      <c r="F104" s="31">
        <v>3.4555865951383868</v>
      </c>
      <c r="G104" s="31">
        <v>2.724290909547272</v>
      </c>
      <c r="H104" s="31">
        <v>2.1795199783632988</v>
      </c>
      <c r="I104" s="31">
        <v>1.783935197046925</v>
      </c>
      <c r="J104" s="31">
        <v>1.5043724845868449</v>
      </c>
      <c r="K104" s="31">
        <v>1.311842283499991</v>
      </c>
      <c r="L104" s="31">
        <v>1.1815295598315609</v>
      </c>
      <c r="M104" s="31">
        <v>1.0927938031549651</v>
      </c>
      <c r="N104" s="31">
        <v>1.029169026571878</v>
      </c>
      <c r="O104" s="31">
        <v>0.97836376671220848</v>
      </c>
      <c r="P104" s="31">
        <v>0.93226108373414363</v>
      </c>
      <c r="Q104" s="31">
        <v>0.88691856132402702</v>
      </c>
      <c r="R104" s="32">
        <v>0.84256830669656679</v>
      </c>
    </row>
    <row r="105" spans="1:18" x14ac:dyDescent="0.25">
      <c r="A105" s="30">
        <v>568</v>
      </c>
      <c r="B105" s="31">
        <v>9.4272673886738332</v>
      </c>
      <c r="C105" s="31">
        <v>7.435816273989575</v>
      </c>
      <c r="D105" s="31">
        <v>5.8301813962566769</v>
      </c>
      <c r="E105" s="31">
        <v>4.5557200156686521</v>
      </c>
      <c r="F105" s="31">
        <v>3.5619639159472731</v>
      </c>
      <c r="G105" s="31">
        <v>2.802619404342551</v>
      </c>
      <c r="H105" s="31">
        <v>2.2355673116327348</v>
      </c>
      <c r="I105" s="31">
        <v>1.8228629921243209</v>
      </c>
      <c r="J105" s="31">
        <v>1.5307363236520599</v>
      </c>
      <c r="K105" s="31">
        <v>1.329591707578925</v>
      </c>
      <c r="L105" s="31">
        <v>1.194008068796155</v>
      </c>
      <c r="M105" s="31">
        <v>1.1027388557232189</v>
      </c>
      <c r="N105" s="31">
        <v>1.0387120403078409</v>
      </c>
      <c r="O105" s="31">
        <v>0.98903011802597429</v>
      </c>
      <c r="P105" s="31">
        <v>0.94497010788184355</v>
      </c>
      <c r="Q105" s="31">
        <v>0.90198355240785222</v>
      </c>
      <c r="R105" s="32">
        <v>0.85969651766473731</v>
      </c>
    </row>
    <row r="106" spans="1:18" x14ac:dyDescent="0.25">
      <c r="A106" s="30">
        <v>588</v>
      </c>
      <c r="B106" s="31">
        <v>9.7236195532403418</v>
      </c>
      <c r="C106" s="31">
        <v>7.6738480293910856</v>
      </c>
      <c r="D106" s="31">
        <v>6.0181725505955868</v>
      </c>
      <c r="E106" s="31">
        <v>4.7013443358933991</v>
      </c>
      <c r="F106" s="31">
        <v>3.672289127852344</v>
      </c>
      <c r="G106" s="31">
        <v>2.88410719256848</v>
      </c>
      <c r="H106" s="31">
        <v>2.2940733196661021</v>
      </c>
      <c r="I106" s="31">
        <v>1.863636822297748</v>
      </c>
      <c r="J106" s="31">
        <v>1.5584215371442289</v>
      </c>
      <c r="K106" s="31">
        <v>1.348225824414548</v>
      </c>
      <c r="L106" s="31">
        <v>1.207022567846006</v>
      </c>
      <c r="M106" s="31">
        <v>1.1129591747041261</v>
      </c>
      <c r="N106" s="31">
        <v>1.048357575782648</v>
      </c>
      <c r="O106" s="31">
        <v>0.999714225403601</v>
      </c>
      <c r="P106" s="31">
        <v>0.95770010141723838</v>
      </c>
      <c r="Q106" s="31">
        <v>0.91716070520202198</v>
      </c>
      <c r="R106" s="32">
        <v>0.87711606166475398</v>
      </c>
    </row>
    <row r="107" spans="1:18" x14ac:dyDescent="0.25">
      <c r="A107" s="30">
        <v>608</v>
      </c>
      <c r="B107" s="31">
        <v>10.027975128028199</v>
      </c>
      <c r="C107" s="31">
        <v>7.9187412242490138</v>
      </c>
      <c r="D107" s="31">
        <v>6.2119711526247849</v>
      </c>
      <c r="E107" s="31">
        <v>4.8518100910411333</v>
      </c>
      <c r="F107" s="31">
        <v>3.7865777409119188</v>
      </c>
      <c r="G107" s="31">
        <v>2.9687683271792422</v>
      </c>
      <c r="H107" s="31">
        <v>2.355050598313456</v>
      </c>
      <c r="I107" s="31">
        <v>1.906267826313141</v>
      </c>
      <c r="J107" s="31">
        <v>1.5874378067051489</v>
      </c>
      <c r="K107" s="31">
        <v>1.3677528585445411</v>
      </c>
      <c r="L107" s="31">
        <v>1.220579824414654</v>
      </c>
      <c r="M107" s="31">
        <v>1.1234600704270741</v>
      </c>
      <c r="N107" s="31">
        <v>1.0581094862215741</v>
      </c>
      <c r="O107" s="31">
        <v>1.010418484966229</v>
      </c>
      <c r="P107" s="31">
        <v>0.97045200335734827</v>
      </c>
      <c r="Q107" s="31">
        <v>0.93244950161944817</v>
      </c>
      <c r="R107" s="32">
        <v>0.89482496350536089</v>
      </c>
    </row>
    <row r="108" spans="1:18" x14ac:dyDescent="0.25">
      <c r="A108" s="30">
        <v>628</v>
      </c>
      <c r="B108" s="31">
        <v>10.34035560316549</v>
      </c>
      <c r="C108" s="31">
        <v>8.1705158915873017</v>
      </c>
      <c r="D108" s="31">
        <v>6.4115957782640969</v>
      </c>
      <c r="E108" s="31">
        <v>5.0071343999275486</v>
      </c>
      <c r="F108" s="31">
        <v>3.904845416837555</v>
      </c>
      <c r="G108" s="31">
        <v>3.0566170127822772</v>
      </c>
      <c r="H108" s="31">
        <v>2.4185118950780988</v>
      </c>
      <c r="I108" s="31">
        <v>1.9507672945696639</v>
      </c>
      <c r="J108" s="31">
        <v>1.6177949656298589</v>
      </c>
      <c r="K108" s="31">
        <v>1.388181186159807</v>
      </c>
      <c r="L108" s="31">
        <v>1.234686757588884</v>
      </c>
      <c r="M108" s="31">
        <v>1.134247004874706</v>
      </c>
      <c r="N108" s="31">
        <v>1.0679717765031189</v>
      </c>
      <c r="O108" s="31">
        <v>1.021145444488242</v>
      </c>
      <c r="P108" s="31">
        <v>0.98322690437243665</v>
      </c>
      <c r="Q108" s="31">
        <v>0.94784957522622892</v>
      </c>
      <c r="R108" s="32">
        <v>0.91282139964853204</v>
      </c>
    </row>
    <row r="109" spans="1:18" x14ac:dyDescent="0.25">
      <c r="A109" s="30">
        <v>648</v>
      </c>
      <c r="B109" s="31">
        <v>10.660782620433579</v>
      </c>
      <c r="C109" s="31">
        <v>8.4291922160831767</v>
      </c>
      <c r="D109" s="31">
        <v>6.6170651550866104</v>
      </c>
      <c r="E109" s="31">
        <v>5.1673345330215898</v>
      </c>
      <c r="F109" s="31">
        <v>4.0271079689940734</v>
      </c>
      <c r="G109" s="31">
        <v>3.1476676056382549</v>
      </c>
      <c r="H109" s="31">
        <v>2.4844701091165851</v>
      </c>
      <c r="I109" s="31">
        <v>1.997146669119739</v>
      </c>
      <c r="J109" s="31">
        <v>1.649502998866661</v>
      </c>
      <c r="K109" s="31">
        <v>1.409519335104507</v>
      </c>
      <c r="L109" s="31">
        <v>1.2493504381087119</v>
      </c>
      <c r="M109" s="31">
        <v>1.145325591682935</v>
      </c>
      <c r="N109" s="31">
        <v>1.0779486031590779</v>
      </c>
      <c r="O109" s="31">
        <v>1.0318978033972861</v>
      </c>
      <c r="P109" s="31">
        <v>0.99602604678596773</v>
      </c>
      <c r="Q109" s="31">
        <v>0.96336071124173339</v>
      </c>
      <c r="R109" s="32">
        <v>0.93110369820950456</v>
      </c>
    </row>
    <row r="110" spans="1:18" x14ac:dyDescent="0.25">
      <c r="A110" s="30">
        <v>668</v>
      </c>
      <c r="B110" s="31">
        <v>10.98927797326707</v>
      </c>
      <c r="C110" s="31">
        <v>8.6947905340671205</v>
      </c>
      <c r="D110" s="31">
        <v>6.8283981623186669</v>
      </c>
      <c r="E110" s="31">
        <v>5.3324279124454828</v>
      </c>
      <c r="F110" s="31">
        <v>4.1533813623995632</v>
      </c>
      <c r="G110" s="31">
        <v>3.2419346136611549</v>
      </c>
      <c r="H110" s="31">
        <v>2.5529382912387502</v>
      </c>
      <c r="I110" s="31">
        <v>2.0454175436690658</v>
      </c>
      <c r="J110" s="31">
        <v>1.6825720430171061</v>
      </c>
      <c r="K110" s="31">
        <v>1.4317759848760709</v>
      </c>
      <c r="L110" s="31">
        <v>1.264578088367442</v>
      </c>
      <c r="M110" s="31">
        <v>1.156701596140927</v>
      </c>
      <c r="N110" s="31">
        <v>1.0880442743744541</v>
      </c>
      <c r="O110" s="31">
        <v>1.042678412774249</v>
      </c>
      <c r="P110" s="31">
        <v>1.0088508245747581</v>
      </c>
      <c r="Q110" s="31">
        <v>0.97898284653862433</v>
      </c>
      <c r="R110" s="32">
        <v>0.94967033895681729</v>
      </c>
    </row>
    <row r="111" spans="1:18" x14ac:dyDescent="0.25">
      <c r="A111" s="30">
        <v>688</v>
      </c>
      <c r="B111" s="31">
        <v>11.325863606753829</v>
      </c>
      <c r="C111" s="31">
        <v>8.9673313335228624</v>
      </c>
      <c r="D111" s="31">
        <v>7.0456138308398826</v>
      </c>
      <c r="E111" s="31">
        <v>5.5024321119747004</v>
      </c>
      <c r="F111" s="31">
        <v>4.2836817137253647</v>
      </c>
      <c r="G111" s="31">
        <v>3.3394326964181729</v>
      </c>
      <c r="H111" s="31">
        <v>2.6239296439076538</v>
      </c>
      <c r="I111" s="31">
        <v>2.095591663576593</v>
      </c>
      <c r="J111" s="31">
        <v>1.717012386336018</v>
      </c>
      <c r="K111" s="31">
        <v>1.4549599666251869</v>
      </c>
      <c r="L111" s="31">
        <v>1.280377082411621</v>
      </c>
      <c r="M111" s="31">
        <v>1.168380935191081</v>
      </c>
      <c r="N111" s="31">
        <v>1.0982632499875591</v>
      </c>
      <c r="O111" s="31">
        <v>1.053490275353292</v>
      </c>
      <c r="P111" s="31">
        <v>1.0217027833688019</v>
      </c>
      <c r="Q111" s="31">
        <v>0.99471606964275916</v>
      </c>
      <c r="R111" s="32">
        <v>0.96851995331222085</v>
      </c>
    </row>
    <row r="112" spans="1:18" x14ac:dyDescent="0.25">
      <c r="A112" s="30">
        <v>708</v>
      </c>
      <c r="B112" s="31">
        <v>11.670561617635011</v>
      </c>
      <c r="C112" s="31">
        <v>9.2468352540874186</v>
      </c>
      <c r="D112" s="31">
        <v>7.2687313431831262</v>
      </c>
      <c r="E112" s="31">
        <v>5.6773648570379907</v>
      </c>
      <c r="F112" s="31">
        <v>4.4180252912961011</v>
      </c>
      <c r="G112" s="31">
        <v>3.440176665129806</v>
      </c>
      <c r="H112" s="31">
        <v>2.697457521239675</v>
      </c>
      <c r="I112" s="31">
        <v>2.1476809258545422</v>
      </c>
      <c r="J112" s="31">
        <v>1.7528344687314901</v>
      </c>
      <c r="K112" s="31">
        <v>1.4790802631558211</v>
      </c>
      <c r="L112" s="31">
        <v>1.296754945941093</v>
      </c>
      <c r="M112" s="31">
        <v>1.1803696774291319</v>
      </c>
      <c r="N112" s="31">
        <v>1.108610141489959</v>
      </c>
      <c r="O112" s="31">
        <v>1.064336545521881</v>
      </c>
      <c r="P112" s="31">
        <v>1.0345836204514429</v>
      </c>
      <c r="Q112" s="31">
        <v>1.0105606207333691</v>
      </c>
      <c r="R112" s="32">
        <v>0.98765132435076808</v>
      </c>
    </row>
    <row r="113" spans="1:18" x14ac:dyDescent="0.25">
      <c r="A113" s="30">
        <v>728</v>
      </c>
      <c r="B113" s="31">
        <v>12.02339425430497</v>
      </c>
      <c r="C113" s="31">
        <v>9.5333230870510235</v>
      </c>
      <c r="D113" s="31">
        <v>7.4977700335345094</v>
      </c>
      <c r="E113" s="31">
        <v>5.8572440247173212</v>
      </c>
      <c r="F113" s="31">
        <v>4.556428515089606</v>
      </c>
      <c r="G113" s="31">
        <v>3.5441814826697469</v>
      </c>
      <c r="H113" s="31">
        <v>2.7735354290043688</v>
      </c>
      <c r="I113" s="31">
        <v>2.2016973791683592</v>
      </c>
      <c r="J113" s="31">
        <v>1.790048881764827</v>
      </c>
      <c r="K113" s="31">
        <v>1.5041460089251359</v>
      </c>
      <c r="L113" s="31">
        <v>1.313719356308908</v>
      </c>
      <c r="M113" s="31">
        <v>1.1926740431039831</v>
      </c>
      <c r="N113" s="31">
        <v>1.119089712026444</v>
      </c>
      <c r="O113" s="31">
        <v>1.075220529320644</v>
      </c>
      <c r="P113" s="31">
        <v>1.047495184759168</v>
      </c>
      <c r="Q113" s="31">
        <v>1.0265168916428169</v>
      </c>
      <c r="R113" s="32">
        <v>1.007063386800692</v>
      </c>
    </row>
    <row r="114" spans="1:18" x14ac:dyDescent="0.25">
      <c r="A114" s="30">
        <v>748</v>
      </c>
      <c r="B114" s="31">
        <v>12.38438391681138</v>
      </c>
      <c r="C114" s="31">
        <v>9.8268157753572218</v>
      </c>
      <c r="D114" s="31">
        <v>7.7327493877334446</v>
      </c>
      <c r="E114" s="31">
        <v>6.0420876437479851</v>
      </c>
      <c r="F114" s="31">
        <v>4.6989079567370373</v>
      </c>
      <c r="G114" s="31">
        <v>3.6514622635650338</v>
      </c>
      <c r="H114" s="31">
        <v>2.8521770246246501</v>
      </c>
      <c r="I114" s="31">
        <v>2.2576532238368041</v>
      </c>
      <c r="J114" s="31">
        <v>1.828666368650679</v>
      </c>
      <c r="K114" s="31">
        <v>1.530166490043664</v>
      </c>
      <c r="L114" s="31">
        <v>1.33127814252143</v>
      </c>
      <c r="M114" s="31">
        <v>1.205300404117863</v>
      </c>
      <c r="N114" s="31">
        <v>1.1297068763951099</v>
      </c>
      <c r="O114" s="31">
        <v>1.086145684443562</v>
      </c>
      <c r="P114" s="31">
        <v>1.060439476881847</v>
      </c>
      <c r="Q114" s="31">
        <v>1.0425854258568099</v>
      </c>
      <c r="R114" s="32">
        <v>1.0267552270436331</v>
      </c>
    </row>
    <row r="115" spans="1:18" x14ac:dyDescent="0.25">
      <c r="A115" s="33">
        <v>768</v>
      </c>
      <c r="B115" s="34">
        <v>12.75355315685513</v>
      </c>
      <c r="C115" s="34">
        <v>10.12733441360278</v>
      </c>
      <c r="D115" s="34">
        <v>7.9736890432725573</v>
      </c>
      <c r="E115" s="34">
        <v>6.2319138945184722</v>
      </c>
      <c r="F115" s="34">
        <v>4.8454803395227568</v>
      </c>
      <c r="G115" s="34">
        <v>3.7620342739958899</v>
      </c>
      <c r="H115" s="34">
        <v>2.9333961171765979</v>
      </c>
      <c r="I115" s="34">
        <v>2.3155608118318511</v>
      </c>
      <c r="J115" s="34">
        <v>1.8686978242568599</v>
      </c>
      <c r="K115" s="34">
        <v>1.5571511442750809</v>
      </c>
      <c r="L115" s="34">
        <v>1.349439285238216</v>
      </c>
      <c r="M115" s="34">
        <v>1.21825528402623</v>
      </c>
      <c r="N115" s="34">
        <v>1.14046670104727</v>
      </c>
      <c r="O115" s="34">
        <v>1.097115620237793</v>
      </c>
      <c r="P115" s="34">
        <v>1.0734186490624971</v>
      </c>
      <c r="Q115" s="34">
        <v>1.058766918514269</v>
      </c>
      <c r="R115" s="35">
        <v>1.0467260831142799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4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6.9000000000000172E-2</v>
      </c>
    </row>
    <row r="127" spans="1:18" x14ac:dyDescent="0.25">
      <c r="A127" s="5">
        <v>0.125</v>
      </c>
      <c r="B127" s="32">
        <v>9.1755388888889122E-2</v>
      </c>
    </row>
    <row r="128" spans="1:18" x14ac:dyDescent="0.25">
      <c r="A128" s="5">
        <v>0.25</v>
      </c>
      <c r="B128" s="32">
        <v>5.3774509803923287E-3</v>
      </c>
    </row>
    <row r="129" spans="1:2" x14ac:dyDescent="0.25">
      <c r="A129" s="5">
        <v>0.375</v>
      </c>
      <c r="B129" s="32">
        <v>-8.435999999999888E-3</v>
      </c>
    </row>
    <row r="130" spans="1:2" x14ac:dyDescent="0.25">
      <c r="A130" s="5">
        <v>0.5</v>
      </c>
      <c r="B130" s="32">
        <v>1.94250269687164E-2</v>
      </c>
    </row>
    <row r="131" spans="1:2" x14ac:dyDescent="0.25">
      <c r="A131" s="5">
        <v>0.625</v>
      </c>
      <c r="B131" s="32">
        <v>8.1154261057174715E-3</v>
      </c>
    </row>
    <row r="132" spans="1:2" x14ac:dyDescent="0.25">
      <c r="A132" s="5">
        <v>0.75</v>
      </c>
      <c r="B132" s="32">
        <v>-3.1941747572814538E-3</v>
      </c>
    </row>
    <row r="133" spans="1:2" x14ac:dyDescent="0.25">
      <c r="A133" s="5">
        <v>0.875</v>
      </c>
      <c r="B133" s="32">
        <v>-1.4503775620280379E-2</v>
      </c>
    </row>
    <row r="134" spans="1:2" x14ac:dyDescent="0.25">
      <c r="A134" s="5">
        <v>1</v>
      </c>
      <c r="B134" s="32">
        <v>-1.7666666666666719E-2</v>
      </c>
    </row>
    <row r="135" spans="1:2" x14ac:dyDescent="0.25">
      <c r="A135" s="5">
        <v>1.125</v>
      </c>
      <c r="B135" s="32">
        <v>-8.4789915966384608E-3</v>
      </c>
    </row>
    <row r="136" spans="1:2" x14ac:dyDescent="0.25">
      <c r="A136" s="5">
        <v>1.25</v>
      </c>
      <c r="B136" s="32">
        <v>-8.4352331606216691E-3</v>
      </c>
    </row>
    <row r="137" spans="1:2" x14ac:dyDescent="0.25">
      <c r="A137" s="5">
        <v>1.375</v>
      </c>
      <c r="B137" s="32">
        <v>-9.329015544041197E-3</v>
      </c>
    </row>
    <row r="138" spans="1:2" x14ac:dyDescent="0.25">
      <c r="A138" s="5">
        <v>1.5</v>
      </c>
      <c r="B138" s="32">
        <v>-8.5399361022362452E-3</v>
      </c>
    </row>
    <row r="139" spans="1:2" x14ac:dyDescent="0.25">
      <c r="A139" s="5">
        <v>1.625</v>
      </c>
      <c r="B139" s="32">
        <v>-5.997337593183996E-3</v>
      </c>
    </row>
    <row r="140" spans="1:2" x14ac:dyDescent="0.25">
      <c r="A140" s="5">
        <v>1.75</v>
      </c>
      <c r="B140" s="32">
        <v>-3.4547390841319641E-3</v>
      </c>
    </row>
    <row r="141" spans="1:2" x14ac:dyDescent="0.25">
      <c r="A141" s="5">
        <v>1.875</v>
      </c>
      <c r="B141" s="32">
        <v>-9.1214057507993612E-4</v>
      </c>
    </row>
    <row r="142" spans="1:2" x14ac:dyDescent="0.25">
      <c r="A142" s="5">
        <v>2</v>
      </c>
      <c r="B142" s="32">
        <v>1.5284298382911571E-4</v>
      </c>
    </row>
    <row r="143" spans="1:2" x14ac:dyDescent="0.25">
      <c r="A143" s="5">
        <v>2.125</v>
      </c>
      <c r="B143" s="32">
        <v>1.0067814293179821E-4</v>
      </c>
    </row>
    <row r="144" spans="1:2" x14ac:dyDescent="0.25">
      <c r="A144" s="5">
        <v>2.25</v>
      </c>
      <c r="B144" s="32">
        <v>4.8513302034480787E-5</v>
      </c>
    </row>
    <row r="145" spans="1:2" x14ac:dyDescent="0.25">
      <c r="A145" s="5">
        <v>2.375</v>
      </c>
      <c r="B145" s="32">
        <v>-3.6515388628366452E-6</v>
      </c>
    </row>
    <row r="146" spans="1:2" x14ac:dyDescent="0.25">
      <c r="A146" s="5">
        <v>2.5</v>
      </c>
      <c r="B146" s="32">
        <v>-5.5816379759709989E-5</v>
      </c>
    </row>
    <row r="147" spans="1:2" x14ac:dyDescent="0.25">
      <c r="A147" s="5">
        <v>2.625</v>
      </c>
      <c r="B147" s="32">
        <v>-1.0798122065702739E-4</v>
      </c>
    </row>
    <row r="148" spans="1:2" x14ac:dyDescent="0.25">
      <c r="A148" s="5">
        <v>2.75</v>
      </c>
      <c r="B148" s="32">
        <v>-1.6014606155434491E-4</v>
      </c>
    </row>
    <row r="149" spans="1:2" x14ac:dyDescent="0.25">
      <c r="A149" s="5">
        <v>2.875</v>
      </c>
      <c r="B149" s="32">
        <v>-2.1231090245144019E-4</v>
      </c>
    </row>
    <row r="150" spans="1:2" x14ac:dyDescent="0.25">
      <c r="A150" s="5">
        <v>3</v>
      </c>
      <c r="B150" s="32">
        <v>6.3232963549952892E-4</v>
      </c>
    </row>
    <row r="151" spans="1:2" x14ac:dyDescent="0.25">
      <c r="A151" s="5">
        <v>3.125</v>
      </c>
      <c r="B151" s="32">
        <v>2.16428948758618E-3</v>
      </c>
    </row>
    <row r="152" spans="1:2" x14ac:dyDescent="0.25">
      <c r="A152" s="5">
        <v>3.25</v>
      </c>
      <c r="B152" s="32">
        <v>3.6962493396728302E-3</v>
      </c>
    </row>
    <row r="153" spans="1:2" x14ac:dyDescent="0.25">
      <c r="A153" s="5">
        <v>3.375</v>
      </c>
      <c r="B153" s="32">
        <v>5.2282091917594808E-3</v>
      </c>
    </row>
    <row r="154" spans="1:2" x14ac:dyDescent="0.25">
      <c r="A154" s="5">
        <v>3.5</v>
      </c>
      <c r="B154" s="32">
        <v>6.7601690438461306E-3</v>
      </c>
    </row>
    <row r="155" spans="1:2" x14ac:dyDescent="0.25">
      <c r="A155" s="5">
        <v>3.625</v>
      </c>
      <c r="B155" s="32">
        <v>8.292128895932338E-3</v>
      </c>
    </row>
    <row r="156" spans="1:2" x14ac:dyDescent="0.25">
      <c r="A156" s="5">
        <v>3.75</v>
      </c>
      <c r="B156" s="32">
        <v>9.8240887480194328E-3</v>
      </c>
    </row>
    <row r="157" spans="1:2" x14ac:dyDescent="0.25">
      <c r="A157" s="5">
        <v>3.875</v>
      </c>
      <c r="B157" s="32">
        <v>1.1356048600105639E-2</v>
      </c>
    </row>
    <row r="158" spans="1:2" x14ac:dyDescent="0.25">
      <c r="A158" s="8">
        <v>4</v>
      </c>
      <c r="B158" s="35">
        <v>9.3237228123423943E-3</v>
      </c>
    </row>
  </sheetData>
  <sheetProtection algorithmName="SHA-512" hashValue="8/eDsW/g2MGRf9HY/9KjefTYhWVzk/kdy6jHF7Ox8a4z9tRbQKm/SXzSEM/n6JRJXOgKtvDLPTmZ34GromcbMg==" saltValue="7Ai3tL+dQiTFzMbjBsAG6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0.159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-80</v>
      </c>
      <c r="B41" s="6">
        <v>95.687692904636762</v>
      </c>
      <c r="C41" s="6">
        <f>95.6876929046367 * $B$36 / 100</f>
        <v>95.687692904636691</v>
      </c>
      <c r="D41" s="6">
        <v>12.05643666666667</v>
      </c>
      <c r="E41" s="7">
        <f>12.0564366666666 * $B$36 / 100</f>
        <v>12.056436666666601</v>
      </c>
    </row>
    <row r="42" spans="1:5" x14ac:dyDescent="0.25">
      <c r="A42" s="5">
        <v>-70</v>
      </c>
      <c r="B42" s="6">
        <v>97.27324996913525</v>
      </c>
      <c r="C42" s="6">
        <f>97.2732499691352 * $B$36 / 100</f>
        <v>97.273249969135193</v>
      </c>
      <c r="D42" s="6">
        <v>12.25621333333333</v>
      </c>
      <c r="E42" s="7">
        <f>12.2562133333333 * $B$36 / 100</f>
        <v>12.256213333333299</v>
      </c>
    </row>
    <row r="43" spans="1:5" x14ac:dyDescent="0.25">
      <c r="A43" s="5">
        <v>-60</v>
      </c>
      <c r="B43" s="6">
        <v>98.858807033633752</v>
      </c>
      <c r="C43" s="6">
        <f>98.8588070336337 * $B$36 / 100</f>
        <v>98.858807033633695</v>
      </c>
      <c r="D43" s="6">
        <v>12.45599</v>
      </c>
      <c r="E43" s="7">
        <f>12.45599 * $B$36 / 100</f>
        <v>12.45599</v>
      </c>
    </row>
    <row r="44" spans="1:5" x14ac:dyDescent="0.25">
      <c r="A44" s="5">
        <v>-50</v>
      </c>
      <c r="B44" s="6">
        <v>100.4443640981322</v>
      </c>
      <c r="C44" s="6">
        <f>100.444364098132 * $B$36 / 100</f>
        <v>100.44436409813198</v>
      </c>
      <c r="D44" s="6">
        <v>12.65576666666666</v>
      </c>
      <c r="E44" s="7">
        <f>12.6557666666666 * $B$36 / 100</f>
        <v>12.655766666666601</v>
      </c>
    </row>
    <row r="45" spans="1:5" x14ac:dyDescent="0.25">
      <c r="A45" s="5">
        <v>-40</v>
      </c>
      <c r="B45" s="6">
        <v>102.0299211626307</v>
      </c>
      <c r="C45" s="6">
        <f>102.02992116263 * $B$36 / 100</f>
        <v>102.02992116263</v>
      </c>
      <c r="D45" s="6">
        <v>12.85554333333333</v>
      </c>
      <c r="E45" s="7">
        <f>12.8555433333333 * $B$36 / 100</f>
        <v>12.855543333333298</v>
      </c>
    </row>
    <row r="46" spans="1:5" x14ac:dyDescent="0.25">
      <c r="A46" s="5">
        <v>-30</v>
      </c>
      <c r="B46" s="6">
        <v>103.6154782271292</v>
      </c>
      <c r="C46" s="6">
        <f>103.615478227129 * $B$36 / 100</f>
        <v>103.615478227129</v>
      </c>
      <c r="D46" s="6">
        <v>13.05532</v>
      </c>
      <c r="E46" s="7">
        <f>13.05532 * $B$36 / 100</f>
        <v>13.05532</v>
      </c>
    </row>
    <row r="47" spans="1:5" x14ac:dyDescent="0.25">
      <c r="A47" s="5">
        <v>-20</v>
      </c>
      <c r="B47" s="6">
        <v>105.2010352916277</v>
      </c>
      <c r="C47" s="6">
        <f>105.201035291627 * $B$36 / 100</f>
        <v>105.20103529162699</v>
      </c>
      <c r="D47" s="6">
        <v>13.25509666666667</v>
      </c>
      <c r="E47" s="7">
        <f>13.2550966666666 * $B$36 / 100</f>
        <v>13.255096666666599</v>
      </c>
    </row>
    <row r="48" spans="1:5" x14ac:dyDescent="0.25">
      <c r="A48" s="5">
        <v>-10</v>
      </c>
      <c r="B48" s="6">
        <v>106.78659235612621</v>
      </c>
      <c r="C48" s="6">
        <f>106.786592356126 * $B$36 / 100</f>
        <v>106.78659235612598</v>
      </c>
      <c r="D48" s="6">
        <v>13.45487333333333</v>
      </c>
      <c r="E48" s="7">
        <f>13.4548733333333 * $B$36 / 100</f>
        <v>13.454873333333301</v>
      </c>
    </row>
    <row r="49" spans="1:18" x14ac:dyDescent="0.25">
      <c r="A49" s="5">
        <v>0</v>
      </c>
      <c r="B49" s="6">
        <v>108.37214942062469</v>
      </c>
      <c r="C49" s="6">
        <f>108.372149420624 * $B$36 / 100</f>
        <v>108.372149420624</v>
      </c>
      <c r="D49" s="6">
        <v>13.65465</v>
      </c>
      <c r="E49" s="7">
        <f>13.65465 * $B$36 / 100</f>
        <v>13.654649999999998</v>
      </c>
    </row>
    <row r="50" spans="1:18" x14ac:dyDescent="0.25">
      <c r="A50" s="5">
        <v>10</v>
      </c>
      <c r="B50" s="6">
        <v>109.6129781830367</v>
      </c>
      <c r="C50" s="6">
        <f>109.612978183036 * $B$36 / 100</f>
        <v>109.61297818303601</v>
      </c>
      <c r="D50" s="6">
        <v>13.81099166666667</v>
      </c>
      <c r="E50" s="7">
        <f>13.8109916666666 * $B$36 / 100</f>
        <v>13.810991666666601</v>
      </c>
    </row>
    <row r="51" spans="1:18" x14ac:dyDescent="0.25">
      <c r="A51" s="5">
        <v>20</v>
      </c>
      <c r="B51" s="6">
        <v>110.8538069454488</v>
      </c>
      <c r="C51" s="6">
        <f>110.853806945448 * $B$36 / 100</f>
        <v>110.853806945448</v>
      </c>
      <c r="D51" s="6">
        <v>13.967333333333331</v>
      </c>
      <c r="E51" s="7">
        <f>13.9673333333333 * $B$36 / 100</f>
        <v>13.967333333333299</v>
      </c>
    </row>
    <row r="52" spans="1:18" x14ac:dyDescent="0.25">
      <c r="A52" s="5">
        <v>30</v>
      </c>
      <c r="B52" s="6">
        <v>112.0946357078608</v>
      </c>
      <c r="C52" s="6">
        <f>112.09463570786 * $B$36 / 100</f>
        <v>112.09463570785999</v>
      </c>
      <c r="D52" s="6">
        <v>14.123675</v>
      </c>
      <c r="E52" s="7">
        <f>14.1236749999999 * $B$36 / 100</f>
        <v>14.123674999999899</v>
      </c>
    </row>
    <row r="53" spans="1:18" x14ac:dyDescent="0.25">
      <c r="A53" s="5">
        <v>40</v>
      </c>
      <c r="B53" s="6">
        <v>113.3354644702728</v>
      </c>
      <c r="C53" s="6">
        <f>113.335464470272 * $B$36 / 100</f>
        <v>113.335464470272</v>
      </c>
      <c r="D53" s="6">
        <v>14.28001666666667</v>
      </c>
      <c r="E53" s="7">
        <f>14.2800166666666 * $B$36 / 100</f>
        <v>14.280016666666603</v>
      </c>
    </row>
    <row r="54" spans="1:18" x14ac:dyDescent="0.25">
      <c r="A54" s="5">
        <v>50</v>
      </c>
      <c r="B54" s="6">
        <v>114.5762932326849</v>
      </c>
      <c r="C54" s="6">
        <f>114.576293232684 * $B$36 / 100</f>
        <v>114.57629323268401</v>
      </c>
      <c r="D54" s="6">
        <v>14.436358333333329</v>
      </c>
      <c r="E54" s="7">
        <f>14.4363583333333 * $B$36 / 100</f>
        <v>14.436358333333301</v>
      </c>
    </row>
    <row r="55" spans="1:18" x14ac:dyDescent="0.25">
      <c r="A55" s="5">
        <v>60</v>
      </c>
      <c r="B55" s="6">
        <v>115.8171219950969</v>
      </c>
      <c r="C55" s="6">
        <f>115.817121995096 * $B$36 / 100</f>
        <v>115.817121995096</v>
      </c>
      <c r="D55" s="6">
        <v>14.592700000000001</v>
      </c>
      <c r="E55" s="7">
        <f>14.5926999999999 * $B$36 / 100</f>
        <v>14.592699999999899</v>
      </c>
    </row>
    <row r="56" spans="1:18" x14ac:dyDescent="0.25">
      <c r="A56" s="5">
        <v>70</v>
      </c>
      <c r="B56" s="6">
        <v>117.05795075750891</v>
      </c>
      <c r="C56" s="6">
        <f>117.057950757508 * $B$36 / 100</f>
        <v>117.05795075750798</v>
      </c>
      <c r="D56" s="6">
        <v>14.74904166666667</v>
      </c>
      <c r="E56" s="7">
        <f>14.7490416666666 * $B$36 / 100</f>
        <v>14.749041666666599</v>
      </c>
    </row>
    <row r="57" spans="1:18" x14ac:dyDescent="0.25">
      <c r="A57" s="8">
        <v>80</v>
      </c>
      <c r="B57" s="9">
        <v>118.298779519921</v>
      </c>
      <c r="C57" s="9">
        <f>118.29877951992 * $B$36 / 100</f>
        <v>118.29877951992</v>
      </c>
      <c r="D57" s="9">
        <v>14.905383333333329</v>
      </c>
      <c r="E57" s="10">
        <f>14.9053833333333 * $B$36 / 100</f>
        <v>14.905383333333299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18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42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5.688385289219509</v>
      </c>
      <c r="C67" s="31">
        <v>5.0465148836634262</v>
      </c>
      <c r="D67" s="31">
        <v>4.4771932291031149</v>
      </c>
      <c r="E67" s="31">
        <v>3.9743988929911351</v>
      </c>
      <c r="F67" s="31">
        <v>3.5323713505005641</v>
      </c>
      <c r="G67" s="31">
        <v>3.1456109845249891</v>
      </c>
      <c r="H67" s="31">
        <v>2.80887908567852</v>
      </c>
      <c r="I67" s="31">
        <v>2.517197852295769</v>
      </c>
      <c r="J67" s="31">
        <v>2.2658503904318779</v>
      </c>
      <c r="K67" s="31">
        <v>2.050380713862499</v>
      </c>
      <c r="L67" s="31">
        <v>1.866593744083791</v>
      </c>
      <c r="M67" s="31">
        <v>1.7105553103124449</v>
      </c>
      <c r="N67" s="31">
        <v>1.5785921494856501</v>
      </c>
      <c r="O67" s="31">
        <v>1.467291906261122</v>
      </c>
      <c r="P67" s="31">
        <v>1.373503133017085</v>
      </c>
      <c r="Q67" s="31">
        <v>1.2943352898522851</v>
      </c>
      <c r="R67" s="31">
        <v>1.2271587445859751</v>
      </c>
      <c r="S67" s="31">
        <v>1.169604772757936</v>
      </c>
      <c r="T67" s="31">
        <v>1.1195655576284529</v>
      </c>
      <c r="U67" s="31">
        <v>1.075194190178322</v>
      </c>
      <c r="V67" s="31">
        <v>1.034904669108875</v>
      </c>
      <c r="W67" s="31">
        <v>0.99737190084194272</v>
      </c>
      <c r="X67" s="31">
        <v>0.96153169951985629</v>
      </c>
      <c r="Y67" s="31">
        <v>0.92658078700550739</v>
      </c>
      <c r="Z67" s="31">
        <v>0.89197679288225928</v>
      </c>
      <c r="AA67" s="31">
        <v>0.85743825445400113</v>
      </c>
      <c r="AB67" s="31">
        <v>0.8229446167451524</v>
      </c>
      <c r="AC67" s="31">
        <v>0.78873623250065683</v>
      </c>
      <c r="AD67" s="31">
        <v>0.7553143621859244</v>
      </c>
      <c r="AE67" s="31">
        <v>0.72344117398691665</v>
      </c>
      <c r="AF67" s="31">
        <v>0.69413974381011923</v>
      </c>
      <c r="AG67" s="31">
        <v>0.66869405528251868</v>
      </c>
      <c r="AH67" s="32">
        <v>0.6486489997516004</v>
      </c>
    </row>
    <row r="68" spans="1:34" x14ac:dyDescent="0.25">
      <c r="A68" s="30">
        <v>-70</v>
      </c>
      <c r="B68" s="31">
        <v>5.7753682907973056</v>
      </c>
      <c r="C68" s="31">
        <v>5.122964695047612</v>
      </c>
      <c r="D68" s="31">
        <v>4.5440057095146056</v>
      </c>
      <c r="E68" s="31">
        <v>4.0324320240787266</v>
      </c>
      <c r="F68" s="31">
        <v>3.582445236340924</v>
      </c>
      <c r="G68" s="31">
        <v>3.188507851622671</v>
      </c>
      <c r="H68" s="31">
        <v>2.8453432829659522</v>
      </c>
      <c r="I68" s="31">
        <v>2.547935851133253</v>
      </c>
      <c r="J68" s="31">
        <v>2.2915307846075978</v>
      </c>
      <c r="K68" s="31">
        <v>2.0716342195925219</v>
      </c>
      <c r="L68" s="31">
        <v>1.8840132000120491</v>
      </c>
      <c r="M68" s="31">
        <v>1.7246956775107609</v>
      </c>
      <c r="N68" s="31">
        <v>1.589970511453719</v>
      </c>
      <c r="O68" s="31">
        <v>1.4763874689265111</v>
      </c>
      <c r="P68" s="31">
        <v>1.3807572247352531</v>
      </c>
      <c r="Q68" s="31">
        <v>1.3001513614065601</v>
      </c>
      <c r="R68" s="31">
        <v>1.2319023691875659</v>
      </c>
      <c r="S68" s="31">
        <v>1.1736036460459209</v>
      </c>
      <c r="T68" s="31">
        <v>1.1231094976698031</v>
      </c>
      <c r="U68" s="31">
        <v>1.078535137467874</v>
      </c>
      <c r="V68" s="31">
        <v>1.038256686569351</v>
      </c>
      <c r="W68" s="31">
        <v>1.0009111738239329</v>
      </c>
      <c r="X68" s="31">
        <v>0.96539653580183538</v>
      </c>
      <c r="Y68" s="31">
        <v>0.93087161679383179</v>
      </c>
      <c r="Z68" s="31">
        <v>0.89675616881115694</v>
      </c>
      <c r="AA68" s="31">
        <v>0.86273085158559781</v>
      </c>
      <c r="AB68" s="31">
        <v>0.82873723256942</v>
      </c>
      <c r="AC68" s="31">
        <v>0.79497778693546206</v>
      </c>
      <c r="AD68" s="31">
        <v>0.76191589757701184</v>
      </c>
      <c r="AE68" s="31">
        <v>0.73027585510790183</v>
      </c>
      <c r="AF68" s="31">
        <v>0.70104285786250042</v>
      </c>
      <c r="AG68" s="31">
        <v>0.67546301189567626</v>
      </c>
      <c r="AH68" s="32">
        <v>0.65504333098279943</v>
      </c>
    </row>
    <row r="69" spans="1:34" x14ac:dyDescent="0.25">
      <c r="A69" s="30">
        <v>-60</v>
      </c>
      <c r="B69" s="31">
        <v>5.8641430899071043</v>
      </c>
      <c r="C69" s="31">
        <v>5.201068656542307</v>
      </c>
      <c r="D69" s="31">
        <v>4.6123401913025379</v>
      </c>
      <c r="E69" s="31">
        <v>4.0918605064961167</v>
      </c>
      <c r="F69" s="31">
        <v>3.633793322151873</v>
      </c>
      <c r="G69" s="31">
        <v>3.2325632660191501</v>
      </c>
      <c r="H69" s="31">
        <v>2.882855873567816</v>
      </c>
      <c r="I69" s="31">
        <v>2.5796175879882379</v>
      </c>
      <c r="J69" s="31">
        <v>2.3180557601913132</v>
      </c>
      <c r="K69" s="31">
        <v>2.0936386488084509</v>
      </c>
      <c r="L69" s="31">
        <v>1.9020954201915601</v>
      </c>
      <c r="M69" s="31">
        <v>1.739416148413099</v>
      </c>
      <c r="N69" s="31">
        <v>1.6018518152660011</v>
      </c>
      <c r="O69" s="31">
        <v>1.485914310263744</v>
      </c>
      <c r="P69" s="31">
        <v>1.3883764306403099</v>
      </c>
      <c r="Q69" s="31">
        <v>1.3062718813501999</v>
      </c>
      <c r="R69" s="31">
        <v>1.236895275068413</v>
      </c>
      <c r="S69" s="31">
        <v>1.1778021321904959</v>
      </c>
      <c r="T69" s="31">
        <v>1.1268088808324901</v>
      </c>
      <c r="U69" s="31">
        <v>1.0819928568309429</v>
      </c>
      <c r="V69" s="31">
        <v>1.0416923037429451</v>
      </c>
      <c r="W69" s="31">
        <v>1.0045063728460799</v>
      </c>
      <c r="X69" s="31">
        <v>0.96929512313843524</v>
      </c>
      <c r="Y69" s="31">
        <v>0.93517952133866256</v>
      </c>
      <c r="Z69" s="31">
        <v>0.90154144188587548</v>
      </c>
      <c r="AA69" s="31">
        <v>0.86802366693972766</v>
      </c>
      <c r="AB69" s="31">
        <v>0.83452988638038761</v>
      </c>
      <c r="AC69" s="31">
        <v>0.80122469780856409</v>
      </c>
      <c r="AD69" s="31">
        <v>0.76853360654539682</v>
      </c>
      <c r="AE69" s="31">
        <v>0.73714302563263712</v>
      </c>
      <c r="AF69" s="31">
        <v>0.70800027583251079</v>
      </c>
      <c r="AG69" s="31">
        <v>0.68231358562774258</v>
      </c>
      <c r="AH69" s="32">
        <v>0.66155209122161551</v>
      </c>
    </row>
    <row r="70" spans="1:34" x14ac:dyDescent="0.25">
      <c r="A70" s="30">
        <v>-50</v>
      </c>
      <c r="B70" s="31">
        <v>5.9547120324658671</v>
      </c>
      <c r="C70" s="31">
        <v>5.280829022995464</v>
      </c>
      <c r="D70" s="31">
        <v>4.6821988382458564</v>
      </c>
      <c r="E70" s="31">
        <v>4.1526864129532468</v>
      </c>
      <c r="F70" s="31">
        <v>3.686417589574337</v>
      </c>
      <c r="G70" s="31">
        <v>3.2777791182863489</v>
      </c>
      <c r="H70" s="31">
        <v>2.921418656987032</v>
      </c>
      <c r="I70" s="31">
        <v>2.6122447712946268</v>
      </c>
      <c r="J70" s="31">
        <v>2.3454269345479122</v>
      </c>
      <c r="K70" s="31">
        <v>2.116395527806175</v>
      </c>
      <c r="L70" s="31">
        <v>1.9208418398492011</v>
      </c>
      <c r="M70" s="31">
        <v>1.7547180671773239</v>
      </c>
      <c r="N70" s="31">
        <v>1.6142373140113631</v>
      </c>
      <c r="O70" s="31">
        <v>1.495873592292664</v>
      </c>
      <c r="P70" s="31">
        <v>1.396361821683094</v>
      </c>
      <c r="Q70" s="31">
        <v>1.3126978295650229</v>
      </c>
      <c r="R70" s="31">
        <v>1.24213835104135</v>
      </c>
      <c r="S70" s="31">
        <v>1.182201028935475</v>
      </c>
      <c r="T70" s="31">
        <v>1.130664413791322</v>
      </c>
      <c r="U70" s="31">
        <v>1.0855679638733331</v>
      </c>
      <c r="V70" s="31">
        <v>1.0452120451664559</v>
      </c>
      <c r="W70" s="31">
        <v>1.0081579313761559</v>
      </c>
      <c r="X70" s="31">
        <v>0.97322780392842378</v>
      </c>
      <c r="Y70" s="31">
        <v>0.93950475196975536</v>
      </c>
      <c r="Z70" s="31">
        <v>0.9063327723671506</v>
      </c>
      <c r="AA70" s="31">
        <v>0.87331676970815741</v>
      </c>
      <c r="AB70" s="31">
        <v>0.84032255630079611</v>
      </c>
      <c r="AC70" s="31">
        <v>0.80747685217368559</v>
      </c>
      <c r="AD70" s="31">
        <v>0.775167285075824</v>
      </c>
      <c r="AE70" s="31">
        <v>0.74404239047683163</v>
      </c>
      <c r="AF70" s="31">
        <v>0.71501161156681914</v>
      </c>
      <c r="AG70" s="31">
        <v>0.68924529925643085</v>
      </c>
      <c r="AH70" s="32">
        <v>0.6681747121767394</v>
      </c>
    </row>
    <row r="71" spans="1:34" x14ac:dyDescent="0.25">
      <c r="A71" s="30">
        <v>-40</v>
      </c>
      <c r="B71" s="31">
        <v>6.0470774738688728</v>
      </c>
      <c r="C71" s="31">
        <v>5.3622480587333543</v>
      </c>
      <c r="D71" s="31">
        <v>4.7535838236018293</v>
      </c>
      <c r="E71" s="31">
        <v>4.2149118256383709</v>
      </c>
      <c r="F71" s="31">
        <v>3.7403200297275641</v>
      </c>
      <c r="G71" s="31">
        <v>3.3241573084745082</v>
      </c>
      <c r="H71" s="31">
        <v>2.9610334422048288</v>
      </c>
      <c r="I71" s="31">
        <v>2.6458191189646469</v>
      </c>
      <c r="J71" s="31">
        <v>2.3736459345206171</v>
      </c>
      <c r="K71" s="31">
        <v>2.1399063923599031</v>
      </c>
      <c r="L71" s="31">
        <v>1.9402539036901729</v>
      </c>
      <c r="M71" s="31">
        <v>1.770602787439636</v>
      </c>
      <c r="N71" s="31">
        <v>1.627128270256986</v>
      </c>
      <c r="O71" s="31">
        <v>1.5062664865114519</v>
      </c>
      <c r="P71" s="31">
        <v>1.4047144782927781</v>
      </c>
      <c r="Q71" s="31">
        <v>1.3194301954112131</v>
      </c>
      <c r="R71" s="31">
        <v>1.2476324953975291</v>
      </c>
      <c r="S71" s="31">
        <v>1.186801143503003</v>
      </c>
      <c r="T71" s="31">
        <v>1.134676812699452</v>
      </c>
      <c r="U71" s="31">
        <v>1.0892610836791681</v>
      </c>
      <c r="V71" s="31">
        <v>1.0488164448550079</v>
      </c>
      <c r="W71" s="31">
        <v>1.0118662923603019</v>
      </c>
      <c r="X71" s="31">
        <v>0.97719493004890456</v>
      </c>
      <c r="Y71" s="31">
        <v>0.94384756949520654</v>
      </c>
      <c r="Z71" s="31">
        <v>0.91113032999408361</v>
      </c>
      <c r="AA71" s="31">
        <v>0.8786102385609611</v>
      </c>
      <c r="AB71" s="31">
        <v>0.84611522993174937</v>
      </c>
      <c r="AC71" s="31">
        <v>0.81373414656289333</v>
      </c>
      <c r="AD71" s="31">
        <v>0.78181673863133816</v>
      </c>
      <c r="AE71" s="31">
        <v>0.75097366403454313</v>
      </c>
      <c r="AF71" s="31">
        <v>0.72207648839051319</v>
      </c>
      <c r="AG71" s="31">
        <v>0.69625768503773233</v>
      </c>
      <c r="AH71" s="32">
        <v>0.67491063503521076</v>
      </c>
    </row>
    <row r="72" spans="1:34" x14ac:dyDescent="0.25">
      <c r="A72" s="30">
        <v>-30</v>
      </c>
      <c r="B72" s="31">
        <v>6.1412417789897411</v>
      </c>
      <c r="C72" s="31">
        <v>5.445328037560591</v>
      </c>
      <c r="D72" s="31">
        <v>4.8264973301060552</v>
      </c>
      <c r="E72" s="31">
        <v>4.2785388362180843</v>
      </c>
      <c r="F72" s="31">
        <v>3.7955026432091392</v>
      </c>
      <c r="G72" s="31">
        <v>3.3716997461122018</v>
      </c>
      <c r="H72" s="31">
        <v>3.0017020476807752</v>
      </c>
      <c r="I72" s="31">
        <v>2.680342358388855</v>
      </c>
      <c r="J72" s="31">
        <v>2.4027143964309761</v>
      </c>
      <c r="K72" s="31">
        <v>2.1641727877221748</v>
      </c>
      <c r="L72" s="31">
        <v>1.9603330658980089</v>
      </c>
      <c r="M72" s="31">
        <v>1.787071672314553</v>
      </c>
      <c r="N72" s="31">
        <v>1.6405259560483909</v>
      </c>
      <c r="O72" s="31">
        <v>1.5170941738966179</v>
      </c>
      <c r="P72" s="31">
        <v>1.41343549037686</v>
      </c>
      <c r="Q72" s="31">
        <v>1.3264699777272471</v>
      </c>
      <c r="R72" s="31">
        <v>1.253378615906422</v>
      </c>
      <c r="S72" s="31">
        <v>1.1916032925935549</v>
      </c>
      <c r="T72" s="31">
        <v>1.138846803188323</v>
      </c>
      <c r="U72" s="31">
        <v>1.0930728508109131</v>
      </c>
      <c r="V72" s="31">
        <v>1.0525060463020419</v>
      </c>
      <c r="W72" s="31">
        <v>1.0156319082229279</v>
      </c>
      <c r="X72" s="31">
        <v>0.98119686285531116</v>
      </c>
      <c r="Y72" s="31">
        <v>0.94820824420142957</v>
      </c>
      <c r="Z72" s="31">
        <v>0.91593429398408999</v>
      </c>
      <c r="AA72" s="31">
        <v>0.8839041616465424</v>
      </c>
      <c r="AB72" s="31">
        <v>0.85190790435259145</v>
      </c>
      <c r="AC72" s="31">
        <v>0.81999648698658956</v>
      </c>
      <c r="AD72" s="31">
        <v>0.78848178215331899</v>
      </c>
      <c r="AE72" s="31">
        <v>0.75793657017814886</v>
      </c>
      <c r="AF72" s="31">
        <v>0.72919453910692411</v>
      </c>
      <c r="AG72" s="31">
        <v>0.7033502847060582</v>
      </c>
      <c r="AH72" s="32">
        <v>0.68175931046241078</v>
      </c>
    </row>
    <row r="73" spans="1:34" x14ac:dyDescent="0.25">
      <c r="A73" s="30">
        <v>-20</v>
      </c>
      <c r="B73" s="31">
        <v>6.2372073221804154</v>
      </c>
      <c r="C73" s="31">
        <v>5.5300712427601066</v>
      </c>
      <c r="D73" s="31">
        <v>4.9009415499724591</v>
      </c>
      <c r="E73" s="31">
        <v>4.343569545837302</v>
      </c>
      <c r="F73" s="31">
        <v>3.8519674400949739</v>
      </c>
      <c r="G73" s="31">
        <v>3.4204083502063369</v>
      </c>
      <c r="H73" s="31">
        <v>3.043426301352766</v>
      </c>
      <c r="I73" s="31">
        <v>2.7158162264361381</v>
      </c>
      <c r="J73" s="31">
        <v>2.432633966078865</v>
      </c>
      <c r="K73" s="31">
        <v>2.1891962686238702</v>
      </c>
      <c r="L73" s="31">
        <v>1.9810807901345719</v>
      </c>
      <c r="M73" s="31">
        <v>1.804126094394934</v>
      </c>
      <c r="N73" s="31">
        <v>1.654431652909419</v>
      </c>
      <c r="O73" s="31">
        <v>1.528357844902998</v>
      </c>
      <c r="P73" s="31">
        <v>1.422525957321177</v>
      </c>
      <c r="Q73" s="31">
        <v>1.333818184829954</v>
      </c>
      <c r="R73" s="31">
        <v>1.2593776298158601</v>
      </c>
      <c r="S73" s="31">
        <v>1.196608302385942</v>
      </c>
      <c r="T73" s="31">
        <v>1.1431751203677529</v>
      </c>
      <c r="U73" s="31">
        <v>1.0970039093093551</v>
      </c>
      <c r="V73" s="31">
        <v>1.056281402479343</v>
      </c>
      <c r="W73" s="31">
        <v>1.0194552408668229</v>
      </c>
      <c r="X73" s="31">
        <v>0.9852339731813976</v>
      </c>
      <c r="Y73" s="31">
        <v>0.95258705585321124</v>
      </c>
      <c r="Z73" s="31">
        <v>0.92074485303290032</v>
      </c>
      <c r="AA73" s="31">
        <v>0.889198636591644</v>
      </c>
      <c r="AB73" s="31">
        <v>0.85770058612109956</v>
      </c>
      <c r="AC73" s="31">
        <v>0.82626378893349195</v>
      </c>
      <c r="AD73" s="31">
        <v>0.79516224006148328</v>
      </c>
      <c r="AE73" s="31">
        <v>0.7649308422583343</v>
      </c>
      <c r="AF73" s="31">
        <v>0.73636540599777367</v>
      </c>
      <c r="AG73" s="31">
        <v>0.71052264947406141</v>
      </c>
      <c r="AH73" s="32">
        <v>0.68872019860194922</v>
      </c>
    </row>
    <row r="74" spans="1:34" x14ac:dyDescent="0.25">
      <c r="A74" s="30">
        <v>-10</v>
      </c>
      <c r="B74" s="31">
        <v>6.3349764872711614</v>
      </c>
      <c r="C74" s="31">
        <v>5.6164799670931629</v>
      </c>
      <c r="D74" s="31">
        <v>4.9769186848932936</v>
      </c>
      <c r="E74" s="31">
        <v>4.4100060651192692</v>
      </c>
      <c r="F74" s="31">
        <v>3.9097164399393032</v>
      </c>
      <c r="G74" s="31">
        <v>3.4702850492421331</v>
      </c>
      <c r="H74" s="31">
        <v>3.0862080406370178</v>
      </c>
      <c r="I74" s="31">
        <v>2.7522424694537042</v>
      </c>
      <c r="J74" s="31">
        <v>2.4634062987424912</v>
      </c>
      <c r="K74" s="31">
        <v>2.2149783992741701</v>
      </c>
      <c r="L74" s="31">
        <v>2.0024985495400451</v>
      </c>
      <c r="M74" s="31">
        <v>1.8217674357519571</v>
      </c>
      <c r="N74" s="31">
        <v>1.6688466518422409</v>
      </c>
      <c r="O74" s="31">
        <v>1.54005869946375</v>
      </c>
      <c r="P74" s="31">
        <v>1.4319869879898679</v>
      </c>
      <c r="Q74" s="31">
        <v>1.3414758345144719</v>
      </c>
      <c r="R74" s="31">
        <v>1.2656304638519711</v>
      </c>
      <c r="S74" s="31">
        <v>1.201817008537285</v>
      </c>
      <c r="T74" s="31">
        <v>1.147662508825847</v>
      </c>
      <c r="U74" s="31">
        <v>1.1010549126935989</v>
      </c>
      <c r="V74" s="31">
        <v>1.0601430758370221</v>
      </c>
      <c r="W74" s="31">
        <v>1.023336761673082</v>
      </c>
      <c r="X74" s="31">
        <v>0.98930664133927748</v>
      </c>
      <c r="Y74" s="31">
        <v>0.95698429369360483</v>
      </c>
      <c r="Z74" s="31">
        <v>0.92556220531462174</v>
      </c>
      <c r="AA74" s="31">
        <v>0.8944937705013325</v>
      </c>
      <c r="AB74" s="31">
        <v>0.86349329127331842</v>
      </c>
      <c r="AC74" s="31">
        <v>0.83253597737065388</v>
      </c>
      <c r="AD74" s="31">
        <v>0.8018579462538894</v>
      </c>
      <c r="AE74" s="31">
        <v>0.77195622310415146</v>
      </c>
      <c r="AF74" s="31">
        <v>0.74358874082307136</v>
      </c>
      <c r="AG74" s="31">
        <v>0.71777434003277241</v>
      </c>
      <c r="AH74" s="32">
        <v>0.6957927690758865</v>
      </c>
    </row>
    <row r="75" spans="1:34" x14ac:dyDescent="0.25">
      <c r="A75" s="30">
        <v>0</v>
      </c>
      <c r="B75" s="31">
        <v>6.4345516675705836</v>
      </c>
      <c r="C75" s="31">
        <v>5.7045565127993481</v>
      </c>
      <c r="D75" s="31">
        <v>5.0544309460391474</v>
      </c>
      <c r="E75" s="31">
        <v>4.4778505141655662</v>
      </c>
      <c r="F75" s="31">
        <v>3.9687516717746951</v>
      </c>
      <c r="G75" s="31">
        <v>3.5213317811831568</v>
      </c>
      <c r="H75" s="31">
        <v>3.1300491124280829</v>
      </c>
      <c r="I75" s="31">
        <v>2.7896228432671029</v>
      </c>
      <c r="J75" s="31">
        <v>2.495033059178386</v>
      </c>
      <c r="K75" s="31">
        <v>2.241520753360609</v>
      </c>
      <c r="L75" s="31">
        <v>2.0245878267329518</v>
      </c>
      <c r="M75" s="31">
        <v>1.8399970879351331</v>
      </c>
      <c r="N75" s="31">
        <v>1.68377225332736</v>
      </c>
      <c r="O75" s="31">
        <v>1.5521979469903731</v>
      </c>
      <c r="P75" s="31">
        <v>1.441819700725427</v>
      </c>
      <c r="Q75" s="31">
        <v>1.349443954054288</v>
      </c>
      <c r="R75" s="31">
        <v>1.2721380542192271</v>
      </c>
      <c r="S75" s="31">
        <v>1.2072302561830439</v>
      </c>
      <c r="T75" s="31">
        <v>1.1523097226290631</v>
      </c>
      <c r="U75" s="31">
        <v>1.105226523961103</v>
      </c>
      <c r="V75" s="31">
        <v>1.0640916383035059</v>
      </c>
      <c r="W75" s="31">
        <v>1.0272769515011351</v>
      </c>
      <c r="X75" s="31">
        <v>0.99341525711933976</v>
      </c>
      <c r="Y75" s="31">
        <v>0.96140025644403171</v>
      </c>
      <c r="Z75" s="31">
        <v>0.93038655848161866</v>
      </c>
      <c r="AA75" s="31">
        <v>0.89978967995899417</v>
      </c>
      <c r="AB75" s="31">
        <v>0.86928604532361242</v>
      </c>
      <c r="AC75" s="31">
        <v>0.83881298674343441</v>
      </c>
      <c r="AD75" s="31">
        <v>0.80856874410687851</v>
      </c>
      <c r="AE75" s="31">
        <v>0.77901246502295907</v>
      </c>
      <c r="AF75" s="31">
        <v>0.75086420482117711</v>
      </c>
      <c r="AG75" s="31">
        <v>0.7251049265515308</v>
      </c>
      <c r="AH75" s="32">
        <v>0.70297650098452646</v>
      </c>
    </row>
    <row r="76" spans="1:34" x14ac:dyDescent="0.25">
      <c r="A76" s="30">
        <v>10</v>
      </c>
      <c r="B76" s="31">
        <v>6.5359352658656116</v>
      </c>
      <c r="C76" s="31">
        <v>5.7943031915965912</v>
      </c>
      <c r="D76" s="31">
        <v>5.1334805540589317</v>
      </c>
      <c r="E76" s="31">
        <v>4.5471050225560914</v>
      </c>
      <c r="F76" s="31">
        <v>4.0290751741120507</v>
      </c>
      <c r="G76" s="31">
        <v>3.5735504934712981</v>
      </c>
      <c r="H76" s="31">
        <v>3.174951373098847</v>
      </c>
      <c r="I76" s="31">
        <v>2.8279591131802042</v>
      </c>
      <c r="J76" s="31">
        <v>2.527515921621418</v>
      </c>
      <c r="K76" s="31">
        <v>2.2688249140490448</v>
      </c>
      <c r="L76" s="31">
        <v>2.0473501138101402</v>
      </c>
      <c r="M76" s="31">
        <v>1.8588164519722989</v>
      </c>
      <c r="N76" s="31">
        <v>1.699209767323608</v>
      </c>
      <c r="O76" s="31">
        <v>1.564776806372693</v>
      </c>
      <c r="P76" s="31">
        <v>1.452025223348673</v>
      </c>
      <c r="Q76" s="31">
        <v>1.357723580201196</v>
      </c>
      <c r="R76" s="31">
        <v>1.278901346600422</v>
      </c>
      <c r="S76" s="31">
        <v>1.2128488999370219</v>
      </c>
      <c r="T76" s="31">
        <v>1.157117525322191</v>
      </c>
      <c r="U76" s="31">
        <v>1.1095194155876309</v>
      </c>
      <c r="V76" s="31">
        <v>1.068127671285567</v>
      </c>
      <c r="W76" s="31">
        <v>1.031276300688726</v>
      </c>
      <c r="X76" s="31">
        <v>0.9975602197903638</v>
      </c>
      <c r="Y76" s="31">
        <v>0.9658352523042435</v>
      </c>
      <c r="Z76" s="31">
        <v>0.93521812966463891</v>
      </c>
      <c r="AA76" s="31">
        <v>0.90508649102636873</v>
      </c>
      <c r="AB76" s="31">
        <v>0.87507888326472749</v>
      </c>
      <c r="AC76" s="31">
        <v>0.84509476097555614</v>
      </c>
      <c r="AD76" s="31">
        <v>0.81529448647518177</v>
      </c>
      <c r="AE76" s="31">
        <v>0.78609932980045394</v>
      </c>
      <c r="AF76" s="31">
        <v>0.75819146870876641</v>
      </c>
      <c r="AG76" s="31">
        <v>0.73251398867802597</v>
      </c>
      <c r="AH76" s="32">
        <v>0.7102708829065848</v>
      </c>
    </row>
    <row r="77" spans="1:34" x14ac:dyDescent="0.25">
      <c r="A77" s="30">
        <v>20</v>
      </c>
      <c r="B77" s="31">
        <v>6.6391296944215039</v>
      </c>
      <c r="C77" s="31">
        <v>5.8857223246811436</v>
      </c>
      <c r="D77" s="31">
        <v>5.2140697390798909</v>
      </c>
      <c r="E77" s="31">
        <v>4.6177717293490907</v>
      </c>
      <c r="F77" s="31">
        <v>4.0906889949405949</v>
      </c>
      <c r="G77" s="31">
        <v>3.6269431430267729</v>
      </c>
      <c r="H77" s="31">
        <v>3.2209166885005169</v>
      </c>
      <c r="I77" s="31">
        <v>2.8672530539752108</v>
      </c>
      <c r="J77" s="31">
        <v>2.5608565697847832</v>
      </c>
      <c r="K77" s="31">
        <v>2.29689247398366</v>
      </c>
      <c r="L77" s="31">
        <v>2.0707869123467848</v>
      </c>
      <c r="M77" s="31">
        <v>1.878226938369628</v>
      </c>
      <c r="N77" s="31">
        <v>1.715160513268152</v>
      </c>
      <c r="O77" s="31">
        <v>1.577796505978855</v>
      </c>
      <c r="P77" s="31">
        <v>1.4626046931587471</v>
      </c>
      <c r="Q77" s="31">
        <v>1.366315759185351</v>
      </c>
      <c r="R77" s="31">
        <v>1.285921296156691</v>
      </c>
      <c r="S77" s="31">
        <v>1.218673803891329</v>
      </c>
      <c r="T77" s="31">
        <v>1.162086689928342</v>
      </c>
      <c r="U77" s="31">
        <v>1.113934269527294</v>
      </c>
      <c r="V77" s="31">
        <v>1.0722517656682979</v>
      </c>
      <c r="W77" s="31">
        <v>1.035335309051965</v>
      </c>
      <c r="X77" s="31">
        <v>1.001741938099407</v>
      </c>
      <c r="Y77" s="31">
        <v>0.97028959895229139</v>
      </c>
      <c r="Z77" s="31">
        <v>0.94005714547276409</v>
      </c>
      <c r="AA77" s="31">
        <v>0.91038433924350515</v>
      </c>
      <c r="AB77" s="31">
        <v>0.88087184956769515</v>
      </c>
      <c r="AC77" s="31">
        <v>0.85138125346906435</v>
      </c>
      <c r="AD77" s="31">
        <v>0.82203503569179059</v>
      </c>
      <c r="AE77" s="31">
        <v>0.79321658870064504</v>
      </c>
      <c r="AF77" s="31">
        <v>0.76557021268086367</v>
      </c>
      <c r="AG77" s="31">
        <v>0.74000111553822379</v>
      </c>
      <c r="AH77" s="32">
        <v>0.71767541289899839</v>
      </c>
    </row>
    <row r="78" spans="1:34" x14ac:dyDescent="0.25">
      <c r="A78" s="30">
        <v>30</v>
      </c>
      <c r="B78" s="31">
        <v>6.7441373749818476</v>
      </c>
      <c r="C78" s="31">
        <v>5.9788162427275733</v>
      </c>
      <c r="D78" s="31">
        <v>5.2962007407075857</v>
      </c>
      <c r="E78" s="31">
        <v>4.6898527830811139</v>
      </c>
      <c r="F78" s="31">
        <v>4.1535951917278764</v>
      </c>
      <c r="G78" s="31">
        <v>3.6815116962481231</v>
      </c>
      <c r="H78" s="31">
        <v>3.2679469339626248</v>
      </c>
      <c r="I78" s="31">
        <v>2.907506449912646</v>
      </c>
      <c r="J78" s="31">
        <v>2.5950566968599902</v>
      </c>
      <c r="K78" s="31">
        <v>2.3257250352869652</v>
      </c>
      <c r="L78" s="31">
        <v>2.0948997333963861</v>
      </c>
      <c r="M78" s="31">
        <v>1.8982299671116061</v>
      </c>
      <c r="N78" s="31">
        <v>1.7316258200764669</v>
      </c>
      <c r="O78" s="31">
        <v>1.5912582836553411</v>
      </c>
      <c r="P78" s="31">
        <v>1.4735592569331151</v>
      </c>
      <c r="Q78" s="31">
        <v>1.3752215467152</v>
      </c>
      <c r="R78" s="31">
        <v>1.293198867527481</v>
      </c>
      <c r="S78" s="31">
        <v>1.224705841616416</v>
      </c>
      <c r="T78" s="31">
        <v>1.167217998948942</v>
      </c>
      <c r="U78" s="31">
        <v>1.118471777212515</v>
      </c>
      <c r="V78" s="31">
        <v>1.076464521815117</v>
      </c>
      <c r="W78" s="31">
        <v>1.0394544858852479</v>
      </c>
      <c r="X78" s="31">
        <v>1.005960830271887</v>
      </c>
      <c r="Y78" s="31">
        <v>0.97476362354458257</v>
      </c>
      <c r="Z78" s="31">
        <v>0.94490384199336441</v>
      </c>
      <c r="AA78" s="31">
        <v>0.91568336962878227</v>
      </c>
      <c r="AB78" s="31">
        <v>0.88666499818189981</v>
      </c>
      <c r="AC78" s="31">
        <v>0.85767242710432257</v>
      </c>
      <c r="AD78" s="31">
        <v>0.82879026356810559</v>
      </c>
      <c r="AE78" s="31">
        <v>0.80036402246588922</v>
      </c>
      <c r="AF78" s="31">
        <v>0.77300012641080018</v>
      </c>
      <c r="AG78" s="31">
        <v>0.74756590573650816</v>
      </c>
      <c r="AH78" s="32">
        <v>0.72518959849714226</v>
      </c>
    </row>
    <row r="79" spans="1:34" x14ac:dyDescent="0.25">
      <c r="A79" s="30">
        <v>40</v>
      </c>
      <c r="B79" s="31">
        <v>6.8509607387685527</v>
      </c>
      <c r="C79" s="31">
        <v>6.0735872858887969</v>
      </c>
      <c r="D79" s="31">
        <v>5.3798758080259326</v>
      </c>
      <c r="E79" s="31">
        <v>4.7633503417670573</v>
      </c>
      <c r="F79" s="31">
        <v>4.2177958314197781</v>
      </c>
      <c r="G79" s="31">
        <v>3.737258129012226</v>
      </c>
      <c r="H79" s="31">
        <v>3.3160439942930431</v>
      </c>
      <c r="I79" s="31">
        <v>2.9487210947313738</v>
      </c>
      <c r="J79" s="31">
        <v>2.6301180055168989</v>
      </c>
      <c r="K79" s="31">
        <v>2.3553242095598068</v>
      </c>
      <c r="L79" s="31">
        <v>2.1196900974907882</v>
      </c>
      <c r="M79" s="31">
        <v>1.918826967661071</v>
      </c>
      <c r="N79" s="31">
        <v>1.7486070261423801</v>
      </c>
      <c r="O79" s="31">
        <v>1.605163386726965</v>
      </c>
      <c r="P79" s="31">
        <v>1.4848900709275921</v>
      </c>
      <c r="Q79" s="31">
        <v>1.384442007977533</v>
      </c>
      <c r="R79" s="31">
        <v>1.3007350348305791</v>
      </c>
      <c r="S79" s="31">
        <v>1.230945896161052</v>
      </c>
      <c r="T79" s="31">
        <v>1.172512244363763</v>
      </c>
      <c r="U79" s="31">
        <v>1.123132639554052</v>
      </c>
      <c r="V79" s="31">
        <v>1.080766549567779</v>
      </c>
      <c r="W79" s="31">
        <v>1.043634349961317</v>
      </c>
      <c r="X79" s="31">
        <v>1.0102173240115351</v>
      </c>
      <c r="Y79" s="31">
        <v>0.97925766271584014</v>
      </c>
      <c r="Z79" s="31">
        <v>0.94975846479215753</v>
      </c>
      <c r="AA79" s="31">
        <v>0.92098373667890421</v>
      </c>
      <c r="AB79" s="31">
        <v>0.89245839253501913</v>
      </c>
      <c r="AC79" s="31">
        <v>0.86396825423999968</v>
      </c>
      <c r="AD79" s="31">
        <v>0.83556005139377376</v>
      </c>
      <c r="AE79" s="31">
        <v>0.80754142131685935</v>
      </c>
      <c r="AF79" s="31">
        <v>0.7804809090502759</v>
      </c>
      <c r="AG79" s="31">
        <v>0.75520796735551354</v>
      </c>
      <c r="AH79" s="32">
        <v>0.73281295671463198</v>
      </c>
    </row>
    <row r="80" spans="1:34" x14ac:dyDescent="0.25">
      <c r="A80" s="30">
        <v>50</v>
      </c>
      <c r="B80" s="31">
        <v>6.9596022264818718</v>
      </c>
      <c r="C80" s="31">
        <v>6.1700378037960437</v>
      </c>
      <c r="D80" s="31">
        <v>5.4650971995971407</v>
      </c>
      <c r="E80" s="31">
        <v>4.8382665729001371</v>
      </c>
      <c r="F80" s="31">
        <v>4.2832929904405139</v>
      </c>
      <c r="G80" s="31">
        <v>3.7941844266742821</v>
      </c>
      <c r="H80" s="31">
        <v>3.3652097637779632</v>
      </c>
      <c r="I80" s="31">
        <v>2.9908987916485801</v>
      </c>
      <c r="J80" s="31">
        <v>2.6660422079036872</v>
      </c>
      <c r="K80" s="31">
        <v>2.3856916178813519</v>
      </c>
      <c r="L80" s="31">
        <v>2.1451595346401451</v>
      </c>
      <c r="M80" s="31">
        <v>1.940019378959172</v>
      </c>
      <c r="N80" s="31">
        <v>1.7661054793380311</v>
      </c>
      <c r="O80" s="31">
        <v>1.6195130719968549</v>
      </c>
      <c r="P80" s="31">
        <v>1.4965983008762891</v>
      </c>
      <c r="Q80" s="31">
        <v>1.393978217637482</v>
      </c>
      <c r="R80" s="31">
        <v>1.308530781662103</v>
      </c>
      <c r="S80" s="31">
        <v>1.2373948600523439</v>
      </c>
      <c r="T80" s="31">
        <v>1.177970227630909</v>
      </c>
      <c r="U80" s="31">
        <v>1.127917566941006</v>
      </c>
      <c r="V80" s="31">
        <v>1.085158468246372</v>
      </c>
      <c r="W80" s="31">
        <v>1.047875429531256</v>
      </c>
      <c r="X80" s="31">
        <v>1.014511856500409</v>
      </c>
      <c r="Y80" s="31">
        <v>0.9837720625791293</v>
      </c>
      <c r="Z80" s="31">
        <v>0.95462126891318999</v>
      </c>
      <c r="AA80" s="31">
        <v>0.92628560436891261</v>
      </c>
      <c r="AB80" s="31">
        <v>0.89825210553311075</v>
      </c>
      <c r="AC80" s="31">
        <v>0.87026871671314188</v>
      </c>
      <c r="AD80" s="31">
        <v>0.84234428993683974</v>
      </c>
      <c r="AE80" s="31">
        <v>0.81474858495256497</v>
      </c>
      <c r="AF80" s="31">
        <v>0.78801226922923151</v>
      </c>
      <c r="AG80" s="31">
        <v>0.76292691795622891</v>
      </c>
      <c r="AH80" s="32">
        <v>0.74054501404346618</v>
      </c>
    </row>
    <row r="81" spans="1:34" x14ac:dyDescent="0.25">
      <c r="A81" s="30">
        <v>60</v>
      </c>
      <c r="B81" s="31">
        <v>7.0700642883003724</v>
      </c>
      <c r="C81" s="31">
        <v>6.2681701555588836</v>
      </c>
      <c r="D81" s="31">
        <v>5.5518671834617797</v>
      </c>
      <c r="E81" s="31">
        <v>4.9146036534519046</v>
      </c>
      <c r="F81" s="31">
        <v>4.3500887546926288</v>
      </c>
      <c r="G81" s="31">
        <v>3.852292584067829</v>
      </c>
      <c r="H81" s="31">
        <v>3.4154461461819121</v>
      </c>
      <c r="I81" s="31">
        <v>3.0340413533597759</v>
      </c>
      <c r="J81" s="31">
        <v>2.702831025646856</v>
      </c>
      <c r="K81" s="31">
        <v>2.4168288908090951</v>
      </c>
      <c r="L81" s="31">
        <v>2.171309584332946</v>
      </c>
      <c r="M81" s="31">
        <v>1.961808649425385</v>
      </c>
      <c r="N81" s="31">
        <v>1.7841225370138969</v>
      </c>
      <c r="O81" s="31">
        <v>1.634308605746486</v>
      </c>
      <c r="P81" s="31">
        <v>1.5086851219916739</v>
      </c>
      <c r="Q81" s="31">
        <v>1.4038312598384941</v>
      </c>
      <c r="R81" s="31">
        <v>1.3165871010964869</v>
      </c>
      <c r="S81" s="31">
        <v>1.244053635295729</v>
      </c>
      <c r="T81" s="31">
        <v>1.1835927596867979</v>
      </c>
      <c r="U81" s="31">
        <v>1.132827279240777</v>
      </c>
      <c r="V81" s="31">
        <v>1.08964090664929</v>
      </c>
      <c r="W81" s="31">
        <v>1.05217826232445</v>
      </c>
      <c r="X81" s="31">
        <v>1.0188448743989069</v>
      </c>
      <c r="Y81" s="31">
        <v>0.98830717872582785</v>
      </c>
      <c r="Z81" s="31">
        <v>0.95949251887884113</v>
      </c>
      <c r="AA81" s="31">
        <v>0.93158914615217181</v>
      </c>
      <c r="AB81" s="31">
        <v>0.90404621956051834</v>
      </c>
      <c r="AC81" s="31">
        <v>0.87657380583909339</v>
      </c>
      <c r="AD81" s="31">
        <v>0.84914287944361155</v>
      </c>
      <c r="AE81" s="31">
        <v>0.82198532255033296</v>
      </c>
      <c r="AF81" s="31">
        <v>0.79559392505602156</v>
      </c>
      <c r="AG81" s="31">
        <v>0.77072238457796882</v>
      </c>
      <c r="AH81" s="32">
        <v>0.74838530645395451</v>
      </c>
    </row>
    <row r="82" spans="1:34" x14ac:dyDescent="0.25">
      <c r="A82" s="30">
        <v>70</v>
      </c>
      <c r="B82" s="31">
        <v>7.1823493838809549</v>
      </c>
      <c r="C82" s="31">
        <v>6.3679867097652076</v>
      </c>
      <c r="D82" s="31">
        <v>5.6401880371387234</v>
      </c>
      <c r="E82" s="31">
        <v>4.9923637698722363</v>
      </c>
      <c r="F82" s="31">
        <v>4.4181852195569791</v>
      </c>
      <c r="G82" s="31">
        <v>3.9115846055047232</v>
      </c>
      <c r="H82" s="31">
        <v>3.4667550547477379</v>
      </c>
      <c r="I82" s="31">
        <v>3.0781506020388081</v>
      </c>
      <c r="J82" s="31">
        <v>2.7404861898512469</v>
      </c>
      <c r="K82" s="31">
        <v>2.4487376683788691</v>
      </c>
      <c r="L82" s="31">
        <v>2.1981417955360101</v>
      </c>
      <c r="M82" s="31">
        <v>1.9841962369575279</v>
      </c>
      <c r="N82" s="31">
        <v>1.802659565998779</v>
      </c>
      <c r="O82" s="31">
        <v>1.6495512637356471</v>
      </c>
      <c r="P82" s="31">
        <v>1.521151718964534</v>
      </c>
      <c r="Q82" s="31">
        <v>1.414002228202349</v>
      </c>
      <c r="R82" s="31">
        <v>1.3249049956865051</v>
      </c>
      <c r="S82" s="31">
        <v>1.250923133374968</v>
      </c>
      <c r="T82" s="31">
        <v>1.1893806609461819</v>
      </c>
      <c r="U82" s="31">
        <v>1.137862505799121</v>
      </c>
      <c r="V82" s="31">
        <v>1.0942145030532799</v>
      </c>
      <c r="W82" s="31">
        <v>1.056543395548645</v>
      </c>
      <c r="X82" s="31">
        <v>1.023216833845749</v>
      </c>
      <c r="Y82" s="31">
        <v>0.99286337622562615</v>
      </c>
      <c r="Z82" s="31">
        <v>0.96437248868981829</v>
      </c>
      <c r="AA82" s="31">
        <v>0.9368945449603866</v>
      </c>
      <c r="AB82" s="31">
        <v>0.90984082647992182</v>
      </c>
      <c r="AC82" s="31">
        <v>0.88288352241152501</v>
      </c>
      <c r="AD82" s="31">
        <v>0.85595572963878619</v>
      </c>
      <c r="AE82" s="31">
        <v>0.82925145276583134</v>
      </c>
      <c r="AF82" s="31">
        <v>0.80322560411731925</v>
      </c>
      <c r="AG82" s="31">
        <v>0.77859400373838716</v>
      </c>
      <c r="AH82" s="32">
        <v>0.75633337939471068</v>
      </c>
    </row>
    <row r="83" spans="1:34" x14ac:dyDescent="0.25">
      <c r="A83" s="33">
        <v>80</v>
      </c>
      <c r="B83" s="34">
        <v>7.2964599823588623</v>
      </c>
      <c r="C83" s="34">
        <v>6.4694898444812434</v>
      </c>
      <c r="D83" s="34">
        <v>5.7300620476252027</v>
      </c>
      <c r="E83" s="34">
        <v>5.0715491180893419</v>
      </c>
      <c r="F83" s="34">
        <v>4.4875844898927806</v>
      </c>
      <c r="G83" s="34">
        <v>3.9720625047751579</v>
      </c>
      <c r="H83" s="34">
        <v>3.5191384121966318</v>
      </c>
      <c r="I83" s="34">
        <v>3.1232283693378582</v>
      </c>
      <c r="J83" s="34">
        <v>2.7790094411000288</v>
      </c>
      <c r="K83" s="34">
        <v>2.4814196001048421</v>
      </c>
      <c r="L83" s="34">
        <v>2.225657726694501</v>
      </c>
      <c r="M83" s="34">
        <v>2.0071836089317472</v>
      </c>
      <c r="N83" s="34">
        <v>1.821717942599816</v>
      </c>
      <c r="O83" s="34">
        <v>1.66524233120247</v>
      </c>
      <c r="P83" s="34">
        <v>1.5339992859639859</v>
      </c>
      <c r="Q83" s="34">
        <v>1.424492225829153</v>
      </c>
      <c r="R83" s="34">
        <v>1.333485477463269</v>
      </c>
      <c r="S83" s="34">
        <v>1.258004275252155</v>
      </c>
      <c r="T83" s="34">
        <v>1.195334761302163</v>
      </c>
      <c r="U83" s="34">
        <v>1.1430239854401181</v>
      </c>
      <c r="V83" s="34">
        <v>1.0988799052134119</v>
      </c>
      <c r="W83" s="34">
        <v>1.060971385889909</v>
      </c>
      <c r="X83" s="34">
        <v>1.027628200458002</v>
      </c>
      <c r="Y83" s="34">
        <v>0.99744102962660874</v>
      </c>
      <c r="Z83" s="34">
        <v>0.96926146182517137</v>
      </c>
      <c r="AA83" s="34">
        <v>0.94220199320360365</v>
      </c>
      <c r="AB83" s="34">
        <v>0.91563602763237384</v>
      </c>
      <c r="AC83" s="34">
        <v>0.8891978767024824</v>
      </c>
      <c r="AD83" s="34">
        <v>0.86278275972537688</v>
      </c>
      <c r="AE83" s="34">
        <v>0.83654680373306445</v>
      </c>
      <c r="AF83" s="34">
        <v>0.81090704347808207</v>
      </c>
      <c r="AG83" s="34">
        <v>0.78654142143347627</v>
      </c>
      <c r="AH83" s="35">
        <v>0.76438878779277886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4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6.9000000000000172E-2</v>
      </c>
    </row>
    <row r="95" spans="1:34" x14ac:dyDescent="0.25">
      <c r="A95" s="5">
        <v>0.125</v>
      </c>
      <c r="B95" s="32">
        <v>9.1755388888889122E-2</v>
      </c>
    </row>
    <row r="96" spans="1:34" x14ac:dyDescent="0.25">
      <c r="A96" s="5">
        <v>0.25</v>
      </c>
      <c r="B96" s="32">
        <v>5.3774509803923287E-3</v>
      </c>
    </row>
    <row r="97" spans="1:2" x14ac:dyDescent="0.25">
      <c r="A97" s="5">
        <v>0.375</v>
      </c>
      <c r="B97" s="32">
        <v>-8.435999999999888E-3</v>
      </c>
    </row>
    <row r="98" spans="1:2" x14ac:dyDescent="0.25">
      <c r="A98" s="5">
        <v>0.5</v>
      </c>
      <c r="B98" s="32">
        <v>1.94250269687164E-2</v>
      </c>
    </row>
    <row r="99" spans="1:2" x14ac:dyDescent="0.25">
      <c r="A99" s="5">
        <v>0.625</v>
      </c>
      <c r="B99" s="32">
        <v>8.1154261057174715E-3</v>
      </c>
    </row>
    <row r="100" spans="1:2" x14ac:dyDescent="0.25">
      <c r="A100" s="5">
        <v>0.75</v>
      </c>
      <c r="B100" s="32">
        <v>-3.1941747572814538E-3</v>
      </c>
    </row>
    <row r="101" spans="1:2" x14ac:dyDescent="0.25">
      <c r="A101" s="5">
        <v>0.875</v>
      </c>
      <c r="B101" s="32">
        <v>-1.4503775620280379E-2</v>
      </c>
    </row>
    <row r="102" spans="1:2" x14ac:dyDescent="0.25">
      <c r="A102" s="5">
        <v>1</v>
      </c>
      <c r="B102" s="32">
        <v>-1.7666666666666719E-2</v>
      </c>
    </row>
    <row r="103" spans="1:2" x14ac:dyDescent="0.25">
      <c r="A103" s="5">
        <v>1.125</v>
      </c>
      <c r="B103" s="32">
        <v>-8.4789915966384608E-3</v>
      </c>
    </row>
    <row r="104" spans="1:2" x14ac:dyDescent="0.25">
      <c r="A104" s="5">
        <v>1.25</v>
      </c>
      <c r="B104" s="32">
        <v>-8.4352331606216691E-3</v>
      </c>
    </row>
    <row r="105" spans="1:2" x14ac:dyDescent="0.25">
      <c r="A105" s="5">
        <v>1.375</v>
      </c>
      <c r="B105" s="32">
        <v>-9.329015544041197E-3</v>
      </c>
    </row>
    <row r="106" spans="1:2" x14ac:dyDescent="0.25">
      <c r="A106" s="5">
        <v>1.5</v>
      </c>
      <c r="B106" s="32">
        <v>-8.5399361022362452E-3</v>
      </c>
    </row>
    <row r="107" spans="1:2" x14ac:dyDescent="0.25">
      <c r="A107" s="5">
        <v>1.625</v>
      </c>
      <c r="B107" s="32">
        <v>-5.997337593183996E-3</v>
      </c>
    </row>
    <row r="108" spans="1:2" x14ac:dyDescent="0.25">
      <c r="A108" s="5">
        <v>1.75</v>
      </c>
      <c r="B108" s="32">
        <v>-3.4547390841319641E-3</v>
      </c>
    </row>
    <row r="109" spans="1:2" x14ac:dyDescent="0.25">
      <c r="A109" s="5">
        <v>1.875</v>
      </c>
      <c r="B109" s="32">
        <v>-9.1214057507993612E-4</v>
      </c>
    </row>
    <row r="110" spans="1:2" x14ac:dyDescent="0.25">
      <c r="A110" s="5">
        <v>2</v>
      </c>
      <c r="B110" s="32">
        <v>1.5284298382911571E-4</v>
      </c>
    </row>
    <row r="111" spans="1:2" x14ac:dyDescent="0.25">
      <c r="A111" s="5">
        <v>2.125</v>
      </c>
      <c r="B111" s="32">
        <v>1.0067814293179821E-4</v>
      </c>
    </row>
    <row r="112" spans="1:2" x14ac:dyDescent="0.25">
      <c r="A112" s="5">
        <v>2.25</v>
      </c>
      <c r="B112" s="32">
        <v>4.8513302034480787E-5</v>
      </c>
    </row>
    <row r="113" spans="1:2" x14ac:dyDescent="0.25">
      <c r="A113" s="5">
        <v>2.375</v>
      </c>
      <c r="B113" s="32">
        <v>-3.6515388628366452E-6</v>
      </c>
    </row>
    <row r="114" spans="1:2" x14ac:dyDescent="0.25">
      <c r="A114" s="5">
        <v>2.5</v>
      </c>
      <c r="B114" s="32">
        <v>-5.5816379759709989E-5</v>
      </c>
    </row>
    <row r="115" spans="1:2" x14ac:dyDescent="0.25">
      <c r="A115" s="5">
        <v>2.625</v>
      </c>
      <c r="B115" s="32">
        <v>-1.0798122065702739E-4</v>
      </c>
    </row>
    <row r="116" spans="1:2" x14ac:dyDescent="0.25">
      <c r="A116" s="5">
        <v>2.75</v>
      </c>
      <c r="B116" s="32">
        <v>-1.6014606155434491E-4</v>
      </c>
    </row>
    <row r="117" spans="1:2" x14ac:dyDescent="0.25">
      <c r="A117" s="5">
        <v>2.875</v>
      </c>
      <c r="B117" s="32">
        <v>-2.1231090245144019E-4</v>
      </c>
    </row>
    <row r="118" spans="1:2" x14ac:dyDescent="0.25">
      <c r="A118" s="5">
        <v>3</v>
      </c>
      <c r="B118" s="32">
        <v>6.3232963549952892E-4</v>
      </c>
    </row>
    <row r="119" spans="1:2" x14ac:dyDescent="0.25">
      <c r="A119" s="5">
        <v>3.125</v>
      </c>
      <c r="B119" s="32">
        <v>2.16428948758618E-3</v>
      </c>
    </row>
    <row r="120" spans="1:2" x14ac:dyDescent="0.25">
      <c r="A120" s="5">
        <v>3.25</v>
      </c>
      <c r="B120" s="32">
        <v>3.6962493396728302E-3</v>
      </c>
    </row>
    <row r="121" spans="1:2" x14ac:dyDescent="0.25">
      <c r="A121" s="5">
        <v>3.375</v>
      </c>
      <c r="B121" s="32">
        <v>5.2282091917594808E-3</v>
      </c>
    </row>
    <row r="122" spans="1:2" x14ac:dyDescent="0.25">
      <c r="A122" s="5">
        <v>3.5</v>
      </c>
      <c r="B122" s="32">
        <v>6.7601690438461306E-3</v>
      </c>
    </row>
    <row r="123" spans="1:2" x14ac:dyDescent="0.25">
      <c r="A123" s="5">
        <v>3.625</v>
      </c>
      <c r="B123" s="32">
        <v>8.292128895932338E-3</v>
      </c>
    </row>
    <row r="124" spans="1:2" x14ac:dyDescent="0.25">
      <c r="A124" s="5">
        <v>3.75</v>
      </c>
      <c r="B124" s="32">
        <v>9.8240887480194328E-3</v>
      </c>
    </row>
    <row r="125" spans="1:2" x14ac:dyDescent="0.25">
      <c r="A125" s="5">
        <v>3.875</v>
      </c>
      <c r="B125" s="32">
        <v>1.1356048600105639E-2</v>
      </c>
    </row>
    <row r="126" spans="1:2" x14ac:dyDescent="0.25">
      <c r="A126" s="8">
        <v>4</v>
      </c>
      <c r="B126" s="35">
        <v>9.3237228123423943E-3</v>
      </c>
    </row>
  </sheetData>
  <sheetProtection algorithmName="SHA-512" hashValue="RqRNQx3BNoe1mRgu9avsUUPKTVCpsy2P244hBcA5DrZ6HCr4X3gtUUY3/OUGT6IE3EdAecOtd9g3+mjaU+GNjg==" saltValue="W10EmrcfRzy+tvezQFJX6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2022-05-18T03:11:42Z</dcterms:created>
  <dcterms:modified xsi:type="dcterms:W3CDTF">2022-05-23T00:03:35Z</dcterms:modified>
</cp:coreProperties>
</file>