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"/>
    </mc:Choice>
  </mc:AlternateContent>
  <xr:revisionPtr revIDLastSave="0" documentId="8_{D510FAC0-DAB2-4DEA-8CC7-D58ED5DE6347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<sst xmlns="http://schemas.openxmlformats.org/spreadsheetml/2006/main" count="466" uniqueCount="47">
  <si>
    <t>Injector Type:</t>
  </si>
  <si>
    <t>Matched Set:</t>
  </si>
  <si>
    <t>None selected</t>
  </si>
  <si>
    <t>Report Date:</t>
  </si>
  <si>
    <t>19/09/2022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</si>
  <si>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</si>
  <si>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</si>
  <si>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</si>
  <si>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</si>
  <si>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</si>
  <si>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</si>
  <si>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</si>
  <si>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</si>
  <si>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</si>
  <si>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</si>
  <si>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</si>
  <si>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</si>
  <si>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</si>
  <si>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</si>
  <si>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</si>
  <si>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</si>
  <si>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</si>
  <si>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</si>
  <si>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</si>
  <si>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</si>
  <si>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</si>
  <si>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</si>
  <si>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</si>
  <si>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</si>
  <si>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</si>
  <si>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FNPW_Offset (Battery Offset)</t>
  </si>
  <si>
    <t>Offset [s]</t>
  </si>
  <si>
    <t>FNPW_LSCOMP (Low Flow Slope)</t>
  </si>
  <si>
    <t>Multiplier</t>
  </si>
  <si>
    <t>FNPW_HSCOMP (High Flow Slope)</t>
  </si>
  <si>
    <t>FNPW_BKCOMP (Knee Flow Rate)</t>
  </si>
  <si>
    <t>Offset Multiplier (High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</si>
  <si>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</si>
  <si>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</si>
  <si>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</si>
  <si>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</si>
  <si>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</si>
  <si>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</si>
  <si>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</si>
  <si>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</si>
  <si>
    <t>HP1000M Ford</t>
  </si>
  <si>
    <t>HP1000M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</si>
</sst>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11BCFC-4434-42FF-89F4-D39684C28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E387B-19DC-453B-A3C0-6474FB4CA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869AD4-3E68-45E4-9543-9AC9B5E11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D7C3E-DA60-43DB-9317-B773005C8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D4DC92-5A85-4461-8632-43FB3072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9F30D5-0E91-4C82-99C0-969D787E6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168E62-F6D3-4014-A681-96F29357C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1EA90-772C-4CD2-B802-BC0ED5E4E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F19" sqref="F1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2.7062272435715638E-3</v>
      </c>
    </row>
    <row r="35" spans="1:2" hidden="1" x14ac:dyDescent="0.25">
      <c r="A35" s="5">
        <v>30</v>
      </c>
      <c r="B35" s="7">
        <v>3.4505086068763748E-3</v>
      </c>
    </row>
    <row r="36" spans="1:2" hidden="1" x14ac:dyDescent="0.25">
      <c r="A36" s="5">
        <v>40</v>
      </c>
      <c r="B36" s="7">
        <v>4.366098406902952E-3</v>
      </c>
    </row>
    <row r="37" spans="1:2" hidden="1" x14ac:dyDescent="0.25">
      <c r="A37" s="5">
        <v>50</v>
      </c>
      <c r="B37" s="7">
        <v>5.4920820173315604E-3</v>
      </c>
    </row>
    <row r="38" spans="1:2" hidden="1" x14ac:dyDescent="0.25">
      <c r="A38" s="5">
        <v>60.000000000000007</v>
      </c>
      <c r="B38" s="7">
        <v>6.8435849423394736E-3</v>
      </c>
    </row>
    <row r="39" spans="1:2" hidden="1" x14ac:dyDescent="0.25">
      <c r="A39" s="8">
        <v>70</v>
      </c>
      <c r="B39" s="10">
        <v>8.6461158093546764E-3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1.20063994733113E-4</v>
      </c>
    </row>
    <row r="45" spans="1:2" hidden="1" x14ac:dyDescent="0.25">
      <c r="A45" s="5">
        <v>30</v>
      </c>
      <c r="B45" s="21">
        <v>1.3070138648996961E-4</v>
      </c>
    </row>
    <row r="46" spans="1:2" hidden="1" x14ac:dyDescent="0.25">
      <c r="A46" s="5">
        <v>40</v>
      </c>
      <c r="B46" s="21">
        <v>1.3791100404268359E-4</v>
      </c>
    </row>
    <row r="47" spans="1:2" hidden="1" x14ac:dyDescent="0.25">
      <c r="A47" s="5">
        <v>50</v>
      </c>
      <c r="B47" s="21">
        <v>1.436265658206595E-4</v>
      </c>
    </row>
    <row r="48" spans="1:2" hidden="1" x14ac:dyDescent="0.25">
      <c r="A48" s="5">
        <v>60.000000000000007</v>
      </c>
      <c r="B48" s="21">
        <v>1.487699576475365E-4</v>
      </c>
    </row>
    <row r="49" spans="1:13" hidden="1" x14ac:dyDescent="0.25">
      <c r="A49" s="8">
        <v>70</v>
      </c>
      <c r="B49" s="22">
        <v>1.5486918046800309E-4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(0.00476146503203274)*B29</f>
        <v>3.3806401727432447</v>
      </c>
      <c r="C53" s="26" t="s">
        <v>21</v>
      </c>
      <c r="D53" s="26">
        <f>1000 * 0.00476146503203274*B29 / 453592</f>
        <v>7.4530418806840612E-6</v>
      </c>
      <c r="E53" s="21" t="s">
        <v>22</v>
      </c>
    </row>
    <row r="54" spans="1:13" x14ac:dyDescent="0.25">
      <c r="A54" s="5" t="s">
        <v>23</v>
      </c>
      <c r="B54" s="26">
        <f>(951.103091245177)*B29 / 60</f>
        <v>11.254719913067927</v>
      </c>
      <c r="C54" s="26" t="s">
        <v>24</v>
      </c>
      <c r="D54" s="26">
        <f>(951.103091245177)*B29 * 0.00220462 / 60</f>
        <v>2.4812380614747814E-2</v>
      </c>
      <c r="E54" s="21" t="s">
        <v>25</v>
      </c>
    </row>
    <row r="55" spans="1:13" x14ac:dyDescent="0.25">
      <c r="A55" s="5" t="s">
        <v>26</v>
      </c>
      <c r="B55" s="26">
        <f>(1795.99705044289)*B29 / 60</f>
        <v>21.252631763574197</v>
      </c>
      <c r="C55" s="26" t="s">
        <v>24</v>
      </c>
      <c r="D55" s="26">
        <f>(1795.99705044289)*B29 * 0.00220462 / 60</f>
        <v>4.6853977038610946E-2</v>
      </c>
      <c r="E55" s="21" t="s">
        <v>25</v>
      </c>
    </row>
    <row r="56" spans="1:13" x14ac:dyDescent="0.25">
      <c r="A56" s="8" t="s">
        <v>27</v>
      </c>
      <c r="B56" s="27">
        <f>0.000139917909249784</f>
        <v>1.3991790924978401E-4</v>
      </c>
      <c r="C56" s="27" t="s">
        <v>28</v>
      </c>
      <c r="D56" s="27">
        <f>0.000139917909249784</f>
        <v>1.3991790924978401E-4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0.94280957863997294</v>
      </c>
      <c r="C62" s="26">
        <v>0.9850188000740846</v>
      </c>
      <c r="D62" s="26">
        <v>1.0287863905640531</v>
      </c>
      <c r="E62" s="26">
        <v>1.0749249916629711</v>
      </c>
      <c r="F62" s="26">
        <v>1.124421932825336</v>
      </c>
      <c r="G62" s="26">
        <v>1.238313592665524</v>
      </c>
      <c r="H62" s="26">
        <v>1.3818537637490651</v>
      </c>
      <c r="I62" s="26">
        <v>1.56922984616314</v>
      </c>
      <c r="J62" s="26">
        <v>1.81742424641767</v>
      </c>
      <c r="K62" s="26">
        <v>2.1462143774453191</v>
      </c>
      <c r="L62" s="26">
        <v>2.5781726586014941</v>
      </c>
      <c r="M62" s="21">
        <v>3.138666515664335</v>
      </c>
    </row>
    <row r="63" spans="1:13" hidden="1" x14ac:dyDescent="0.25">
      <c r="A63" s="5">
        <v>30</v>
      </c>
      <c r="B63" s="26">
        <v>0.95564213335526937</v>
      </c>
      <c r="C63" s="26">
        <v>0.99454022988125179</v>
      </c>
      <c r="D63" s="26">
        <v>1.0358377541929831</v>
      </c>
      <c r="E63" s="26">
        <v>1.080532391126241</v>
      </c>
      <c r="F63" s="26">
        <v>1.129796513418218</v>
      </c>
      <c r="G63" s="26">
        <v>1.247596144534209</v>
      </c>
      <c r="H63" s="26">
        <v>1.402109387466925</v>
      </c>
      <c r="I63" s="26">
        <v>1.609003988565068</v>
      </c>
      <c r="J63" s="26">
        <v>1.8867427006000901</v>
      </c>
      <c r="K63" s="26">
        <v>2.2565832827661731</v>
      </c>
      <c r="L63" s="26">
        <v>2.7425785006802519</v>
      </c>
      <c r="M63" s="21">
        <v>3.3715761263819921</v>
      </c>
    </row>
    <row r="64" spans="1:13" hidden="1" x14ac:dyDescent="0.25">
      <c r="A64" s="5">
        <v>40</v>
      </c>
      <c r="B64" s="26">
        <v>0.97132951109363952</v>
      </c>
      <c r="C64" s="26">
        <v>1.008233403165973</v>
      </c>
      <c r="D64" s="26">
        <v>1.048630939313119</v>
      </c>
      <c r="E64" s="26">
        <v>1.0937048476535449</v>
      </c>
      <c r="F64" s="26">
        <v>1.1448125442071271</v>
      </c>
      <c r="G64" s="26">
        <v>1.2714324055404269</v>
      </c>
      <c r="H64" s="26">
        <v>1.4428436095005071</v>
      </c>
      <c r="I64" s="26">
        <v>1.6761942486975969</v>
      </c>
      <c r="J64" s="26">
        <v>1.9914274221646719</v>
      </c>
      <c r="K64" s="26">
        <v>2.41128123535744</v>
      </c>
      <c r="L64" s="26">
        <v>2.9612888001543589</v>
      </c>
      <c r="M64" s="21">
        <v>3.6697782348566181</v>
      </c>
    </row>
    <row r="65" spans="1:13" hidden="1" x14ac:dyDescent="0.25">
      <c r="A65" s="5">
        <v>50</v>
      </c>
      <c r="B65" s="26">
        <v>0.99072070836225579</v>
      </c>
      <c r="C65" s="26">
        <v>1.0268773510230691</v>
      </c>
      <c r="D65" s="26">
        <v>1.0678041904425071</v>
      </c>
      <c r="E65" s="26">
        <v>1.1148689980217239</v>
      </c>
      <c r="F65" s="26">
        <v>1.169614233063297</v>
      </c>
      <c r="G65" s="26">
        <v>1.3091892622509069</v>
      </c>
      <c r="H65" s="26">
        <v>1.5023627104543531</v>
      </c>
      <c r="I65" s="26">
        <v>1.767763016545393</v>
      </c>
      <c r="J65" s="26">
        <v>2.1268136258185191</v>
      </c>
      <c r="K65" s="26">
        <v>2.6037329899909691</v>
      </c>
      <c r="L65" s="26">
        <v>3.2255345672027231</v>
      </c>
      <c r="M65" s="21">
        <v>4.0220268220164943</v>
      </c>
    </row>
    <row r="66" spans="1:13" hidden="1" x14ac:dyDescent="0.25">
      <c r="A66" s="5">
        <v>60.000000000000007</v>
      </c>
      <c r="B66" s="26">
        <v>1.0139025873676979</v>
      </c>
      <c r="C66" s="26">
        <v>1.050459542187947</v>
      </c>
      <c r="D66" s="26">
        <v>1.0932177040377991</v>
      </c>
      <c r="E66" s="26">
        <v>1.1437298876010979</v>
      </c>
      <c r="F66" s="26">
        <v>1.203723595463122</v>
      </c>
      <c r="G66" s="26">
        <v>1.359939033931461</v>
      </c>
      <c r="H66" s="26">
        <v>1.5791777981533639</v>
      </c>
      <c r="I66" s="26">
        <v>1.8815486732621149</v>
      </c>
      <c r="J66" s="26">
        <v>2.2899554508137241</v>
      </c>
      <c r="K66" s="26">
        <v>2.8300969287869582</v>
      </c>
      <c r="L66" s="26">
        <v>3.53046691158332</v>
      </c>
      <c r="M66" s="21">
        <v>4.4223542100270476</v>
      </c>
    </row>
    <row r="67" spans="1:13" hidden="1" x14ac:dyDescent="0.25">
      <c r="A67" s="8">
        <v>70</v>
      </c>
      <c r="B67" s="27">
        <v>1.0442995863316631</v>
      </c>
      <c r="C67" s="27">
        <v>1.0831662129673449</v>
      </c>
      <c r="D67" s="27">
        <v>1.129890335655201</v>
      </c>
      <c r="E67" s="27">
        <v>1.1862098123617639</v>
      </c>
      <c r="F67" s="27">
        <v>1.2540371889549939</v>
      </c>
      <c r="G67" s="27">
        <v>1.432739264780367</v>
      </c>
      <c r="H67" s="27">
        <v>1.6847906881033869</v>
      </c>
      <c r="I67" s="27">
        <v>2.0317805903188622</v>
      </c>
      <c r="J67" s="27">
        <v>2.498093109244333</v>
      </c>
      <c r="K67" s="27">
        <v>3.1109073891200829</v>
      </c>
      <c r="L67" s="27">
        <v>3.900197580609146</v>
      </c>
      <c r="M67" s="22">
        <v>4.8987328407972788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9.7813834219056877E-4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1.0147798525770354E-3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1.055363242982181E-3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1.1011362157723236E-3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1.1535211612151942E-3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1.2846899706371777E-3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1.463742551418431E-3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1.7083467901519934E-3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2.0389655798536475E-3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2.4788568199619111E-3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3.0540734163380509E-3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3.7934632812660655E-3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1.0665108444072939</v>
      </c>
    </row>
    <row r="87" spans="1:2" x14ac:dyDescent="0.25">
      <c r="A87" s="5">
        <v>60</v>
      </c>
      <c r="B87" s="7">
        <v>1.0549912482727619</v>
      </c>
    </row>
    <row r="88" spans="1:2" x14ac:dyDescent="0.25">
      <c r="A88" s="5">
        <v>50</v>
      </c>
      <c r="B88" s="7">
        <v>1.023581030474402</v>
      </c>
    </row>
    <row r="89" spans="1:2" x14ac:dyDescent="0.25">
      <c r="A89" s="5">
        <v>40</v>
      </c>
      <c r="B89" s="7">
        <v>0.9597679012702558</v>
      </c>
    </row>
    <row r="90" spans="1:2" x14ac:dyDescent="0.25">
      <c r="A90" s="5">
        <v>30</v>
      </c>
      <c r="B90" s="7">
        <v>0.84518897400757775</v>
      </c>
    </row>
    <row r="91" spans="1:2" x14ac:dyDescent="0.25">
      <c r="A91" s="8">
        <v>20</v>
      </c>
      <c r="B91" s="10">
        <v>0.62908834443208994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1.2857700992011241</v>
      </c>
    </row>
    <row r="96" spans="1:2" x14ac:dyDescent="0.25">
      <c r="A96" s="5">
        <v>60</v>
      </c>
      <c r="B96" s="7">
        <v>1.1843112501825981</v>
      </c>
    </row>
    <row r="97" spans="1:2" x14ac:dyDescent="0.25">
      <c r="A97" s="5">
        <v>50</v>
      </c>
      <c r="B97" s="7">
        <v>1.073447828737278</v>
      </c>
    </row>
    <row r="98" spans="1:2" x14ac:dyDescent="0.25">
      <c r="A98" s="5">
        <v>40</v>
      </c>
      <c r="B98" s="7">
        <v>0.95263243826294064</v>
      </c>
    </row>
    <row r="99" spans="1:2" x14ac:dyDescent="0.25">
      <c r="A99" s="5">
        <v>30</v>
      </c>
      <c r="B99" s="7">
        <v>0.81773208301827527</v>
      </c>
    </row>
    <row r="100" spans="1:2" x14ac:dyDescent="0.25">
      <c r="A100" s="8">
        <v>20</v>
      </c>
      <c r="B100" s="10">
        <v>0.64531726975594506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1.8444695072664219</v>
      </c>
    </row>
    <row r="105" spans="1:2" x14ac:dyDescent="0.25">
      <c r="A105" s="5">
        <v>60</v>
      </c>
      <c r="B105" s="7">
        <v>1.4599369271546829</v>
      </c>
    </row>
    <row r="106" spans="1:2" x14ac:dyDescent="0.25">
      <c r="A106" s="5">
        <v>50</v>
      </c>
      <c r="B106" s="7">
        <v>1.171621805182643</v>
      </c>
    </row>
    <row r="107" spans="1:2" x14ac:dyDescent="0.25">
      <c r="A107" s="5">
        <v>40</v>
      </c>
      <c r="B107" s="7">
        <v>0.93141655222150699</v>
      </c>
    </row>
    <row r="108" spans="1:2" x14ac:dyDescent="0.25">
      <c r="A108" s="5">
        <v>30</v>
      </c>
      <c r="B108" s="7">
        <v>0.73609445562340137</v>
      </c>
    </row>
    <row r="109" spans="1:2" x14ac:dyDescent="0.25">
      <c r="A109" s="8">
        <v>20</v>
      </c>
      <c r="B109" s="10">
        <v>0.57731746145486407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1.072894927271006</v>
      </c>
    </row>
    <row r="114" spans="1:2" x14ac:dyDescent="0.25">
      <c r="A114" s="5">
        <v>61.666666666666671</v>
      </c>
      <c r="B114" s="7">
        <v>1.043875975025246</v>
      </c>
    </row>
    <row r="115" spans="1:2" x14ac:dyDescent="0.25">
      <c r="A115" s="5">
        <v>53.333333333333343</v>
      </c>
      <c r="B115" s="7">
        <v>1.0211024306301</v>
      </c>
    </row>
    <row r="116" spans="1:2" x14ac:dyDescent="0.25">
      <c r="A116" s="5">
        <v>45</v>
      </c>
      <c r="B116" s="7">
        <v>1.003197885863365</v>
      </c>
    </row>
    <row r="117" spans="1:2" x14ac:dyDescent="0.25">
      <c r="A117" s="5">
        <v>36.666666666666671</v>
      </c>
      <c r="B117" s="7">
        <v>0.99168523900364025</v>
      </c>
    </row>
    <row r="118" spans="1:2" x14ac:dyDescent="0.25">
      <c r="A118" s="5">
        <v>28.333333333333339</v>
      </c>
      <c r="B118" s="7">
        <v>0.98197037587128622</v>
      </c>
    </row>
    <row r="119" spans="1:2" x14ac:dyDescent="0.25">
      <c r="A119" s="8">
        <v>20</v>
      </c>
      <c r="B119" s="10">
        <v>0.97689099981686289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4.366098406902952E-3</v>
      </c>
    </row>
    <row r="35" spans="1:2" hidden="1" x14ac:dyDescent="0.25">
      <c r="A35" s="5">
        <v>46</v>
      </c>
      <c r="B35" s="7">
        <v>4.9961335138424892E-3</v>
      </c>
    </row>
    <row r="36" spans="1:2" hidden="1" x14ac:dyDescent="0.25">
      <c r="A36" s="5">
        <v>52</v>
      </c>
      <c r="B36" s="7">
        <v>5.7400562690760968E-3</v>
      </c>
    </row>
    <row r="37" spans="1:2" hidden="1" x14ac:dyDescent="0.25">
      <c r="A37" s="5">
        <v>58</v>
      </c>
      <c r="B37" s="7">
        <v>6.4839790243097026E-3</v>
      </c>
    </row>
    <row r="38" spans="1:2" hidden="1" x14ac:dyDescent="0.25">
      <c r="A38" s="5">
        <v>63.999999999999993</v>
      </c>
      <c r="B38" s="7">
        <v>7.564597289145554E-3</v>
      </c>
    </row>
    <row r="39" spans="1:2" hidden="1" x14ac:dyDescent="0.25">
      <c r="A39" s="8">
        <v>70</v>
      </c>
      <c r="B39" s="10">
        <v>8.6461158093546764E-3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1.3791100404268359E-4</v>
      </c>
    </row>
    <row r="45" spans="1:2" hidden="1" x14ac:dyDescent="0.25">
      <c r="A45" s="5">
        <v>46</v>
      </c>
      <c r="B45" s="21">
        <v>1.4166383826612019E-4</v>
      </c>
    </row>
    <row r="46" spans="1:2" hidden="1" x14ac:dyDescent="0.25">
      <c r="A46" s="5">
        <v>52</v>
      </c>
      <c r="B46" s="21">
        <v>1.446079295979292E-4</v>
      </c>
    </row>
    <row r="47" spans="1:2" hidden="1" x14ac:dyDescent="0.25">
      <c r="A47" s="5">
        <v>58</v>
      </c>
      <c r="B47" s="21">
        <v>1.4755202092973761E-4</v>
      </c>
    </row>
    <row r="48" spans="1:2" hidden="1" x14ac:dyDescent="0.25">
      <c r="A48" s="5">
        <v>63.999999999999993</v>
      </c>
      <c r="B48" s="21">
        <v>1.5120964677572339E-4</v>
      </c>
    </row>
    <row r="49" spans="1:13" hidden="1" x14ac:dyDescent="0.25">
      <c r="A49" s="8">
        <v>70</v>
      </c>
      <c r="B49" s="22">
        <v>1.5486918046800309E-4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(0.00612441635928012)*B29</f>
        <v>4.3483356150888852</v>
      </c>
      <c r="C53" s="26" t="s">
        <v>21</v>
      </c>
      <c r="D53" s="26">
        <f>1000 * 0.00612441635928012*B29 / 453592</f>
        <v>9.5864468841798036E-6</v>
      </c>
      <c r="E53" s="21" t="s">
        <v>22</v>
      </c>
    </row>
    <row r="54" spans="1:13" x14ac:dyDescent="0.25">
      <c r="A54" s="5" t="s">
        <v>23</v>
      </c>
      <c r="B54" s="26">
        <f>(1081.21161302612)*B29 / 60</f>
        <v>12.794337420809086</v>
      </c>
      <c r="C54" s="26" t="s">
        <v>24</v>
      </c>
      <c r="D54" s="26">
        <f>(1081.21161302612)*B29 * 0.00220462 / 60</f>
        <v>2.8206652164664125E-2</v>
      </c>
      <c r="E54" s="21" t="s">
        <v>25</v>
      </c>
    </row>
    <row r="55" spans="1:13" x14ac:dyDescent="0.25">
      <c r="A55" s="5" t="s">
        <v>26</v>
      </c>
      <c r="B55" s="26">
        <f>(1905.5962623568)*B29 / 60</f>
        <v>22.549555771222131</v>
      </c>
      <c r="C55" s="26" t="s">
        <v>24</v>
      </c>
      <c r="D55" s="26">
        <f>(1905.5962623568)*B29 * 0.00220462 / 60</f>
        <v>4.9713201644351737E-2</v>
      </c>
      <c r="E55" s="21" t="s">
        <v>25</v>
      </c>
    </row>
    <row r="56" spans="1:13" x14ac:dyDescent="0.25">
      <c r="A56" s="8" t="s">
        <v>27</v>
      </c>
      <c r="B56" s="27">
        <f>0.000146129043452696</f>
        <v>1.46129043452696E-4</v>
      </c>
      <c r="C56" s="27" t="s">
        <v>28</v>
      </c>
      <c r="D56" s="27">
        <f>0.000146129043452696</f>
        <v>1.46129043452696E-4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0.97132951109363952</v>
      </c>
      <c r="C62" s="26">
        <v>1.008233403165973</v>
      </c>
      <c r="D62" s="26">
        <v>1.048630939313119</v>
      </c>
      <c r="E62" s="26">
        <v>1.0937048476535449</v>
      </c>
      <c r="F62" s="26">
        <v>1.1448125442071271</v>
      </c>
      <c r="G62" s="26">
        <v>1.2714324055404269</v>
      </c>
      <c r="H62" s="26">
        <v>1.4428436095005071</v>
      </c>
      <c r="I62" s="26">
        <v>1.6761942486975969</v>
      </c>
      <c r="J62" s="26">
        <v>1.9914274221646719</v>
      </c>
      <c r="K62" s="26">
        <v>2.41128123535744</v>
      </c>
      <c r="L62" s="26">
        <v>2.9612888001543589</v>
      </c>
      <c r="M62" s="21">
        <v>3.6697782348566181</v>
      </c>
    </row>
    <row r="63" spans="1:13" hidden="1" x14ac:dyDescent="0.25">
      <c r="A63" s="5">
        <v>46</v>
      </c>
      <c r="B63" s="26">
        <v>0.98216226803740958</v>
      </c>
      <c r="C63" s="26">
        <v>1.0183478162514901</v>
      </c>
      <c r="D63" s="26">
        <v>1.0587534601618691</v>
      </c>
      <c r="E63" s="26">
        <v>1.1046729538566249</v>
      </c>
      <c r="F63" s="26">
        <v>1.157574739325254</v>
      </c>
      <c r="G63" s="26">
        <v>1.291072393049244</v>
      </c>
      <c r="H63" s="26">
        <v>1.4744877152782421</v>
      </c>
      <c r="I63" s="26">
        <v>1.725857006379393</v>
      </c>
      <c r="J63" s="26">
        <v>2.0660115731425841</v>
      </c>
      <c r="K63" s="26">
        <v>2.5185777287804418</v>
      </c>
      <c r="L63" s="26">
        <v>3.1099767929283351</v>
      </c>
      <c r="M63" s="21">
        <v>3.8694250916443691</v>
      </c>
    </row>
    <row r="64" spans="1:13" hidden="1" x14ac:dyDescent="0.25">
      <c r="A64" s="5">
        <v>52</v>
      </c>
      <c r="B64" s="26">
        <v>0.99499992852467878</v>
      </c>
      <c r="C64" s="26">
        <v>1.0311421184088589</v>
      </c>
      <c r="D64" s="26">
        <v>1.0723295555828261</v>
      </c>
      <c r="E64" s="26">
        <v>1.119967020104274</v>
      </c>
      <c r="F64" s="26">
        <v>1.1756339799323181</v>
      </c>
      <c r="G64" s="26">
        <v>1.318247696851738</v>
      </c>
      <c r="H64" s="26">
        <v>1.5163002080424091</v>
      </c>
      <c r="I64" s="26">
        <v>1.7887160216283919</v>
      </c>
      <c r="J64" s="26">
        <v>2.1572146521564859</v>
      </c>
      <c r="K64" s="26">
        <v>2.6463106205962328</v>
      </c>
      <c r="L64" s="26">
        <v>3.2833134543399169</v>
      </c>
      <c r="M64" s="21">
        <v>4.0983276872025574</v>
      </c>
    </row>
    <row r="65" spans="1:13" hidden="1" x14ac:dyDescent="0.25">
      <c r="A65" s="5">
        <v>58</v>
      </c>
      <c r="B65" s="26">
        <v>1.007837589011948</v>
      </c>
      <c r="C65" s="26">
        <v>1.0439364205662289</v>
      </c>
      <c r="D65" s="26">
        <v>1.0859056510037839</v>
      </c>
      <c r="E65" s="26">
        <v>1.1352610863519219</v>
      </c>
      <c r="F65" s="26">
        <v>1.1936932205393831</v>
      </c>
      <c r="G65" s="26">
        <v>1.3454230006542309</v>
      </c>
      <c r="H65" s="26">
        <v>1.5581127008065749</v>
      </c>
      <c r="I65" s="26">
        <v>1.8515750368773909</v>
      </c>
      <c r="J65" s="26">
        <v>2.2484177311703868</v>
      </c>
      <c r="K65" s="26">
        <v>2.7740435124120228</v>
      </c>
      <c r="L65" s="26">
        <v>3.4566501157514988</v>
      </c>
      <c r="M65" s="21">
        <v>4.3272302827607456</v>
      </c>
    </row>
    <row r="66" spans="1:13" hidden="1" x14ac:dyDescent="0.25">
      <c r="A66" s="5">
        <v>63.999999999999993</v>
      </c>
      <c r="B66" s="26">
        <v>1.026061386953284</v>
      </c>
      <c r="C66" s="26">
        <v>1.063542210499707</v>
      </c>
      <c r="D66" s="26">
        <v>1.1078867566847601</v>
      </c>
      <c r="E66" s="26">
        <v>1.1607218575053651</v>
      </c>
      <c r="F66" s="26">
        <v>1.223849032859871</v>
      </c>
      <c r="G66" s="26">
        <v>1.389059126271023</v>
      </c>
      <c r="H66" s="26">
        <v>1.6214229541333729</v>
      </c>
      <c r="I66" s="26">
        <v>1.941641440084813</v>
      </c>
      <c r="J66" s="26">
        <v>2.373210514185967</v>
      </c>
      <c r="K66" s="26">
        <v>2.9424211129202078</v>
      </c>
      <c r="L66" s="26">
        <v>3.678359179193651</v>
      </c>
      <c r="M66" s="21">
        <v>4.6129056623351401</v>
      </c>
    </row>
    <row r="67" spans="1:13" hidden="1" x14ac:dyDescent="0.25">
      <c r="A67" s="8">
        <v>70</v>
      </c>
      <c r="B67" s="27">
        <v>1.0442995863316631</v>
      </c>
      <c r="C67" s="27">
        <v>1.0831662129673449</v>
      </c>
      <c r="D67" s="27">
        <v>1.129890335655201</v>
      </c>
      <c r="E67" s="27">
        <v>1.1862098123617639</v>
      </c>
      <c r="F67" s="27">
        <v>1.2540371889549939</v>
      </c>
      <c r="G67" s="27">
        <v>1.432739264780367</v>
      </c>
      <c r="H67" s="27">
        <v>1.6847906881033869</v>
      </c>
      <c r="I67" s="27">
        <v>2.0317805903188622</v>
      </c>
      <c r="J67" s="27">
        <v>2.498093109244333</v>
      </c>
      <c r="K67" s="27">
        <v>3.1109073891200829</v>
      </c>
      <c r="L67" s="27">
        <v>3.900197580609146</v>
      </c>
      <c r="M67" s="22">
        <v>4.8987328407972788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1.0016327197764345E-3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1.0377525078568335E-3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1.079343871550321E-3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1.1278689543322254E-3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1.1849645875793018E-3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1.3322882704830262E-3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1.5379033293038951E-3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1.8211931795070414E-3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2.204336242980335E-3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2.7123059480343914E-3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3.3728707294025675E-3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4.2165940282409553E-3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70</v>
      </c>
      <c r="B86" s="7">
        <v>1.0234138770694421</v>
      </c>
    </row>
    <row r="87" spans="1:2" x14ac:dyDescent="0.25">
      <c r="A87" s="5">
        <v>64</v>
      </c>
      <c r="B87" s="7">
        <v>1.016781418747539</v>
      </c>
    </row>
    <row r="88" spans="1:2" x14ac:dyDescent="0.25">
      <c r="A88" s="5">
        <v>58</v>
      </c>
      <c r="B88" s="7">
        <v>1.010110862909934</v>
      </c>
    </row>
    <row r="89" spans="1:2" x14ac:dyDescent="0.25">
      <c r="A89" s="5">
        <v>52</v>
      </c>
      <c r="B89" s="7">
        <v>0.98919183619972562</v>
      </c>
    </row>
    <row r="90" spans="1:2" x14ac:dyDescent="0.25">
      <c r="A90" s="5">
        <v>46</v>
      </c>
      <c r="B90" s="7">
        <v>0.96827280948951711</v>
      </c>
    </row>
    <row r="91" spans="1:2" x14ac:dyDescent="0.25">
      <c r="A91" s="8">
        <v>40</v>
      </c>
      <c r="B91" s="10">
        <v>0.92098434261272544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70</v>
      </c>
      <c r="B95" s="7">
        <v>1.136667420900604</v>
      </c>
    </row>
    <row r="96" spans="1:2" x14ac:dyDescent="0.25">
      <c r="A96" s="5">
        <v>64</v>
      </c>
      <c r="B96" s="7">
        <v>1.082851438566085</v>
      </c>
    </row>
    <row r="97" spans="1:2" x14ac:dyDescent="0.25">
      <c r="A97" s="5">
        <v>58</v>
      </c>
      <c r="B97" s="7">
        <v>1.029018861454595</v>
      </c>
    </row>
    <row r="98" spans="1:2" x14ac:dyDescent="0.25">
      <c r="A98" s="5">
        <v>52</v>
      </c>
      <c r="B98" s="7">
        <v>0.96897983775543273</v>
      </c>
    </row>
    <row r="99" spans="1:2" x14ac:dyDescent="0.25">
      <c r="A99" s="5">
        <v>46</v>
      </c>
      <c r="B99" s="7">
        <v>0.90894081405626992</v>
      </c>
    </row>
    <row r="100" spans="1:2" x14ac:dyDescent="0.25">
      <c r="A100" s="8">
        <v>40</v>
      </c>
      <c r="B100" s="10">
        <v>0.84216164098027535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70</v>
      </c>
      <c r="B104" s="7">
        <v>1.4117452671638671</v>
      </c>
    </row>
    <row r="105" spans="1:2" x14ac:dyDescent="0.25">
      <c r="A105" s="5">
        <v>64</v>
      </c>
      <c r="B105" s="7">
        <v>1.235153987805413</v>
      </c>
    </row>
    <row r="106" spans="1:2" x14ac:dyDescent="0.25">
      <c r="A106" s="5">
        <v>58</v>
      </c>
      <c r="B106" s="7">
        <v>1.0587097029229151</v>
      </c>
    </row>
    <row r="107" spans="1:2" x14ac:dyDescent="0.25">
      <c r="A107" s="5">
        <v>52</v>
      </c>
      <c r="B107" s="7">
        <v>0.93724135204791847</v>
      </c>
    </row>
    <row r="108" spans="1:2" x14ac:dyDescent="0.25">
      <c r="A108" s="5">
        <v>46</v>
      </c>
      <c r="B108" s="7">
        <v>0.81577300117292217</v>
      </c>
    </row>
    <row r="109" spans="1:2" x14ac:dyDescent="0.25">
      <c r="A109" s="8">
        <v>40</v>
      </c>
      <c r="B109" s="10">
        <v>0.71290032401000103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70</v>
      </c>
      <c r="B113" s="7">
        <v>1.0468307324822039</v>
      </c>
    </row>
    <row r="114" spans="1:2" x14ac:dyDescent="0.25">
      <c r="A114" s="5">
        <v>65</v>
      </c>
      <c r="B114" s="7">
        <v>1.0298423413938631</v>
      </c>
    </row>
    <row r="115" spans="1:2" x14ac:dyDescent="0.25">
      <c r="A115" s="5">
        <v>60</v>
      </c>
      <c r="B115" s="7">
        <v>1.0128539503055221</v>
      </c>
    </row>
    <row r="116" spans="1:2" x14ac:dyDescent="0.25">
      <c r="A116" s="5">
        <v>55</v>
      </c>
      <c r="B116" s="7">
        <v>0.99979036499582752</v>
      </c>
    </row>
    <row r="117" spans="1:2" x14ac:dyDescent="0.25">
      <c r="A117" s="5">
        <v>50</v>
      </c>
      <c r="B117" s="7">
        <v>0.98930861478720489</v>
      </c>
    </row>
    <row r="118" spans="1:2" x14ac:dyDescent="0.25">
      <c r="A118" s="5">
        <v>45</v>
      </c>
      <c r="B118" s="7">
        <v>0.97882686457858226</v>
      </c>
    </row>
    <row r="119" spans="1:2" x14ac:dyDescent="0.25">
      <c r="A119" s="8">
        <v>40</v>
      </c>
      <c r="B119" s="10">
        <v>0.97154481250439007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6.1244163592801262E-3</v>
      </c>
    </row>
    <row r="35" spans="1:2" hidden="1" x14ac:dyDescent="0.25">
      <c r="A35" s="5">
        <v>61.079999999999991</v>
      </c>
      <c r="B35" s="7">
        <v>7.0382582759771157E-3</v>
      </c>
    </row>
    <row r="36" spans="1:2" hidden="1" x14ac:dyDescent="0.25">
      <c r="A36" s="5">
        <v>67.06</v>
      </c>
      <c r="B36" s="7">
        <v>8.1161717344522075E-3</v>
      </c>
    </row>
    <row r="37" spans="1:2" hidden="1" x14ac:dyDescent="0.25">
      <c r="A37" s="5">
        <v>73.039999999999992</v>
      </c>
      <c r="B37" s="7">
        <v>9.1883099803892736E-3</v>
      </c>
    </row>
    <row r="38" spans="1:2" hidden="1" x14ac:dyDescent="0.25">
      <c r="A38" s="5">
        <v>79.02</v>
      </c>
      <c r="B38" s="7">
        <v>1.0199808494677101E-2</v>
      </c>
    </row>
    <row r="39" spans="1:2" hidden="1" x14ac:dyDescent="0.25">
      <c r="A39" s="8">
        <v>85</v>
      </c>
      <c r="B39" s="10">
        <v>1.121130700896493E-2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1.4612904345269689E-4</v>
      </c>
    </row>
    <row r="45" spans="1:2" hidden="1" x14ac:dyDescent="0.25">
      <c r="A45" s="5">
        <v>61.079999999999991</v>
      </c>
      <c r="B45" s="21">
        <v>1.4942867371214711E-4</v>
      </c>
    </row>
    <row r="46" spans="1:2" hidden="1" x14ac:dyDescent="0.25">
      <c r="A46" s="5">
        <v>67.06</v>
      </c>
      <c r="B46" s="21">
        <v>1.530760089587859E-4</v>
      </c>
    </row>
    <row r="47" spans="1:2" hidden="1" x14ac:dyDescent="0.25">
      <c r="A47" s="5">
        <v>73.039999999999992</v>
      </c>
      <c r="B47" s="21">
        <v>1.5707072252223099E-4</v>
      </c>
    </row>
    <row r="48" spans="1:2" hidden="1" x14ac:dyDescent="0.25">
      <c r="A48" s="5">
        <v>79.02</v>
      </c>
      <c r="B48" s="21">
        <v>1.6471290841213899E-4</v>
      </c>
    </row>
    <row r="49" spans="1:13" hidden="1" x14ac:dyDescent="0.25">
      <c r="A49" s="8">
        <v>85</v>
      </c>
      <c r="B49" s="22">
        <v>1.7235509430204671E-4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(0.00909508056769909)*B29</f>
        <v>6.4575072030663527</v>
      </c>
      <c r="C53" s="26" t="s">
        <v>21</v>
      </c>
      <c r="D53" s="26">
        <f>1000 * 0.00909508056769909*B29 / 453592</f>
        <v>1.4236378073392724E-5</v>
      </c>
      <c r="E53" s="21" t="s">
        <v>22</v>
      </c>
    </row>
    <row r="54" spans="1:13" x14ac:dyDescent="0.25">
      <c r="A54" s="5" t="s">
        <v>23</v>
      </c>
      <c r="B54" s="26">
        <f>(1252.88470426651)*B29 / 60</f>
        <v>14.825802333820368</v>
      </c>
      <c r="C54" s="26" t="s">
        <v>24</v>
      </c>
      <c r="D54" s="26">
        <f>(1252.88470426651)*B29 * 0.00220462 / 60</f>
        <v>3.2685260341187058E-2</v>
      </c>
      <c r="E54" s="21" t="s">
        <v>25</v>
      </c>
    </row>
    <row r="55" spans="1:13" x14ac:dyDescent="0.25">
      <c r="A55" s="5" t="s">
        <v>26</v>
      </c>
      <c r="B55" s="26">
        <f>(1959.65401745395)*B29 / 60</f>
        <v>23.189239206538407</v>
      </c>
      <c r="C55" s="26" t="s">
        <v>24</v>
      </c>
      <c r="D55" s="26">
        <f>(1959.65401745395)*B29 * 0.00220462 / 60</f>
        <v>5.1123460539518703E-2</v>
      </c>
      <c r="E55" s="21" t="s">
        <v>25</v>
      </c>
    </row>
    <row r="56" spans="1:13" x14ac:dyDescent="0.25">
      <c r="A56" s="8" t="s">
        <v>27</v>
      </c>
      <c r="B56" s="27">
        <f>0.000156723356125409</f>
        <v>1.56723356125409E-4</v>
      </c>
      <c r="C56" s="27" t="s">
        <v>28</v>
      </c>
      <c r="D56" s="27">
        <f>0.000156723356125409</f>
        <v>1.56723356125409E-4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1.001632719776435</v>
      </c>
      <c r="C62" s="26">
        <v>1.037752507856833</v>
      </c>
      <c r="D62" s="26">
        <v>1.079343871550321</v>
      </c>
      <c r="E62" s="26">
        <v>1.1278689543322249</v>
      </c>
      <c r="F62" s="26">
        <v>1.184964587579302</v>
      </c>
      <c r="G62" s="26">
        <v>1.3322882704830259</v>
      </c>
      <c r="H62" s="26">
        <v>1.5379033293038951</v>
      </c>
      <c r="I62" s="26">
        <v>1.821193179507042</v>
      </c>
      <c r="J62" s="26">
        <v>2.204336242980335</v>
      </c>
      <c r="K62" s="26">
        <v>2.7123059480343912</v>
      </c>
      <c r="L62" s="26">
        <v>3.372870729402567</v>
      </c>
      <c r="M62" s="21">
        <v>4.2165940282409551</v>
      </c>
    </row>
    <row r="63" spans="1:13" hidden="1" x14ac:dyDescent="0.25">
      <c r="A63" s="5">
        <v>61.079999999999991</v>
      </c>
      <c r="B63" s="26">
        <v>1.0171854632558059</v>
      </c>
      <c r="C63" s="26">
        <v>1.0539918626321221</v>
      </c>
      <c r="D63" s="26">
        <v>1.0971783482524791</v>
      </c>
      <c r="E63" s="26">
        <v>1.1483177194752501</v>
      </c>
      <c r="F63" s="26">
        <v>1.209157463560244</v>
      </c>
      <c r="G63" s="26">
        <v>1.3678014588631431</v>
      </c>
      <c r="H63" s="26">
        <v>1.5905839902679659</v>
      </c>
      <c r="I63" s="26">
        <v>1.8977737203042431</v>
      </c>
      <c r="J63" s="26">
        <v>2.3124343179242302</v>
      </c>
      <c r="K63" s="26">
        <v>2.8604244585029348</v>
      </c>
      <c r="L63" s="26">
        <v>3.57039782383811</v>
      </c>
      <c r="M63" s="21">
        <v>4.4738031021502316</v>
      </c>
    </row>
    <row r="64" spans="1:13" hidden="1" x14ac:dyDescent="0.25">
      <c r="A64" s="5">
        <v>67.06</v>
      </c>
      <c r="B64" s="26">
        <v>1.0353628686362579</v>
      </c>
      <c r="C64" s="26">
        <v>1.073550451758202</v>
      </c>
      <c r="D64" s="26">
        <v>1.1191085819596851</v>
      </c>
      <c r="E64" s="26">
        <v>1.1737207144821289</v>
      </c>
      <c r="F64" s="26">
        <v>1.2392449924683839</v>
      </c>
      <c r="G64" s="26">
        <v>1.411335996910789</v>
      </c>
      <c r="H64" s="26">
        <v>1.6537404984580799</v>
      </c>
      <c r="I64" s="26">
        <v>1.987612406704178</v>
      </c>
      <c r="J64" s="26">
        <v>2.4369006376657341</v>
      </c>
      <c r="K64" s="26">
        <v>3.028349113782145</v>
      </c>
      <c r="L64" s="26">
        <v>3.791496763915553</v>
      </c>
      <c r="M64" s="21">
        <v>4.7586775233508307</v>
      </c>
    </row>
    <row r="65" spans="1:13" hidden="1" x14ac:dyDescent="0.25">
      <c r="A65" s="5">
        <v>73.039999999999992</v>
      </c>
      <c r="B65" s="26">
        <v>1.0542186521712551</v>
      </c>
      <c r="C65" s="26">
        <v>1.0939351994418169</v>
      </c>
      <c r="D65" s="26">
        <v>1.142027368518487</v>
      </c>
      <c r="E65" s="26">
        <v>1.2002892705257351</v>
      </c>
      <c r="F65" s="26">
        <v>1.270689704489453</v>
      </c>
      <c r="G65" s="26">
        <v>1.456654803896984</v>
      </c>
      <c r="H65" s="26">
        <v>1.7191668169766481</v>
      </c>
      <c r="I65" s="26">
        <v>2.080264900386755</v>
      </c>
      <c r="J65" s="26">
        <v>2.5647832172083529</v>
      </c>
      <c r="K65" s="26">
        <v>3.200350936945227</v>
      </c>
      <c r="L65" s="26">
        <v>4.0173922355239116</v>
      </c>
      <c r="M65" s="21">
        <v>5.0491262952936724</v>
      </c>
    </row>
    <row r="66" spans="1:13" hidden="1" x14ac:dyDescent="0.25">
      <c r="A66" s="5">
        <v>79.02</v>
      </c>
      <c r="B66" s="26">
        <v>1.080197406328985</v>
      </c>
      <c r="C66" s="26">
        <v>1.1229946119795571</v>
      </c>
      <c r="D66" s="26">
        <v>1.175325960019048</v>
      </c>
      <c r="E66" s="26">
        <v>1.23909621745498</v>
      </c>
      <c r="F66" s="26">
        <v>1.316384839196294</v>
      </c>
      <c r="G66" s="26">
        <v>1.520708434737952</v>
      </c>
      <c r="H66" s="26">
        <v>1.808426143943979</v>
      </c>
      <c r="I66" s="26">
        <v>2.2024623705370781</v>
      </c>
      <c r="J66" s="26">
        <v>2.7285365246626858</v>
      </c>
      <c r="K66" s="26">
        <v>3.4151630228889842</v>
      </c>
      <c r="L66" s="26">
        <v>4.2936512882068953</v>
      </c>
      <c r="M66" s="21">
        <v>5.3981057500300746</v>
      </c>
    </row>
    <row r="67" spans="1:13" hidden="1" x14ac:dyDescent="0.25">
      <c r="A67" s="8">
        <v>85</v>
      </c>
      <c r="B67" s="27">
        <v>1.106176160486716</v>
      </c>
      <c r="C67" s="27">
        <v>1.1520540245172961</v>
      </c>
      <c r="D67" s="27">
        <v>1.208624551519609</v>
      </c>
      <c r="E67" s="27">
        <v>1.2779031643842249</v>
      </c>
      <c r="F67" s="27">
        <v>1.3620799739031351</v>
      </c>
      <c r="G67" s="27">
        <v>1.5847620655789201</v>
      </c>
      <c r="H67" s="27">
        <v>1.89768547091131</v>
      </c>
      <c r="I67" s="27">
        <v>2.3246598406874002</v>
      </c>
      <c r="J67" s="27">
        <v>2.8922898321170192</v>
      </c>
      <c r="K67" s="27">
        <v>3.6299751088327401</v>
      </c>
      <c r="L67" s="27">
        <v>4.5699103408898774</v>
      </c>
      <c r="M67" s="22">
        <v>5.7470852047664778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1.0525790188203859E-3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1.0921626126867202E-3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1.1400344305568519E-3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1.197978961304552E-3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1.2679553817050123E-3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1.4527140380720973E-3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1.7134775718880768E-3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2.0722081618056616E-3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2.5536629929002988E-3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3.1853942566701767E-3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3.9977491510362279E-3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5.0238698803421206E-3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85</v>
      </c>
      <c r="B86" s="7">
        <v>1.068985687849741</v>
      </c>
    </row>
    <row r="87" spans="1:2" x14ac:dyDescent="0.25">
      <c r="A87" s="5">
        <v>79.02</v>
      </c>
      <c r="B87" s="7">
        <v>1.035930045755074</v>
      </c>
    </row>
    <row r="88" spans="1:2" x14ac:dyDescent="0.25">
      <c r="A88" s="5">
        <v>73.039999999999992</v>
      </c>
      <c r="B88" s="7">
        <v>1.002874403660406</v>
      </c>
    </row>
    <row r="89" spans="1:2" x14ac:dyDescent="0.25">
      <c r="A89" s="5">
        <v>67.06</v>
      </c>
      <c r="B89" s="7">
        <v>0.99411855392964255</v>
      </c>
    </row>
    <row r="90" spans="1:2" x14ac:dyDescent="0.25">
      <c r="A90" s="5">
        <v>61.08</v>
      </c>
      <c r="B90" s="7">
        <v>0.98767697013829847</v>
      </c>
    </row>
    <row r="91" spans="1:2" x14ac:dyDescent="0.25">
      <c r="A91" s="8">
        <v>55.1</v>
      </c>
      <c r="B91" s="10">
        <v>0.9744693801541997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85</v>
      </c>
      <c r="B95" s="7">
        <v>1.085409498406535</v>
      </c>
    </row>
    <row r="96" spans="1:2" x14ac:dyDescent="0.25">
      <c r="A96" s="5">
        <v>79.02</v>
      </c>
      <c r="B96" s="7">
        <v>1.044484113753404</v>
      </c>
    </row>
    <row r="97" spans="1:2" x14ac:dyDescent="0.25">
      <c r="A97" s="5">
        <v>73.039999999999992</v>
      </c>
      <c r="B97" s="7">
        <v>1.003558729100273</v>
      </c>
    </row>
    <row r="98" spans="1:2" x14ac:dyDescent="0.25">
      <c r="A98" s="5">
        <v>67.06</v>
      </c>
      <c r="B98" s="7">
        <v>0.95775570981255731</v>
      </c>
    </row>
    <row r="99" spans="1:2" x14ac:dyDescent="0.25">
      <c r="A99" s="5">
        <v>61.08</v>
      </c>
      <c r="B99" s="7">
        <v>0.91148815389297677</v>
      </c>
    </row>
    <row r="100" spans="1:2" x14ac:dyDescent="0.25">
      <c r="A100" s="8">
        <v>55.1</v>
      </c>
      <c r="B100" s="10">
        <v>0.86261171673349479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85</v>
      </c>
      <c r="B104" s="7">
        <v>1.2319638902759249</v>
      </c>
    </row>
    <row r="105" spans="1:2" x14ac:dyDescent="0.25">
      <c r="A105" s="5">
        <v>79.02</v>
      </c>
      <c r="B105" s="7">
        <v>1.1208145261853779</v>
      </c>
    </row>
    <row r="106" spans="1:2" x14ac:dyDescent="0.25">
      <c r="A106" s="5">
        <v>73.039999999999992</v>
      </c>
      <c r="B106" s="7">
        <v>1.00966516209483</v>
      </c>
    </row>
    <row r="107" spans="1:2" x14ac:dyDescent="0.25">
      <c r="A107" s="5">
        <v>67.06</v>
      </c>
      <c r="B107" s="7">
        <v>0.89185235014328412</v>
      </c>
    </row>
    <row r="108" spans="1:2" x14ac:dyDescent="0.25">
      <c r="A108" s="5">
        <v>61.08</v>
      </c>
      <c r="B108" s="7">
        <v>0.77340492410973793</v>
      </c>
    </row>
    <row r="109" spans="1:2" x14ac:dyDescent="0.25">
      <c r="A109" s="8">
        <v>55.1</v>
      </c>
      <c r="B109" s="10">
        <v>0.67298663729527564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85</v>
      </c>
      <c r="B113" s="7">
        <v>1.061004977938848</v>
      </c>
    </row>
    <row r="114" spans="1:2" x14ac:dyDescent="0.25">
      <c r="A114" s="5">
        <v>80.016666666666666</v>
      </c>
      <c r="B114" s="7">
        <v>1.036645351331321</v>
      </c>
    </row>
    <row r="115" spans="1:2" x14ac:dyDescent="0.25">
      <c r="A115" s="5">
        <v>75.033333333333331</v>
      </c>
      <c r="B115" s="7">
        <v>1.012285724723796</v>
      </c>
    </row>
    <row r="116" spans="1:2" x14ac:dyDescent="0.25">
      <c r="A116" s="5">
        <v>70.05</v>
      </c>
      <c r="B116" s="7">
        <v>0.99204820750260203</v>
      </c>
    </row>
    <row r="117" spans="1:2" x14ac:dyDescent="0.25">
      <c r="A117" s="5">
        <v>65.066666666666663</v>
      </c>
      <c r="B117" s="7">
        <v>0.97600511737627271</v>
      </c>
    </row>
    <row r="118" spans="1:2" x14ac:dyDescent="0.25">
      <c r="A118" s="5">
        <v>60.083333333333343</v>
      </c>
      <c r="B118" s="7">
        <v>0.95996202724994351</v>
      </c>
    </row>
    <row r="119" spans="1:2" x14ac:dyDescent="0.25">
      <c r="A119" s="8">
        <v>55.1</v>
      </c>
      <c r="B119" s="10">
        <v>0.94751444456661704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1.2254729150030179</v>
      </c>
    </row>
    <row r="35" spans="1:2" hidden="1" x14ac:dyDescent="0.25">
      <c r="A35" s="5">
        <v>61.079999999999991</v>
      </c>
      <c r="B35" s="7">
        <v>1.2466070219646259</v>
      </c>
    </row>
    <row r="36" spans="1:2" hidden="1" x14ac:dyDescent="0.25">
      <c r="A36" s="5">
        <v>67.06</v>
      </c>
      <c r="B36" s="7">
        <v>1.272184590918471</v>
      </c>
    </row>
    <row r="37" spans="1:2" hidden="1" x14ac:dyDescent="0.25">
      <c r="A37" s="5">
        <v>72.52</v>
      </c>
      <c r="B37" s="7">
        <v>1.295538023441547</v>
      </c>
    </row>
    <row r="38" spans="1:2" hidden="1" x14ac:dyDescent="0.25">
      <c r="A38" s="5">
        <v>73.039999999999992</v>
      </c>
      <c r="B38" s="7">
        <v>1.2990980910407179</v>
      </c>
    </row>
    <row r="39" spans="1:2" hidden="1" x14ac:dyDescent="0.25">
      <c r="A39" s="5">
        <v>79.02</v>
      </c>
      <c r="B39" s="7">
        <v>1.340038868431187</v>
      </c>
    </row>
    <row r="40" spans="1:2" hidden="1" x14ac:dyDescent="0.25">
      <c r="A40" s="8">
        <v>85</v>
      </c>
      <c r="B40" s="10">
        <v>1.3809796458216561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1905.5962623568039</v>
      </c>
    </row>
    <row r="46" spans="1:2" hidden="1" x14ac:dyDescent="0.25">
      <c r="A46" s="5">
        <v>61.079999999999991</v>
      </c>
      <c r="B46" s="7">
        <v>1931.423994475444</v>
      </c>
    </row>
    <row r="47" spans="1:2" hidden="1" x14ac:dyDescent="0.25">
      <c r="A47" s="5">
        <v>67.06</v>
      </c>
      <c r="B47" s="7">
        <v>1944.0206529712709</v>
      </c>
    </row>
    <row r="48" spans="1:2" hidden="1" x14ac:dyDescent="0.25">
      <c r="A48" s="5">
        <v>72.52</v>
      </c>
      <c r="B48" s="7">
        <v>1955.521949858766</v>
      </c>
    </row>
    <row r="49" spans="1:13" hidden="1" x14ac:dyDescent="0.25">
      <c r="A49" s="5">
        <v>73.039999999999992</v>
      </c>
      <c r="B49" s="7">
        <v>1961.1429093094439</v>
      </c>
    </row>
    <row r="50" spans="1:13" hidden="1" x14ac:dyDescent="0.25">
      <c r="A50" s="5">
        <v>79.02</v>
      </c>
      <c r="B50" s="7">
        <v>2025.7839429922419</v>
      </c>
    </row>
    <row r="51" spans="1:13" hidden="1" x14ac:dyDescent="0.25">
      <c r="A51" s="8">
        <v>85</v>
      </c>
      <c r="B51" s="10">
        <v>2090.4249766750399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1.001632719776435</v>
      </c>
      <c r="C56" s="6">
        <v>1.037752507856833</v>
      </c>
      <c r="D56" s="6">
        <v>1.079343871550321</v>
      </c>
      <c r="E56" s="6">
        <v>1.1278689543322249</v>
      </c>
      <c r="F56" s="6">
        <v>1.184964587579302</v>
      </c>
      <c r="G56" s="6">
        <v>1.3322882704830259</v>
      </c>
      <c r="H56" s="6">
        <v>1.5379033293038951</v>
      </c>
      <c r="I56" s="6">
        <v>1.821193179507042</v>
      </c>
      <c r="J56" s="6">
        <v>2.204336242980335</v>
      </c>
      <c r="K56" s="6">
        <v>2.7123059480343912</v>
      </c>
      <c r="L56" s="6">
        <v>3.372870729402567</v>
      </c>
      <c r="M56" s="7">
        <v>4.2165940282409551</v>
      </c>
    </row>
    <row r="57" spans="1:13" hidden="1" x14ac:dyDescent="0.25">
      <c r="A57" s="5">
        <v>61.079999999999991</v>
      </c>
      <c r="B57" s="6">
        <v>1.0171854632558059</v>
      </c>
      <c r="C57" s="6">
        <v>1.0539918626321221</v>
      </c>
      <c r="D57" s="6">
        <v>1.0971783482524791</v>
      </c>
      <c r="E57" s="6">
        <v>1.1483177194752501</v>
      </c>
      <c r="F57" s="6">
        <v>1.209157463560244</v>
      </c>
      <c r="G57" s="6">
        <v>1.3678014588631431</v>
      </c>
      <c r="H57" s="6">
        <v>1.5905839902679659</v>
      </c>
      <c r="I57" s="6">
        <v>1.8977737203042431</v>
      </c>
      <c r="J57" s="6">
        <v>2.3124343179242302</v>
      </c>
      <c r="K57" s="6">
        <v>2.8604244585029348</v>
      </c>
      <c r="L57" s="6">
        <v>3.57039782383811</v>
      </c>
      <c r="M57" s="7">
        <v>4.4738031021502316</v>
      </c>
    </row>
    <row r="58" spans="1:13" hidden="1" x14ac:dyDescent="0.25">
      <c r="A58" s="5">
        <v>67.06</v>
      </c>
      <c r="B58" s="6">
        <v>1.0353628686362579</v>
      </c>
      <c r="C58" s="6">
        <v>1.073550451758202</v>
      </c>
      <c r="D58" s="6">
        <v>1.1191085819596851</v>
      </c>
      <c r="E58" s="6">
        <v>1.1737207144821289</v>
      </c>
      <c r="F58" s="6">
        <v>1.2392449924683839</v>
      </c>
      <c r="G58" s="6">
        <v>1.411335996910789</v>
      </c>
      <c r="H58" s="6">
        <v>1.6537404984580799</v>
      </c>
      <c r="I58" s="6">
        <v>1.987612406704178</v>
      </c>
      <c r="J58" s="6">
        <v>2.4369006376657341</v>
      </c>
      <c r="K58" s="6">
        <v>3.028349113782145</v>
      </c>
      <c r="L58" s="6">
        <v>3.791496763915553</v>
      </c>
      <c r="M58" s="7">
        <v>4.7586775233508307</v>
      </c>
    </row>
    <row r="59" spans="1:13" hidden="1" x14ac:dyDescent="0.25">
      <c r="A59" s="5">
        <v>72.52</v>
      </c>
      <c r="B59" s="6">
        <v>1.051959630070582</v>
      </c>
      <c r="C59" s="6">
        <v>1.0914082940037531</v>
      </c>
      <c r="D59" s="6">
        <v>1.139131838822786</v>
      </c>
      <c r="E59" s="6">
        <v>1.1969147534014519</v>
      </c>
      <c r="F59" s="6">
        <v>1.266716214514946</v>
      </c>
      <c r="G59" s="6">
        <v>1.451084922954291</v>
      </c>
      <c r="H59" s="6">
        <v>1.7114051363707929</v>
      </c>
      <c r="I59" s="6">
        <v>2.0696390334171619</v>
      </c>
      <c r="J59" s="6">
        <v>2.550543799168846</v>
      </c>
      <c r="K59" s="6">
        <v>3.1816716251240309</v>
      </c>
      <c r="L59" s="6">
        <v>3.993369709203654</v>
      </c>
      <c r="M59" s="7">
        <v>5.0187802557513761</v>
      </c>
    </row>
    <row r="60" spans="1:13" hidden="1" x14ac:dyDescent="0.25">
      <c r="A60" s="5">
        <v>73.039999999999992</v>
      </c>
      <c r="B60" s="6">
        <v>1.0542186521712551</v>
      </c>
      <c r="C60" s="6">
        <v>1.0939351994418169</v>
      </c>
      <c r="D60" s="6">
        <v>1.142027368518487</v>
      </c>
      <c r="E60" s="6">
        <v>1.2002892705257351</v>
      </c>
      <c r="F60" s="6">
        <v>1.270689704489453</v>
      </c>
      <c r="G60" s="6">
        <v>1.456654803896984</v>
      </c>
      <c r="H60" s="6">
        <v>1.7191668169766481</v>
      </c>
      <c r="I60" s="6">
        <v>2.080264900386755</v>
      </c>
      <c r="J60" s="6">
        <v>2.5647832172083529</v>
      </c>
      <c r="K60" s="6">
        <v>3.200350936945227</v>
      </c>
      <c r="L60" s="6">
        <v>4.0173922355239116</v>
      </c>
      <c r="M60" s="7">
        <v>5.0491262952936724</v>
      </c>
    </row>
    <row r="61" spans="1:13" hidden="1" x14ac:dyDescent="0.25">
      <c r="A61" s="5">
        <v>79.02</v>
      </c>
      <c r="B61" s="6">
        <v>1.080197406328985</v>
      </c>
      <c r="C61" s="6">
        <v>1.1229946119795571</v>
      </c>
      <c r="D61" s="6">
        <v>1.175325960019048</v>
      </c>
      <c r="E61" s="6">
        <v>1.23909621745498</v>
      </c>
      <c r="F61" s="6">
        <v>1.316384839196294</v>
      </c>
      <c r="G61" s="6">
        <v>1.520708434737952</v>
      </c>
      <c r="H61" s="6">
        <v>1.808426143943979</v>
      </c>
      <c r="I61" s="6">
        <v>2.2024623705370781</v>
      </c>
      <c r="J61" s="6">
        <v>2.7285365246626858</v>
      </c>
      <c r="K61" s="6">
        <v>3.4151630228889842</v>
      </c>
      <c r="L61" s="6">
        <v>4.2936512882068953</v>
      </c>
      <c r="M61" s="7">
        <v>5.3981057500300746</v>
      </c>
    </row>
    <row r="62" spans="1:13" hidden="1" x14ac:dyDescent="0.25">
      <c r="A62" s="8">
        <v>85</v>
      </c>
      <c r="B62" s="9">
        <v>1.106176160486716</v>
      </c>
      <c r="C62" s="9">
        <v>1.1520540245172961</v>
      </c>
      <c r="D62" s="9">
        <v>1.208624551519609</v>
      </c>
      <c r="E62" s="9">
        <v>1.2779031643842249</v>
      </c>
      <c r="F62" s="9">
        <v>1.3620799739031351</v>
      </c>
      <c r="G62" s="9">
        <v>1.5847620655789201</v>
      </c>
      <c r="H62" s="9">
        <v>1.89768547091131</v>
      </c>
      <c r="I62" s="9">
        <v>2.3246598406874002</v>
      </c>
      <c r="J62" s="9">
        <v>2.8922898321170192</v>
      </c>
      <c r="K62" s="9">
        <v>3.6299751088327401</v>
      </c>
      <c r="L62" s="9">
        <v>4.5699103408898774</v>
      </c>
      <c r="M62" s="10">
        <v>5.7470852047664778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1081.211613026127</v>
      </c>
    </row>
    <row r="68" spans="1:13" hidden="1" x14ac:dyDescent="0.25">
      <c r="A68" s="5">
        <v>61.079999999999991</v>
      </c>
      <c r="B68" s="7">
        <v>1142.4741375606741</v>
      </c>
    </row>
    <row r="69" spans="1:13" hidden="1" x14ac:dyDescent="0.25">
      <c r="A69" s="5">
        <v>67.06</v>
      </c>
      <c r="B69" s="7">
        <v>1200.466647743609</v>
      </c>
    </row>
    <row r="70" spans="1:13" hidden="1" x14ac:dyDescent="0.25">
      <c r="A70" s="5">
        <v>72.52</v>
      </c>
      <c r="B70" s="7">
        <v>1253.4163309541141</v>
      </c>
    </row>
    <row r="71" spans="1:13" hidden="1" x14ac:dyDescent="0.25">
      <c r="A71" s="5">
        <v>73.039999999999992</v>
      </c>
      <c r="B71" s="7">
        <v>1257.876900125837</v>
      </c>
    </row>
    <row r="72" spans="1:13" hidden="1" x14ac:dyDescent="0.25">
      <c r="A72" s="5">
        <v>79.02</v>
      </c>
      <c r="B72" s="7">
        <v>1309.1734456006509</v>
      </c>
    </row>
    <row r="73" spans="1:13" hidden="1" x14ac:dyDescent="0.25">
      <c r="A73" s="8">
        <v>85</v>
      </c>
      <c r="B73" s="10">
        <v>1360.469991075465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1.3255754490357481</v>
      </c>
      <c r="C78" s="6">
        <v>1.3686683659092651</v>
      </c>
      <c r="D78" s="6">
        <v>1.417914811039662</v>
      </c>
      <c r="E78" s="6">
        <v>1.4745764652519531</v>
      </c>
      <c r="F78" s="6">
        <v>1.540078296807228</v>
      </c>
      <c r="G78" s="6">
        <v>1.704064787960559</v>
      </c>
      <c r="H78" s="6">
        <v>1.9241766626574639</v>
      </c>
      <c r="I78" s="6">
        <v>2.2165676272196602</v>
      </c>
      <c r="J78" s="6">
        <v>2.5983232495594808</v>
      </c>
      <c r="K78" s="6">
        <v>3.085106227997493</v>
      </c>
      <c r="L78" s="6">
        <v>3.6834647988561859</v>
      </c>
      <c r="M78" s="7">
        <v>4.3541088478971322</v>
      </c>
    </row>
    <row r="79" spans="1:13" hidden="1" x14ac:dyDescent="0.25">
      <c r="A79" s="5">
        <v>61.079999999999991</v>
      </c>
      <c r="B79" s="6">
        <v>1.370502956118707</v>
      </c>
      <c r="C79" s="6">
        <v>1.4139780945205751</v>
      </c>
      <c r="D79" s="6">
        <v>1.4650485550916541</v>
      </c>
      <c r="E79" s="6">
        <v>1.52506151580091</v>
      </c>
      <c r="F79" s="6">
        <v>1.595547284293082</v>
      </c>
      <c r="G79" s="6">
        <v>1.774901243263824</v>
      </c>
      <c r="H79" s="6">
        <v>2.0185709140783779</v>
      </c>
      <c r="I79" s="6">
        <v>2.3441697922668521</v>
      </c>
      <c r="J79" s="6">
        <v>2.770758449757794</v>
      </c>
      <c r="K79" s="6">
        <v>3.3170941616730452</v>
      </c>
      <c r="L79" s="6">
        <v>3.995830895389219</v>
      </c>
      <c r="M79" s="7">
        <v>4.7846335503597244</v>
      </c>
    </row>
    <row r="80" spans="1:13" hidden="1" x14ac:dyDescent="0.25">
      <c r="A80" s="5">
        <v>67.06</v>
      </c>
      <c r="B80" s="6">
        <v>1.4243547715299341</v>
      </c>
      <c r="C80" s="6">
        <v>1.46873111465993</v>
      </c>
      <c r="D80" s="6">
        <v>1.522396786897684</v>
      </c>
      <c r="E80" s="6">
        <v>1.5867602654202091</v>
      </c>
      <c r="F80" s="6">
        <v>1.663442917744119</v>
      </c>
      <c r="G80" s="6">
        <v>1.861209944027113</v>
      </c>
      <c r="H80" s="6">
        <v>2.1323338701848882</v>
      </c>
      <c r="I80" s="6">
        <v>2.4960175061394878</v>
      </c>
      <c r="J80" s="6">
        <v>2.973631428473646</v>
      </c>
      <c r="K80" s="6">
        <v>3.5879020706882341</v>
      </c>
      <c r="L80" s="6">
        <v>4.3603749450186182</v>
      </c>
      <c r="M80" s="7">
        <v>5.2988554066386646</v>
      </c>
    </row>
    <row r="81" spans="1:13" hidden="1" x14ac:dyDescent="0.25">
      <c r="A81" s="5">
        <v>72.52</v>
      </c>
      <c r="B81" s="6">
        <v>1.473523820383662</v>
      </c>
      <c r="C81" s="6">
        <v>1.518723002613255</v>
      </c>
      <c r="D81" s="6">
        <v>1.5747582159379729</v>
      </c>
      <c r="E81" s="6">
        <v>1.643093906376959</v>
      </c>
      <c r="F81" s="6">
        <v>1.725434583068979</v>
      </c>
      <c r="G81" s="6">
        <v>1.9400135403762011</v>
      </c>
      <c r="H81" s="6">
        <v>2.2362043953256139</v>
      </c>
      <c r="I81" s="6">
        <v>2.6346610709797198</v>
      </c>
      <c r="J81" s="6">
        <v>3.15886327860551</v>
      </c>
      <c r="K81" s="6">
        <v>3.835161465876014</v>
      </c>
      <c r="L81" s="6">
        <v>4.6932195120715461</v>
      </c>
      <c r="M81" s="7">
        <v>5.7683623188933479</v>
      </c>
    </row>
    <row r="82" spans="1:13" hidden="1" x14ac:dyDescent="0.25">
      <c r="A82" s="5">
        <v>73.039999999999992</v>
      </c>
      <c r="B82" s="6">
        <v>1.4783269729840709</v>
      </c>
      <c r="C82" s="6">
        <v>1.523702581100808</v>
      </c>
      <c r="D82" s="6">
        <v>1.580073664905119</v>
      </c>
      <c r="E82" s="6">
        <v>1.648901511900462</v>
      </c>
      <c r="F82" s="6">
        <v>1.731890618607848</v>
      </c>
      <c r="G82" s="6">
        <v>1.948242212307715</v>
      </c>
      <c r="H82" s="6">
        <v>2.2468529899479299</v>
      </c>
      <c r="I82" s="6">
        <v>2.6483788689868422</v>
      </c>
      <c r="J82" s="6">
        <v>3.1762662241560671</v>
      </c>
      <c r="K82" s="6">
        <v>3.8567674036290041</v>
      </c>
      <c r="L82" s="6">
        <v>4.719333292218657</v>
      </c>
      <c r="M82" s="7">
        <v>5.798837264208232</v>
      </c>
    </row>
    <row r="83" spans="1:13" hidden="1" x14ac:dyDescent="0.25">
      <c r="A83" s="5">
        <v>79.02</v>
      </c>
      <c r="B83" s="6">
        <v>1.5335632278887741</v>
      </c>
      <c r="C83" s="6">
        <v>1.580967733707668</v>
      </c>
      <c r="D83" s="6">
        <v>1.6412013280272999</v>
      </c>
      <c r="E83" s="6">
        <v>1.7156889754207361</v>
      </c>
      <c r="F83" s="6">
        <v>1.8061350273048371</v>
      </c>
      <c r="G83" s="6">
        <v>2.042871939520122</v>
      </c>
      <c r="H83" s="6">
        <v>2.3693118281045589</v>
      </c>
      <c r="I83" s="6">
        <v>2.8061335460687422</v>
      </c>
      <c r="J83" s="6">
        <v>3.3764000979874771</v>
      </c>
      <c r="K83" s="6">
        <v>4.1052356877883813</v>
      </c>
      <c r="L83" s="6">
        <v>5.0196417639104407</v>
      </c>
      <c r="M83" s="7">
        <v>6.1492991353293984</v>
      </c>
    </row>
    <row r="84" spans="1:13" hidden="1" x14ac:dyDescent="0.25">
      <c r="A84" s="8">
        <v>85</v>
      </c>
      <c r="B84" s="9">
        <v>1.5887994827934759</v>
      </c>
      <c r="C84" s="9">
        <v>1.6382328863145279</v>
      </c>
      <c r="D84" s="9">
        <v>1.702328991149481</v>
      </c>
      <c r="E84" s="9">
        <v>1.782476438941011</v>
      </c>
      <c r="F84" s="9">
        <v>1.880379436001826</v>
      </c>
      <c r="G84" s="9">
        <v>2.1375016667325299</v>
      </c>
      <c r="H84" s="9">
        <v>2.4917706662611891</v>
      </c>
      <c r="I84" s="9">
        <v>2.9638882231506432</v>
      </c>
      <c r="J84" s="9">
        <v>3.576533971818888</v>
      </c>
      <c r="K84" s="9">
        <v>4.353703971947759</v>
      </c>
      <c r="L84" s="9">
        <v>5.3199502356022226</v>
      </c>
      <c r="M84" s="10">
        <v>6.4997610064505649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6.1244163592801262E-3</v>
      </c>
    </row>
    <row r="90" spans="1:13" hidden="1" x14ac:dyDescent="0.25">
      <c r="A90" s="5">
        <v>61.079999999999991</v>
      </c>
      <c r="B90" s="7">
        <v>7.0382582759771157E-3</v>
      </c>
    </row>
    <row r="91" spans="1:13" hidden="1" x14ac:dyDescent="0.25">
      <c r="A91" s="5">
        <v>67.06</v>
      </c>
      <c r="B91" s="7">
        <v>8.1161717344522075E-3</v>
      </c>
    </row>
    <row r="92" spans="1:13" hidden="1" x14ac:dyDescent="0.25">
      <c r="A92" s="5">
        <v>72.52</v>
      </c>
      <c r="B92" s="7">
        <v>9.1003535878425076E-3</v>
      </c>
    </row>
    <row r="93" spans="1:13" hidden="1" x14ac:dyDescent="0.25">
      <c r="A93" s="5">
        <v>73.039999999999992</v>
      </c>
      <c r="B93" s="7">
        <v>9.1883099803892736E-3</v>
      </c>
    </row>
    <row r="94" spans="1:13" hidden="1" x14ac:dyDescent="0.25">
      <c r="A94" s="5">
        <v>79.02</v>
      </c>
      <c r="B94" s="7">
        <v>1.0199808494677101E-2</v>
      </c>
    </row>
    <row r="95" spans="1:13" hidden="1" x14ac:dyDescent="0.25">
      <c r="A95" s="8">
        <v>85</v>
      </c>
      <c r="B95" s="10">
        <v>1.121130700896493E-2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1.4612904345269689E-4</v>
      </c>
    </row>
    <row r="101" spans="1:5" hidden="1" x14ac:dyDescent="0.25">
      <c r="A101" s="5">
        <v>61.079999999999991</v>
      </c>
      <c r="B101" s="21">
        <v>1.4942867371214711E-4</v>
      </c>
    </row>
    <row r="102" spans="1:5" hidden="1" x14ac:dyDescent="0.25">
      <c r="A102" s="5">
        <v>67.06</v>
      </c>
      <c r="B102" s="21">
        <v>1.530760089587859E-4</v>
      </c>
    </row>
    <row r="103" spans="1:5" hidden="1" x14ac:dyDescent="0.25">
      <c r="A103" s="5">
        <v>72.52</v>
      </c>
      <c r="B103" s="21">
        <v>1.5640618461876081E-4</v>
      </c>
    </row>
    <row r="104" spans="1:5" hidden="1" x14ac:dyDescent="0.25">
      <c r="A104" s="5">
        <v>73.039999999999992</v>
      </c>
      <c r="B104" s="21">
        <v>1.5707072252223099E-4</v>
      </c>
    </row>
    <row r="105" spans="1:5" hidden="1" x14ac:dyDescent="0.25">
      <c r="A105" s="5">
        <v>79.02</v>
      </c>
      <c r="B105" s="21">
        <v>1.6471290841213899E-4</v>
      </c>
    </row>
    <row r="106" spans="1:5" hidden="1" x14ac:dyDescent="0.25">
      <c r="A106" s="8">
        <v>85</v>
      </c>
      <c r="B106" s="22">
        <v>1.7235509430204671E-4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6.4612510473681786</v>
      </c>
      <c r="C110" s="26" t="s">
        <v>21</v>
      </c>
      <c r="D110" s="26">
        <f ca="1">1000 * FORECAST( B29, OFFSET(B89:B95,MATCH(B29,A89:A95,1)-1,0,2), OFFSET(A89:A95,MATCH(B29,A89:A95,1)-1,0,2) )*B28 / 453592</f>
        <v>1.4244631843965896E-5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14.832093249623682</v>
      </c>
      <c r="C111" s="26" t="s">
        <v>24</v>
      </c>
      <c r="D111" s="26">
        <f ca="1">(FORECAST( B29, OFFSET(B67:B73,MATCH(B29,A67:A73,1)-1,0,2), OFFSET(A67:A73,MATCH(B29,A67:A73,1)-1,0,2) ))*B28 * 0.00220462 / 60</f>
        <v>3.2699129419985359E-2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23.140343073328726</v>
      </c>
      <c r="C112" s="26" t="s">
        <v>24</v>
      </c>
      <c r="D112" s="26">
        <f ca="1">(FORECAST( B29, OFFSET(B45:B51,MATCH(B29,A45:A51,1)-1,0,2), OFFSET(A45:A51,MATCH(B29,A45:A51,1)-1,0,2) ))*B28 * 0.00220462 / 60</f>
        <v>5.1015663146321978E-2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1.5640618461876081E-4</v>
      </c>
      <c r="C113" s="27" t="s">
        <v>28</v>
      </c>
      <c r="D113" s="27">
        <f ca="1">FORECAST( B29, OFFSET(B100:B106,MATCH(B29,A100:A106,1)-1,0,2), OFFSET(A100:A106,MATCH(B29,A100:A106,1)-1,0,2) )</f>
        <v>1.5640618461876081E-4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1.001632719776435</v>
      </c>
      <c r="C119" s="26">
        <v>1.037752507856833</v>
      </c>
      <c r="D119" s="26">
        <v>1.079343871550321</v>
      </c>
      <c r="E119" s="26">
        <v>1.1278689543322249</v>
      </c>
      <c r="F119" s="26">
        <v>1.184964587579302</v>
      </c>
      <c r="G119" s="26">
        <v>1.3322882704830259</v>
      </c>
      <c r="H119" s="26">
        <v>1.5379033293038951</v>
      </c>
      <c r="I119" s="26">
        <v>1.821193179507042</v>
      </c>
      <c r="J119" s="26">
        <v>2.204336242980335</v>
      </c>
      <c r="K119" s="26">
        <v>2.7123059480343912</v>
      </c>
      <c r="L119" s="26">
        <v>3.372870729402567</v>
      </c>
      <c r="M119" s="21">
        <v>4.2165940282409551</v>
      </c>
    </row>
    <row r="120" spans="1:13" hidden="1" x14ac:dyDescent="0.25">
      <c r="A120" s="5">
        <v>61.079999999999991</v>
      </c>
      <c r="B120" s="26">
        <v>1.0171854632558059</v>
      </c>
      <c r="C120" s="26">
        <v>1.0539918626321221</v>
      </c>
      <c r="D120" s="26">
        <v>1.0971783482524791</v>
      </c>
      <c r="E120" s="26">
        <v>1.1483177194752501</v>
      </c>
      <c r="F120" s="26">
        <v>1.209157463560244</v>
      </c>
      <c r="G120" s="26">
        <v>1.3678014588631431</v>
      </c>
      <c r="H120" s="26">
        <v>1.5905839902679659</v>
      </c>
      <c r="I120" s="26">
        <v>1.8977737203042431</v>
      </c>
      <c r="J120" s="26">
        <v>2.3124343179242302</v>
      </c>
      <c r="K120" s="26">
        <v>2.8604244585029348</v>
      </c>
      <c r="L120" s="26">
        <v>3.57039782383811</v>
      </c>
      <c r="M120" s="21">
        <v>4.4738031021502316</v>
      </c>
    </row>
    <row r="121" spans="1:13" hidden="1" x14ac:dyDescent="0.25">
      <c r="A121" s="5">
        <v>67.06</v>
      </c>
      <c r="B121" s="26">
        <v>1.0353628686362579</v>
      </c>
      <c r="C121" s="26">
        <v>1.073550451758202</v>
      </c>
      <c r="D121" s="26">
        <v>1.1191085819596851</v>
      </c>
      <c r="E121" s="26">
        <v>1.1737207144821289</v>
      </c>
      <c r="F121" s="26">
        <v>1.2392449924683839</v>
      </c>
      <c r="G121" s="26">
        <v>1.411335996910789</v>
      </c>
      <c r="H121" s="26">
        <v>1.6537404984580799</v>
      </c>
      <c r="I121" s="26">
        <v>1.987612406704178</v>
      </c>
      <c r="J121" s="26">
        <v>2.4369006376657341</v>
      </c>
      <c r="K121" s="26">
        <v>3.028349113782145</v>
      </c>
      <c r="L121" s="26">
        <v>3.791496763915553</v>
      </c>
      <c r="M121" s="21">
        <v>4.7586775233508307</v>
      </c>
    </row>
    <row r="122" spans="1:13" hidden="1" x14ac:dyDescent="0.25">
      <c r="A122" s="5">
        <v>72.52</v>
      </c>
      <c r="B122" s="26">
        <v>1.051959630070582</v>
      </c>
      <c r="C122" s="26">
        <v>1.0914082940037531</v>
      </c>
      <c r="D122" s="26">
        <v>1.139131838822786</v>
      </c>
      <c r="E122" s="26">
        <v>1.1969147534014519</v>
      </c>
      <c r="F122" s="26">
        <v>1.266716214514946</v>
      </c>
      <c r="G122" s="26">
        <v>1.451084922954291</v>
      </c>
      <c r="H122" s="26">
        <v>1.7114051363707929</v>
      </c>
      <c r="I122" s="26">
        <v>2.0696390334171619</v>
      </c>
      <c r="J122" s="26">
        <v>2.550543799168846</v>
      </c>
      <c r="K122" s="26">
        <v>3.1816716251240309</v>
      </c>
      <c r="L122" s="26">
        <v>3.993369709203654</v>
      </c>
      <c r="M122" s="21">
        <v>5.0187802557513761</v>
      </c>
    </row>
    <row r="123" spans="1:13" hidden="1" x14ac:dyDescent="0.25">
      <c r="A123" s="5">
        <v>73.039999999999992</v>
      </c>
      <c r="B123" s="26">
        <v>1.0542186521712551</v>
      </c>
      <c r="C123" s="26">
        <v>1.0939351994418169</v>
      </c>
      <c r="D123" s="26">
        <v>1.142027368518487</v>
      </c>
      <c r="E123" s="26">
        <v>1.2002892705257351</v>
      </c>
      <c r="F123" s="26">
        <v>1.270689704489453</v>
      </c>
      <c r="G123" s="26">
        <v>1.456654803896984</v>
      </c>
      <c r="H123" s="26">
        <v>1.7191668169766481</v>
      </c>
      <c r="I123" s="26">
        <v>2.080264900386755</v>
      </c>
      <c r="J123" s="26">
        <v>2.5647832172083529</v>
      </c>
      <c r="K123" s="26">
        <v>3.200350936945227</v>
      </c>
      <c r="L123" s="26">
        <v>4.0173922355239116</v>
      </c>
      <c r="M123" s="21">
        <v>5.0491262952936724</v>
      </c>
    </row>
    <row r="124" spans="1:13" hidden="1" x14ac:dyDescent="0.25">
      <c r="A124" s="5">
        <v>79.02</v>
      </c>
      <c r="B124" s="26">
        <v>1.080197406328985</v>
      </c>
      <c r="C124" s="26">
        <v>1.1229946119795571</v>
      </c>
      <c r="D124" s="26">
        <v>1.175325960019048</v>
      </c>
      <c r="E124" s="26">
        <v>1.23909621745498</v>
      </c>
      <c r="F124" s="26">
        <v>1.316384839196294</v>
      </c>
      <c r="G124" s="26">
        <v>1.520708434737952</v>
      </c>
      <c r="H124" s="26">
        <v>1.808426143943979</v>
      </c>
      <c r="I124" s="26">
        <v>2.2024623705370781</v>
      </c>
      <c r="J124" s="26">
        <v>2.7285365246626858</v>
      </c>
      <c r="K124" s="26">
        <v>3.4151630228889842</v>
      </c>
      <c r="L124" s="26">
        <v>4.2936512882068953</v>
      </c>
      <c r="M124" s="21">
        <v>5.3981057500300746</v>
      </c>
    </row>
    <row r="125" spans="1:13" hidden="1" x14ac:dyDescent="0.25">
      <c r="A125" s="8">
        <v>85</v>
      </c>
      <c r="B125" s="27">
        <v>1.106176160486716</v>
      </c>
      <c r="C125" s="27">
        <v>1.1520540245172961</v>
      </c>
      <c r="D125" s="27">
        <v>1.208624551519609</v>
      </c>
      <c r="E125" s="27">
        <v>1.2779031643842249</v>
      </c>
      <c r="F125" s="27">
        <v>1.3620799739031351</v>
      </c>
      <c r="G125" s="27">
        <v>1.5847620655789201</v>
      </c>
      <c r="H125" s="27">
        <v>1.89768547091131</v>
      </c>
      <c r="I125" s="27">
        <v>2.3246598406874002</v>
      </c>
      <c r="J125" s="27">
        <v>2.8922898321170192</v>
      </c>
      <c r="K125" s="27">
        <v>3.6299751088327401</v>
      </c>
      <c r="L125" s="27">
        <v>4.5699103408898774</v>
      </c>
      <c r="M125" s="22">
        <v>5.7470852047664778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15</v>
      </c>
      <c r="B129" s="21">
        <f ca="1">(FORECAST( B29, OFFSET(B119:B125,MATCH(B29,A119:A125,1)-1,0,2), OFFSET(A119:A125,MATCH(B29,A119:A125,1)-1,0,2) )) / 1000</f>
        <v>1.051959630070582E-3</v>
      </c>
    </row>
    <row r="130" spans="1:2" x14ac:dyDescent="0.25">
      <c r="A130" s="5">
        <v>14.5</v>
      </c>
      <c r="B130" s="21">
        <f ca="1">(FORECAST( B29, OFFSET(C119:C125,MATCH(B29,A119:A125,1)-1,0,2), OFFSET(A119:A125,MATCH(B29,A119:A125,1)-1,0,2) )) / 1000</f>
        <v>1.0914082940037531E-3</v>
      </c>
    </row>
    <row r="131" spans="1:2" x14ac:dyDescent="0.25">
      <c r="A131" s="5">
        <v>14</v>
      </c>
      <c r="B131" s="21">
        <f ca="1">(FORECAST( B29, OFFSET(D119:D125,MATCH(B29,A119:A125,1)-1,0,2), OFFSET(A119:A125,MATCH(B29,A119:A125,1)-1,0,2) )) / 1000</f>
        <v>1.1391318388227858E-3</v>
      </c>
    </row>
    <row r="132" spans="1:2" x14ac:dyDescent="0.25">
      <c r="A132" s="5">
        <v>13.5</v>
      </c>
      <c r="B132" s="21">
        <f ca="1">(FORECAST( B29, OFFSET(E119:E125,MATCH(B29,A119:A125,1)-1,0,2), OFFSET(A119:A125,MATCH(B29,A119:A125,1)-1,0,2) )) / 1000</f>
        <v>1.1969147534014518E-3</v>
      </c>
    </row>
    <row r="133" spans="1:2" x14ac:dyDescent="0.25">
      <c r="A133" s="5">
        <v>13</v>
      </c>
      <c r="B133" s="21">
        <f ca="1">(FORECAST( B29, OFFSET(F119:F125,MATCH(B29,A119:A125,1)-1,0,2), OFFSET(A119:A125,MATCH(B29,A119:A125,1)-1,0,2) )) / 1000</f>
        <v>1.2667162145149459E-3</v>
      </c>
    </row>
    <row r="134" spans="1:2" x14ac:dyDescent="0.25">
      <c r="A134" s="5">
        <v>12</v>
      </c>
      <c r="B134" s="21">
        <f ca="1">(FORECAST( B29, OFFSET(G119:G125,MATCH(B29,A119:A125,1)-1,0,2), OFFSET(A119:A125,MATCH(B29,A119:A125,1)-1,0,2) )) / 1000</f>
        <v>1.451084922954291E-3</v>
      </c>
    </row>
    <row r="135" spans="1:2" x14ac:dyDescent="0.25">
      <c r="A135" s="5">
        <v>11</v>
      </c>
      <c r="B135" s="21">
        <f ca="1">(FORECAST( B29, OFFSET(H119:H125,MATCH(B29,A119:A125,1)-1,0,2), OFFSET(A119:A125,MATCH(B29,A119:A125,1)-1,0,2) )) / 1000</f>
        <v>1.711405136370793E-3</v>
      </c>
    </row>
    <row r="136" spans="1:2" x14ac:dyDescent="0.25">
      <c r="A136" s="5">
        <v>10</v>
      </c>
      <c r="B136" s="21">
        <f ca="1">(FORECAST( B29, OFFSET(I119:I125,MATCH(B29,A119:A125,1)-1,0,2), OFFSET(A119:A125,MATCH(B29,A119:A125,1)-1,0,2) )) / 1000</f>
        <v>2.0696390334171621E-3</v>
      </c>
    </row>
    <row r="137" spans="1:2" x14ac:dyDescent="0.25">
      <c r="A137" s="5">
        <v>9</v>
      </c>
      <c r="B137" s="21">
        <f ca="1">(FORECAST( B29, OFFSET(J119:J125,MATCH(B29,A119:A125,1)-1,0,2), OFFSET(A119:A125,MATCH(B29,A119:A125,1)-1,0,2) )) / 1000</f>
        <v>2.5505437991688459E-3</v>
      </c>
    </row>
    <row r="138" spans="1:2" x14ac:dyDescent="0.25">
      <c r="A138" s="5">
        <v>8</v>
      </c>
      <c r="B138" s="21">
        <f ca="1">(FORECAST( B29, OFFSET(K119:K125,MATCH(B29,A119:A125,1)-1,0,2), OFFSET(A119:A125,MATCH(B29,A119:A125,1)-1,0,2) )) / 1000</f>
        <v>3.1816716251240303E-3</v>
      </c>
    </row>
    <row r="139" spans="1:2" x14ac:dyDescent="0.25">
      <c r="A139" s="5">
        <v>7</v>
      </c>
      <c r="B139" s="21">
        <f ca="1">(FORECAST( B29, OFFSET(L119:L125,MATCH(B29,A119:A125,1)-1,0,2), OFFSET(A119:A125,MATCH(B29,A119:A125,1)-1,0,2) )) / 1000</f>
        <v>3.9933697092036542E-3</v>
      </c>
    </row>
    <row r="140" spans="1:2" x14ac:dyDescent="0.25">
      <c r="A140" s="8">
        <v>6</v>
      </c>
      <c r="B140" s="22">
        <f ca="1">(FORECAST( B29, OFFSET(M119:M125,MATCH(B29,A119:A125,1)-1,0,2), OFFSET(A119:A125,MATCH(B29,A119:A125,1)-1,0,2) )) / 1000</f>
        <v>5.0187802557513763E-3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43.511299999999999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20</v>
      </c>
      <c r="B34" s="7">
        <v>2.7062272435715638E-3</v>
      </c>
    </row>
    <row r="35" spans="1:2" hidden="1" x14ac:dyDescent="0.25">
      <c r="A35" s="5">
        <v>30</v>
      </c>
      <c r="B35" s="7">
        <v>3.4505086068763748E-3</v>
      </c>
    </row>
    <row r="36" spans="1:2" hidden="1" x14ac:dyDescent="0.25">
      <c r="A36" s="5">
        <v>40</v>
      </c>
      <c r="B36" s="7">
        <v>4.366098406902952E-3</v>
      </c>
    </row>
    <row r="37" spans="1:2" hidden="1" x14ac:dyDescent="0.25">
      <c r="A37" s="5">
        <v>50</v>
      </c>
      <c r="B37" s="7">
        <v>5.4920820173315604E-3</v>
      </c>
    </row>
    <row r="38" spans="1:2" hidden="1" x14ac:dyDescent="0.25">
      <c r="A38" s="5">
        <v>60.000000000000007</v>
      </c>
      <c r="B38" s="7">
        <v>6.8435849423394736E-3</v>
      </c>
    </row>
    <row r="39" spans="1:2" hidden="1" x14ac:dyDescent="0.25">
      <c r="A39" s="8">
        <v>70</v>
      </c>
      <c r="B39" s="10">
        <v>8.6461158093546764E-3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20</v>
      </c>
      <c r="B44" s="21">
        <v>1.20063994733113E-4</v>
      </c>
    </row>
    <row r="45" spans="1:2" hidden="1" x14ac:dyDescent="0.25">
      <c r="A45" s="5">
        <v>30</v>
      </c>
      <c r="B45" s="21">
        <v>1.3070138648996961E-4</v>
      </c>
    </row>
    <row r="46" spans="1:2" hidden="1" x14ac:dyDescent="0.25">
      <c r="A46" s="5">
        <v>40</v>
      </c>
      <c r="B46" s="21">
        <v>1.3791100404268359E-4</v>
      </c>
    </row>
    <row r="47" spans="1:2" hidden="1" x14ac:dyDescent="0.25">
      <c r="A47" s="5">
        <v>50</v>
      </c>
      <c r="B47" s="21">
        <v>1.436265658206595E-4</v>
      </c>
    </row>
    <row r="48" spans="1:2" hidden="1" x14ac:dyDescent="0.25">
      <c r="A48" s="5">
        <v>60.000000000000007</v>
      </c>
      <c r="B48" s="21">
        <v>1.487699576475365E-4</v>
      </c>
    </row>
    <row r="49" spans="1:13" hidden="1" x14ac:dyDescent="0.25">
      <c r="A49" s="8">
        <v>70</v>
      </c>
      <c r="B49" s="22">
        <v>1.5486918046800309E-4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(0.00476146503203274)*B29</f>
        <v>3.3806401727432447</v>
      </c>
      <c r="C53" s="26" t="s">
        <v>21</v>
      </c>
      <c r="D53" s="26">
        <f>1000 * 0.00476146503203274*B29 / 453592</f>
        <v>7.4530418806840612E-6</v>
      </c>
      <c r="E53" s="21" t="s">
        <v>22</v>
      </c>
    </row>
    <row r="54" spans="1:13" x14ac:dyDescent="0.25">
      <c r="A54" s="5" t="s">
        <v>23</v>
      </c>
      <c r="B54" s="26">
        <f>(951.103091245177)*B29 / 60</f>
        <v>11.254719913067927</v>
      </c>
      <c r="C54" s="26" t="s">
        <v>24</v>
      </c>
      <c r="D54" s="26">
        <f>(951.103091245177)*B29 * 0.00220462 / 60</f>
        <v>2.4812380614747814E-2</v>
      </c>
      <c r="E54" s="21" t="s">
        <v>25</v>
      </c>
    </row>
    <row r="55" spans="1:13" x14ac:dyDescent="0.25">
      <c r="A55" s="5" t="s">
        <v>26</v>
      </c>
      <c r="B55" s="26">
        <f>(1795.99705044289)*B29 / 60</f>
        <v>21.252631763574197</v>
      </c>
      <c r="C55" s="26" t="s">
        <v>24</v>
      </c>
      <c r="D55" s="26">
        <f>(1795.99705044289)*B29 * 0.00220462 / 60</f>
        <v>4.6853977038610946E-2</v>
      </c>
      <c r="E55" s="21" t="s">
        <v>25</v>
      </c>
    </row>
    <row r="56" spans="1:13" x14ac:dyDescent="0.25">
      <c r="A56" s="8" t="s">
        <v>27</v>
      </c>
      <c r="B56" s="27">
        <f>0.000139917909249784</f>
        <v>1.3991790924978401E-4</v>
      </c>
      <c r="C56" s="27" t="s">
        <v>28</v>
      </c>
      <c r="D56" s="27">
        <f>0.000139917909249784</f>
        <v>1.3991790924978401E-4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3.138666515664335</v>
      </c>
      <c r="C62" s="26">
        <v>2.5781726586014941</v>
      </c>
      <c r="D62" s="26">
        <v>2.1462143774453191</v>
      </c>
      <c r="E62" s="26">
        <v>1.81742424641767</v>
      </c>
      <c r="F62" s="26">
        <v>1.56922984616314</v>
      </c>
      <c r="G62" s="26">
        <v>1.3818537637490651</v>
      </c>
      <c r="H62" s="26">
        <v>1.238313592665524</v>
      </c>
      <c r="I62" s="26">
        <v>1.124421932825336</v>
      </c>
      <c r="J62" s="26">
        <v>1.0749249916629711</v>
      </c>
      <c r="K62" s="26">
        <v>1.0287863905640531</v>
      </c>
      <c r="L62" s="26">
        <v>0.9850188000740846</v>
      </c>
      <c r="M62" s="21">
        <v>0.94280957863997294</v>
      </c>
    </row>
    <row r="63" spans="1:13" hidden="1" x14ac:dyDescent="0.25">
      <c r="A63" s="5">
        <v>30</v>
      </c>
      <c r="B63" s="26">
        <v>3.3715761263819921</v>
      </c>
      <c r="C63" s="26">
        <v>2.7425785006802519</v>
      </c>
      <c r="D63" s="26">
        <v>2.2565832827661731</v>
      </c>
      <c r="E63" s="26">
        <v>1.8867427006000901</v>
      </c>
      <c r="F63" s="26">
        <v>1.609003988565068</v>
      </c>
      <c r="G63" s="26">
        <v>1.402109387466925</v>
      </c>
      <c r="H63" s="26">
        <v>1.247596144534209</v>
      </c>
      <c r="I63" s="26">
        <v>1.129796513418218</v>
      </c>
      <c r="J63" s="26">
        <v>1.080532391126241</v>
      </c>
      <c r="K63" s="26">
        <v>1.0358377541929831</v>
      </c>
      <c r="L63" s="26">
        <v>0.99454022988125179</v>
      </c>
      <c r="M63" s="21">
        <v>0.95564213335526937</v>
      </c>
    </row>
    <row r="64" spans="1:13" hidden="1" x14ac:dyDescent="0.25">
      <c r="A64" s="5">
        <v>40</v>
      </c>
      <c r="B64" s="26">
        <v>3.6697782348566181</v>
      </c>
      <c r="C64" s="26">
        <v>2.9612888001543589</v>
      </c>
      <c r="D64" s="26">
        <v>2.41128123535744</v>
      </c>
      <c r="E64" s="26">
        <v>1.9914274221646719</v>
      </c>
      <c r="F64" s="26">
        <v>1.6761942486975969</v>
      </c>
      <c r="G64" s="26">
        <v>1.4428436095005071</v>
      </c>
      <c r="H64" s="26">
        <v>1.2714324055404269</v>
      </c>
      <c r="I64" s="26">
        <v>1.1448125442071271</v>
      </c>
      <c r="J64" s="26">
        <v>1.0937048476535449</v>
      </c>
      <c r="K64" s="26">
        <v>1.048630939313119</v>
      </c>
      <c r="L64" s="26">
        <v>1.008233403165973</v>
      </c>
      <c r="M64" s="21">
        <v>0.97132951109363952</v>
      </c>
    </row>
    <row r="65" spans="1:13" hidden="1" x14ac:dyDescent="0.25">
      <c r="A65" s="5">
        <v>50</v>
      </c>
      <c r="B65" s="26">
        <v>4.0220268220164943</v>
      </c>
      <c r="C65" s="26">
        <v>3.2255345672027231</v>
      </c>
      <c r="D65" s="26">
        <v>2.6037329899909691</v>
      </c>
      <c r="E65" s="26">
        <v>2.1268136258185191</v>
      </c>
      <c r="F65" s="26">
        <v>1.767763016545393</v>
      </c>
      <c r="G65" s="26">
        <v>1.5023627104543531</v>
      </c>
      <c r="H65" s="26">
        <v>1.3091892622509069</v>
      </c>
      <c r="I65" s="26">
        <v>1.169614233063297</v>
      </c>
      <c r="J65" s="26">
        <v>1.1148689980217239</v>
      </c>
      <c r="K65" s="26">
        <v>1.0678041904425071</v>
      </c>
      <c r="L65" s="26">
        <v>1.0268773510230691</v>
      </c>
      <c r="M65" s="21">
        <v>0.99072070836225579</v>
      </c>
    </row>
    <row r="66" spans="1:13" hidden="1" x14ac:dyDescent="0.25">
      <c r="A66" s="5">
        <v>60.000000000000007</v>
      </c>
      <c r="B66" s="26">
        <v>4.4223542100270476</v>
      </c>
      <c r="C66" s="26">
        <v>3.53046691158332</v>
      </c>
      <c r="D66" s="26">
        <v>2.8300969287869582</v>
      </c>
      <c r="E66" s="26">
        <v>2.2899554508137241</v>
      </c>
      <c r="F66" s="26">
        <v>1.8815486732621149</v>
      </c>
      <c r="G66" s="26">
        <v>1.5791777981533639</v>
      </c>
      <c r="H66" s="26">
        <v>1.359939033931461</v>
      </c>
      <c r="I66" s="26">
        <v>1.203723595463122</v>
      </c>
      <c r="J66" s="26">
        <v>1.1437298876010979</v>
      </c>
      <c r="K66" s="26">
        <v>1.0932177040377991</v>
      </c>
      <c r="L66" s="26">
        <v>1.050459542187947</v>
      </c>
      <c r="M66" s="21">
        <v>1.0139025873676979</v>
      </c>
    </row>
    <row r="67" spans="1:13" hidden="1" x14ac:dyDescent="0.25">
      <c r="A67" s="8">
        <v>70</v>
      </c>
      <c r="B67" s="27">
        <v>4.8987328407972788</v>
      </c>
      <c r="C67" s="27">
        <v>3.900197580609146</v>
      </c>
      <c r="D67" s="27">
        <v>3.1109073891200829</v>
      </c>
      <c r="E67" s="27">
        <v>2.498093109244333</v>
      </c>
      <c r="F67" s="27">
        <v>2.0317805903188622</v>
      </c>
      <c r="G67" s="27">
        <v>1.6847906881033869</v>
      </c>
      <c r="H67" s="27">
        <v>1.432739264780367</v>
      </c>
      <c r="I67" s="27">
        <v>1.2540371889549939</v>
      </c>
      <c r="J67" s="27">
        <v>1.1862098123617639</v>
      </c>
      <c r="K67" s="27">
        <v>1.129890335655201</v>
      </c>
      <c r="L67" s="27">
        <v>1.0831662129673449</v>
      </c>
      <c r="M67" s="22">
        <v>1.0442995863316631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3.7934632812660655E-3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3.0540734163380509E-3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2.4788568199619111E-3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2.0389655798536475E-3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1.7083467901519934E-3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1.463742551418431E-3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1.2846899706371777E-3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1.1535211612151942E-3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1.1011362157723236E-3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1.055363242982181E-3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1.0147798525770354E-3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9.7813834219056877E-4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20</v>
      </c>
      <c r="B86" s="7">
        <v>0.62908834443208994</v>
      </c>
    </row>
    <row r="87" spans="1:2" x14ac:dyDescent="0.25">
      <c r="A87" s="5">
        <v>30</v>
      </c>
      <c r="B87" s="7">
        <v>0.84518897400757775</v>
      </c>
    </row>
    <row r="88" spans="1:2" x14ac:dyDescent="0.25">
      <c r="A88" s="5">
        <v>40</v>
      </c>
      <c r="B88" s="7">
        <v>0.9597679012702558</v>
      </c>
    </row>
    <row r="89" spans="1:2" x14ac:dyDescent="0.25">
      <c r="A89" s="5">
        <v>50</v>
      </c>
      <c r="B89" s="7">
        <v>1.023581030474402</v>
      </c>
    </row>
    <row r="90" spans="1:2" x14ac:dyDescent="0.25">
      <c r="A90" s="5">
        <v>60</v>
      </c>
      <c r="B90" s="7">
        <v>1.0549912482727619</v>
      </c>
    </row>
    <row r="91" spans="1:2" x14ac:dyDescent="0.25">
      <c r="A91" s="8">
        <v>70</v>
      </c>
      <c r="B91" s="10">
        <v>1.0665108444072939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20</v>
      </c>
      <c r="B95" s="7">
        <v>0.64531726975594506</v>
      </c>
    </row>
    <row r="96" spans="1:2" x14ac:dyDescent="0.25">
      <c r="A96" s="5">
        <v>30</v>
      </c>
      <c r="B96" s="7">
        <v>0.81773208301827527</v>
      </c>
    </row>
    <row r="97" spans="1:2" x14ac:dyDescent="0.25">
      <c r="A97" s="5">
        <v>40</v>
      </c>
      <c r="B97" s="7">
        <v>0.95263243826294064</v>
      </c>
    </row>
    <row r="98" spans="1:2" x14ac:dyDescent="0.25">
      <c r="A98" s="5">
        <v>50</v>
      </c>
      <c r="B98" s="7">
        <v>1.073447828737278</v>
      </c>
    </row>
    <row r="99" spans="1:2" x14ac:dyDescent="0.25">
      <c r="A99" s="5">
        <v>60</v>
      </c>
      <c r="B99" s="7">
        <v>1.1843112501825981</v>
      </c>
    </row>
    <row r="100" spans="1:2" x14ac:dyDescent="0.25">
      <c r="A100" s="8">
        <v>70</v>
      </c>
      <c r="B100" s="10">
        <v>1.2857700992011241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20</v>
      </c>
      <c r="B104" s="7">
        <v>0.57731746145486407</v>
      </c>
    </row>
    <row r="105" spans="1:2" x14ac:dyDescent="0.25">
      <c r="A105" s="5">
        <v>30</v>
      </c>
      <c r="B105" s="7">
        <v>0.73609445562340137</v>
      </c>
    </row>
    <row r="106" spans="1:2" x14ac:dyDescent="0.25">
      <c r="A106" s="5">
        <v>40</v>
      </c>
      <c r="B106" s="7">
        <v>0.93141655222150699</v>
      </c>
    </row>
    <row r="107" spans="1:2" x14ac:dyDescent="0.25">
      <c r="A107" s="5">
        <v>50</v>
      </c>
      <c r="B107" s="7">
        <v>1.171621805182643</v>
      </c>
    </row>
    <row r="108" spans="1:2" x14ac:dyDescent="0.25">
      <c r="A108" s="5">
        <v>60</v>
      </c>
      <c r="B108" s="7">
        <v>1.4599369271546829</v>
      </c>
    </row>
    <row r="109" spans="1:2" x14ac:dyDescent="0.25">
      <c r="A109" s="8">
        <v>70</v>
      </c>
      <c r="B109" s="10">
        <v>1.8444695072664219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20</v>
      </c>
      <c r="B113" s="7">
        <v>0.97689099981686289</v>
      </c>
    </row>
    <row r="114" spans="1:2" x14ac:dyDescent="0.25">
      <c r="A114" s="5">
        <v>28.333333333333339</v>
      </c>
      <c r="B114" s="7">
        <v>0.98197037587128622</v>
      </c>
    </row>
    <row r="115" spans="1:2" x14ac:dyDescent="0.25">
      <c r="A115" s="5">
        <v>36.666666666666671</v>
      </c>
      <c r="B115" s="7">
        <v>0.99168523900364025</v>
      </c>
    </row>
    <row r="116" spans="1:2" x14ac:dyDescent="0.25">
      <c r="A116" s="5">
        <v>45</v>
      </c>
      <c r="B116" s="7">
        <v>1.003197885863365</v>
      </c>
    </row>
    <row r="117" spans="1:2" x14ac:dyDescent="0.25">
      <c r="A117" s="5">
        <v>53.333333333333343</v>
      </c>
      <c r="B117" s="7">
        <v>1.0211024306301</v>
      </c>
    </row>
    <row r="118" spans="1:2" x14ac:dyDescent="0.25">
      <c r="A118" s="5">
        <v>61.666666666666671</v>
      </c>
      <c r="B118" s="7">
        <v>1.043875975025246</v>
      </c>
    </row>
    <row r="119" spans="1:2" x14ac:dyDescent="0.25">
      <c r="A119" s="8">
        <v>70</v>
      </c>
      <c r="B119" s="10">
        <v>1.072894927271006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55.1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40</v>
      </c>
      <c r="B34" s="7">
        <v>4.366098406902952E-3</v>
      </c>
    </row>
    <row r="35" spans="1:2" hidden="1" x14ac:dyDescent="0.25">
      <c r="A35" s="5">
        <v>46</v>
      </c>
      <c r="B35" s="7">
        <v>4.9961335138424892E-3</v>
      </c>
    </row>
    <row r="36" spans="1:2" hidden="1" x14ac:dyDescent="0.25">
      <c r="A36" s="5">
        <v>52</v>
      </c>
      <c r="B36" s="7">
        <v>5.7400562690760968E-3</v>
      </c>
    </row>
    <row r="37" spans="1:2" hidden="1" x14ac:dyDescent="0.25">
      <c r="A37" s="5">
        <v>58</v>
      </c>
      <c r="B37" s="7">
        <v>6.4839790243097026E-3</v>
      </c>
    </row>
    <row r="38" spans="1:2" hidden="1" x14ac:dyDescent="0.25">
      <c r="A38" s="5">
        <v>63.999999999999993</v>
      </c>
      <c r="B38" s="7">
        <v>7.564597289145554E-3</v>
      </c>
    </row>
    <row r="39" spans="1:2" hidden="1" x14ac:dyDescent="0.25">
      <c r="A39" s="8">
        <v>70</v>
      </c>
      <c r="B39" s="10">
        <v>8.6461158093546764E-3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40</v>
      </c>
      <c r="B44" s="21">
        <v>1.3791100404268359E-4</v>
      </c>
    </row>
    <row r="45" spans="1:2" hidden="1" x14ac:dyDescent="0.25">
      <c r="A45" s="5">
        <v>46</v>
      </c>
      <c r="B45" s="21">
        <v>1.4166383826612019E-4</v>
      </c>
    </row>
    <row r="46" spans="1:2" hidden="1" x14ac:dyDescent="0.25">
      <c r="A46" s="5">
        <v>52</v>
      </c>
      <c r="B46" s="21">
        <v>1.446079295979292E-4</v>
      </c>
    </row>
    <row r="47" spans="1:2" hidden="1" x14ac:dyDescent="0.25">
      <c r="A47" s="5">
        <v>58</v>
      </c>
      <c r="B47" s="21">
        <v>1.4755202092973761E-4</v>
      </c>
    </row>
    <row r="48" spans="1:2" hidden="1" x14ac:dyDescent="0.25">
      <c r="A48" s="5">
        <v>63.999999999999993</v>
      </c>
      <c r="B48" s="21">
        <v>1.5120964677572339E-4</v>
      </c>
    </row>
    <row r="49" spans="1:13" hidden="1" x14ac:dyDescent="0.25">
      <c r="A49" s="8">
        <v>70</v>
      </c>
      <c r="B49" s="22">
        <v>1.5486918046800309E-4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(0.00612441635928012)*B29</f>
        <v>4.3483356150888852</v>
      </c>
      <c r="C53" s="26" t="s">
        <v>21</v>
      </c>
      <c r="D53" s="26">
        <f>1000 * 0.00612441635928012*B29 / 453592</f>
        <v>9.5864468841798036E-6</v>
      </c>
      <c r="E53" s="21" t="s">
        <v>22</v>
      </c>
    </row>
    <row r="54" spans="1:13" x14ac:dyDescent="0.25">
      <c r="A54" s="5" t="s">
        <v>23</v>
      </c>
      <c r="B54" s="26">
        <f>(1081.21161302612)*B29 / 60</f>
        <v>12.794337420809086</v>
      </c>
      <c r="C54" s="26" t="s">
        <v>24</v>
      </c>
      <c r="D54" s="26">
        <f>(1081.21161302612)*B29 * 0.00220462 / 60</f>
        <v>2.8206652164664125E-2</v>
      </c>
      <c r="E54" s="21" t="s">
        <v>25</v>
      </c>
    </row>
    <row r="55" spans="1:13" x14ac:dyDescent="0.25">
      <c r="A55" s="5" t="s">
        <v>26</v>
      </c>
      <c r="B55" s="26">
        <f>(1905.5962623568)*B29 / 60</f>
        <v>22.549555771222131</v>
      </c>
      <c r="C55" s="26" t="s">
        <v>24</v>
      </c>
      <c r="D55" s="26">
        <f>(1905.5962623568)*B29 * 0.00220462 / 60</f>
        <v>4.9713201644351737E-2</v>
      </c>
      <c r="E55" s="21" t="s">
        <v>25</v>
      </c>
    </row>
    <row r="56" spans="1:13" x14ac:dyDescent="0.25">
      <c r="A56" s="8" t="s">
        <v>27</v>
      </c>
      <c r="B56" s="27">
        <f>0.000146129043452696</f>
        <v>1.46129043452696E-4</v>
      </c>
      <c r="C56" s="27" t="s">
        <v>28</v>
      </c>
      <c r="D56" s="27">
        <f>0.000146129043452696</f>
        <v>1.46129043452696E-4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3.6697782348566181</v>
      </c>
      <c r="C62" s="26">
        <v>2.9612888001543589</v>
      </c>
      <c r="D62" s="26">
        <v>2.41128123535744</v>
      </c>
      <c r="E62" s="26">
        <v>1.9914274221646719</v>
      </c>
      <c r="F62" s="26">
        <v>1.6761942486975969</v>
      </c>
      <c r="G62" s="26">
        <v>1.4428436095005071</v>
      </c>
      <c r="H62" s="26">
        <v>1.2714324055404269</v>
      </c>
      <c r="I62" s="26">
        <v>1.1448125442071271</v>
      </c>
      <c r="J62" s="26">
        <v>1.0937048476535449</v>
      </c>
      <c r="K62" s="26">
        <v>1.048630939313119</v>
      </c>
      <c r="L62" s="26">
        <v>1.008233403165973</v>
      </c>
      <c r="M62" s="21">
        <v>0.97132951109363952</v>
      </c>
    </row>
    <row r="63" spans="1:13" hidden="1" x14ac:dyDescent="0.25">
      <c r="A63" s="5">
        <v>46</v>
      </c>
      <c r="B63" s="26">
        <v>3.8694250916443691</v>
      </c>
      <c r="C63" s="26">
        <v>3.1099767929283351</v>
      </c>
      <c r="D63" s="26">
        <v>2.5185777287804418</v>
      </c>
      <c r="E63" s="26">
        <v>2.0660115731425841</v>
      </c>
      <c r="F63" s="26">
        <v>1.725857006379393</v>
      </c>
      <c r="G63" s="26">
        <v>1.4744877152782421</v>
      </c>
      <c r="H63" s="26">
        <v>1.291072393049244</v>
      </c>
      <c r="I63" s="26">
        <v>1.157574739325254</v>
      </c>
      <c r="J63" s="26">
        <v>1.1046729538566249</v>
      </c>
      <c r="K63" s="26">
        <v>1.0587534601618691</v>
      </c>
      <c r="L63" s="26">
        <v>1.0183478162514901</v>
      </c>
      <c r="M63" s="21">
        <v>0.98216226803740958</v>
      </c>
    </row>
    <row r="64" spans="1:13" hidden="1" x14ac:dyDescent="0.25">
      <c r="A64" s="5">
        <v>52</v>
      </c>
      <c r="B64" s="26">
        <v>4.0983276872025574</v>
      </c>
      <c r="C64" s="26">
        <v>3.2833134543399169</v>
      </c>
      <c r="D64" s="26">
        <v>2.6463106205962328</v>
      </c>
      <c r="E64" s="26">
        <v>2.1572146521564859</v>
      </c>
      <c r="F64" s="26">
        <v>1.7887160216283919</v>
      </c>
      <c r="G64" s="26">
        <v>1.5163002080424091</v>
      </c>
      <c r="H64" s="26">
        <v>1.318247696851738</v>
      </c>
      <c r="I64" s="26">
        <v>1.1756339799323181</v>
      </c>
      <c r="J64" s="26">
        <v>1.119967020104274</v>
      </c>
      <c r="K64" s="26">
        <v>1.0723295555828261</v>
      </c>
      <c r="L64" s="26">
        <v>1.0311421184088589</v>
      </c>
      <c r="M64" s="21">
        <v>0.99499992852467878</v>
      </c>
    </row>
    <row r="65" spans="1:13" hidden="1" x14ac:dyDescent="0.25">
      <c r="A65" s="5">
        <v>58</v>
      </c>
      <c r="B65" s="26">
        <v>4.3272302827607456</v>
      </c>
      <c r="C65" s="26">
        <v>3.4566501157514988</v>
      </c>
      <c r="D65" s="26">
        <v>2.7740435124120228</v>
      </c>
      <c r="E65" s="26">
        <v>2.2484177311703868</v>
      </c>
      <c r="F65" s="26">
        <v>1.8515750368773909</v>
      </c>
      <c r="G65" s="26">
        <v>1.5581127008065749</v>
      </c>
      <c r="H65" s="26">
        <v>1.3454230006542309</v>
      </c>
      <c r="I65" s="26">
        <v>1.1936932205393831</v>
      </c>
      <c r="J65" s="26">
        <v>1.1352610863519219</v>
      </c>
      <c r="K65" s="26">
        <v>1.0859056510037839</v>
      </c>
      <c r="L65" s="26">
        <v>1.0439364205662289</v>
      </c>
      <c r="M65" s="21">
        <v>1.007837589011948</v>
      </c>
    </row>
    <row r="66" spans="1:13" hidden="1" x14ac:dyDescent="0.25">
      <c r="A66" s="5">
        <v>63.999999999999993</v>
      </c>
      <c r="B66" s="26">
        <v>4.6129056623351401</v>
      </c>
      <c r="C66" s="26">
        <v>3.678359179193651</v>
      </c>
      <c r="D66" s="26">
        <v>2.9424211129202078</v>
      </c>
      <c r="E66" s="26">
        <v>2.373210514185967</v>
      </c>
      <c r="F66" s="26">
        <v>1.941641440084813</v>
      </c>
      <c r="G66" s="26">
        <v>1.6214229541333729</v>
      </c>
      <c r="H66" s="26">
        <v>1.389059126271023</v>
      </c>
      <c r="I66" s="26">
        <v>1.223849032859871</v>
      </c>
      <c r="J66" s="26">
        <v>1.1607218575053651</v>
      </c>
      <c r="K66" s="26">
        <v>1.1078867566847601</v>
      </c>
      <c r="L66" s="26">
        <v>1.063542210499707</v>
      </c>
      <c r="M66" s="21">
        <v>1.026061386953284</v>
      </c>
    </row>
    <row r="67" spans="1:13" hidden="1" x14ac:dyDescent="0.25">
      <c r="A67" s="8">
        <v>70</v>
      </c>
      <c r="B67" s="27">
        <v>4.8987328407972788</v>
      </c>
      <c r="C67" s="27">
        <v>3.900197580609146</v>
      </c>
      <c r="D67" s="27">
        <v>3.1109073891200829</v>
      </c>
      <c r="E67" s="27">
        <v>2.498093109244333</v>
      </c>
      <c r="F67" s="27">
        <v>2.0317805903188622</v>
      </c>
      <c r="G67" s="27">
        <v>1.6847906881033869</v>
      </c>
      <c r="H67" s="27">
        <v>1.432739264780367</v>
      </c>
      <c r="I67" s="27">
        <v>1.2540371889549939</v>
      </c>
      <c r="J67" s="27">
        <v>1.1862098123617639</v>
      </c>
      <c r="K67" s="27">
        <v>1.129890335655201</v>
      </c>
      <c r="L67" s="27">
        <v>1.0831662129673449</v>
      </c>
      <c r="M67" s="22">
        <v>1.0442995863316631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4.2165940282409553E-3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3.3728707294025675E-3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2.7123059480343914E-3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2.204336242980335E-3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1.8211931795070414E-3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1.5379033293038951E-3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1.3322882704830262E-3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1.1849645875793018E-3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1.1278689543322254E-3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1.079343871550321E-3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1.0377525078568335E-3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1.0016327197764345E-3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40</v>
      </c>
      <c r="B86" s="7">
        <v>0.92098434261272544</v>
      </c>
    </row>
    <row r="87" spans="1:2" x14ac:dyDescent="0.25">
      <c r="A87" s="5">
        <v>46</v>
      </c>
      <c r="B87" s="7">
        <v>0.96827280948951711</v>
      </c>
    </row>
    <row r="88" spans="1:2" x14ac:dyDescent="0.25">
      <c r="A88" s="5">
        <v>52</v>
      </c>
      <c r="B88" s="7">
        <v>0.98919183619972562</v>
      </c>
    </row>
    <row r="89" spans="1:2" x14ac:dyDescent="0.25">
      <c r="A89" s="5">
        <v>58</v>
      </c>
      <c r="B89" s="7">
        <v>1.010110862909934</v>
      </c>
    </row>
    <row r="90" spans="1:2" x14ac:dyDescent="0.25">
      <c r="A90" s="5">
        <v>64</v>
      </c>
      <c r="B90" s="7">
        <v>1.016781418747539</v>
      </c>
    </row>
    <row r="91" spans="1:2" x14ac:dyDescent="0.25">
      <c r="A91" s="8">
        <v>70</v>
      </c>
      <c r="B91" s="10">
        <v>1.0234138770694421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40</v>
      </c>
      <c r="B95" s="7">
        <v>0.84216164098027535</v>
      </c>
    </row>
    <row r="96" spans="1:2" x14ac:dyDescent="0.25">
      <c r="A96" s="5">
        <v>46</v>
      </c>
      <c r="B96" s="7">
        <v>0.90894081405626992</v>
      </c>
    </row>
    <row r="97" spans="1:2" x14ac:dyDescent="0.25">
      <c r="A97" s="5">
        <v>52</v>
      </c>
      <c r="B97" s="7">
        <v>0.96897983775543273</v>
      </c>
    </row>
    <row r="98" spans="1:2" x14ac:dyDescent="0.25">
      <c r="A98" s="5">
        <v>58</v>
      </c>
      <c r="B98" s="7">
        <v>1.029018861454595</v>
      </c>
    </row>
    <row r="99" spans="1:2" x14ac:dyDescent="0.25">
      <c r="A99" s="5">
        <v>64</v>
      </c>
      <c r="B99" s="7">
        <v>1.082851438566085</v>
      </c>
    </row>
    <row r="100" spans="1:2" x14ac:dyDescent="0.25">
      <c r="A100" s="8">
        <v>70</v>
      </c>
      <c r="B100" s="10">
        <v>1.136667420900604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40</v>
      </c>
      <c r="B104" s="7">
        <v>0.71290032401000103</v>
      </c>
    </row>
    <row r="105" spans="1:2" x14ac:dyDescent="0.25">
      <c r="A105" s="5">
        <v>46</v>
      </c>
      <c r="B105" s="7">
        <v>0.81577300117292217</v>
      </c>
    </row>
    <row r="106" spans="1:2" x14ac:dyDescent="0.25">
      <c r="A106" s="5">
        <v>52</v>
      </c>
      <c r="B106" s="7">
        <v>0.93724135204791847</v>
      </c>
    </row>
    <row r="107" spans="1:2" x14ac:dyDescent="0.25">
      <c r="A107" s="5">
        <v>58</v>
      </c>
      <c r="B107" s="7">
        <v>1.0587097029229151</v>
      </c>
    </row>
    <row r="108" spans="1:2" x14ac:dyDescent="0.25">
      <c r="A108" s="5">
        <v>64</v>
      </c>
      <c r="B108" s="7">
        <v>1.235153987805413</v>
      </c>
    </row>
    <row r="109" spans="1:2" x14ac:dyDescent="0.25">
      <c r="A109" s="8">
        <v>70</v>
      </c>
      <c r="B109" s="10">
        <v>1.4117452671638671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40</v>
      </c>
      <c r="B113" s="7">
        <v>0.97154481250439007</v>
      </c>
    </row>
    <row r="114" spans="1:2" x14ac:dyDescent="0.25">
      <c r="A114" s="5">
        <v>45</v>
      </c>
      <c r="B114" s="7">
        <v>0.97882686457858226</v>
      </c>
    </row>
    <row r="115" spans="1:2" x14ac:dyDescent="0.25">
      <c r="A115" s="5">
        <v>50</v>
      </c>
      <c r="B115" s="7">
        <v>0.98930861478720489</v>
      </c>
    </row>
    <row r="116" spans="1:2" x14ac:dyDescent="0.25">
      <c r="A116" s="5">
        <v>55</v>
      </c>
      <c r="B116" s="7">
        <v>0.99979036499582752</v>
      </c>
    </row>
    <row r="117" spans="1:2" x14ac:dyDescent="0.25">
      <c r="A117" s="5">
        <v>60</v>
      </c>
      <c r="B117" s="7">
        <v>1.0128539503055221</v>
      </c>
    </row>
    <row r="118" spans="1:2" x14ac:dyDescent="0.25">
      <c r="A118" s="5">
        <v>65</v>
      </c>
      <c r="B118" s="7">
        <v>1.0298423413938631</v>
      </c>
    </row>
    <row r="119" spans="1:2" x14ac:dyDescent="0.25">
      <c r="A119" s="8">
        <v>70</v>
      </c>
      <c r="B119" s="10">
        <v>1.0468307324822039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5" t="s">
        <v>8</v>
      </c>
      <c r="B25" s="13">
        <v>72.52</v>
      </c>
      <c r="C25" s="13" t="s">
        <v>9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10</v>
      </c>
      <c r="B29" s="30">
        <v>0.71</v>
      </c>
      <c r="C29" s="17" t="s">
        <v>11</v>
      </c>
      <c r="D29" s="17" t="s">
        <v>12</v>
      </c>
      <c r="E29" s="17"/>
      <c r="F29" s="17"/>
      <c r="G29" s="17"/>
    </row>
    <row r="31" spans="1:7" ht="31.5" hidden="1" x14ac:dyDescent="0.5">
      <c r="A31" s="1" t="s">
        <v>13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6.1244163592801262E-3</v>
      </c>
    </row>
    <row r="35" spans="1:2" hidden="1" x14ac:dyDescent="0.25">
      <c r="A35" s="5">
        <v>61.079999999999991</v>
      </c>
      <c r="B35" s="7">
        <v>7.0382582759771157E-3</v>
      </c>
    </row>
    <row r="36" spans="1:2" hidden="1" x14ac:dyDescent="0.25">
      <c r="A36" s="5">
        <v>67.06</v>
      </c>
      <c r="B36" s="7">
        <v>8.1161717344522075E-3</v>
      </c>
    </row>
    <row r="37" spans="1:2" hidden="1" x14ac:dyDescent="0.25">
      <c r="A37" s="5">
        <v>73.039999999999992</v>
      </c>
      <c r="B37" s="7">
        <v>9.1883099803892736E-3</v>
      </c>
    </row>
    <row r="38" spans="1:2" hidden="1" x14ac:dyDescent="0.25">
      <c r="A38" s="5">
        <v>79.02</v>
      </c>
      <c r="B38" s="7">
        <v>1.0199808494677101E-2</v>
      </c>
    </row>
    <row r="39" spans="1:2" hidden="1" x14ac:dyDescent="0.25">
      <c r="A39" s="8">
        <v>85</v>
      </c>
      <c r="B39" s="10">
        <v>1.121130700896493E-2</v>
      </c>
    </row>
    <row r="40" spans="1:2" hidden="1" x14ac:dyDescent="0.25"/>
    <row r="41" spans="1:2" ht="31.5" hidden="1" x14ac:dyDescent="0.5">
      <c r="A41" s="1" t="s">
        <v>16</v>
      </c>
      <c r="B41" s="1"/>
    </row>
    <row r="42" spans="1:2" hidden="1" x14ac:dyDescent="0.25">
      <c r="A42" s="2"/>
      <c r="B42" s="18" t="s">
        <v>14</v>
      </c>
    </row>
    <row r="43" spans="1:2" hidden="1" x14ac:dyDescent="0.25">
      <c r="A43" s="19" t="s">
        <v>15</v>
      </c>
      <c r="B43" s="20">
        <v>14</v>
      </c>
    </row>
    <row r="44" spans="1:2" hidden="1" x14ac:dyDescent="0.25">
      <c r="A44" s="5">
        <v>55.1</v>
      </c>
      <c r="B44" s="21">
        <v>1.4612904345269689E-4</v>
      </c>
    </row>
    <row r="45" spans="1:2" hidden="1" x14ac:dyDescent="0.25">
      <c r="A45" s="5">
        <v>61.079999999999991</v>
      </c>
      <c r="B45" s="21">
        <v>1.4942867371214711E-4</v>
      </c>
    </row>
    <row r="46" spans="1:2" hidden="1" x14ac:dyDescent="0.25">
      <c r="A46" s="5">
        <v>67.06</v>
      </c>
      <c r="B46" s="21">
        <v>1.530760089587859E-4</v>
      </c>
    </row>
    <row r="47" spans="1:2" hidden="1" x14ac:dyDescent="0.25">
      <c r="A47" s="5">
        <v>73.039999999999992</v>
      </c>
      <c r="B47" s="21">
        <v>1.5707072252223099E-4</v>
      </c>
    </row>
    <row r="48" spans="1:2" hidden="1" x14ac:dyDescent="0.25">
      <c r="A48" s="5">
        <v>79.02</v>
      </c>
      <c r="B48" s="21">
        <v>1.6471290841213899E-4</v>
      </c>
    </row>
    <row r="49" spans="1:13" hidden="1" x14ac:dyDescent="0.25">
      <c r="A49" s="8">
        <v>85</v>
      </c>
      <c r="B49" s="22">
        <v>1.7235509430204671E-4</v>
      </c>
    </row>
    <row r="50" spans="1:13" hidden="1" x14ac:dyDescent="0.25"/>
    <row r="51" spans="1:13" ht="28.9" customHeight="1" x14ac:dyDescent="0.5">
      <c r="A51" s="1" t="s">
        <v>17</v>
      </c>
      <c r="B51" s="1"/>
    </row>
    <row r="52" spans="1:13" x14ac:dyDescent="0.25">
      <c r="A52" s="23"/>
      <c r="B52" s="24" t="s">
        <v>18</v>
      </c>
      <c r="C52" s="24"/>
      <c r="D52" s="24" t="s">
        <v>19</v>
      </c>
      <c r="E52" s="25"/>
    </row>
    <row r="53" spans="1:13" x14ac:dyDescent="0.25">
      <c r="A53" s="5" t="s">
        <v>20</v>
      </c>
      <c r="B53" s="26">
        <f>1000 * (0.00909508056769909)*B29</f>
        <v>6.4575072030663527</v>
      </c>
      <c r="C53" s="26" t="s">
        <v>21</v>
      </c>
      <c r="D53" s="26">
        <f>1000 * 0.00909508056769909*B29 / 453592</f>
        <v>1.4236378073392724E-5</v>
      </c>
      <c r="E53" s="21" t="s">
        <v>22</v>
      </c>
    </row>
    <row r="54" spans="1:13" x14ac:dyDescent="0.25">
      <c r="A54" s="5" t="s">
        <v>23</v>
      </c>
      <c r="B54" s="26">
        <f>(1252.88470426651)*B29 / 60</f>
        <v>14.825802333820368</v>
      </c>
      <c r="C54" s="26" t="s">
        <v>24</v>
      </c>
      <c r="D54" s="26">
        <f>(1252.88470426651)*B29 * 0.00220462 / 60</f>
        <v>3.2685260341187058E-2</v>
      </c>
      <c r="E54" s="21" t="s">
        <v>25</v>
      </c>
    </row>
    <row r="55" spans="1:13" x14ac:dyDescent="0.25">
      <c r="A55" s="5" t="s">
        <v>26</v>
      </c>
      <c r="B55" s="26">
        <f>(1959.65401745395)*B29 / 60</f>
        <v>23.189239206538407</v>
      </c>
      <c r="C55" s="26" t="s">
        <v>24</v>
      </c>
      <c r="D55" s="26">
        <f>(1959.65401745395)*B29 * 0.00220462 / 60</f>
        <v>5.1123460539518703E-2</v>
      </c>
      <c r="E55" s="21" t="s">
        <v>25</v>
      </c>
    </row>
    <row r="56" spans="1:13" x14ac:dyDescent="0.25">
      <c r="A56" s="8" t="s">
        <v>27</v>
      </c>
      <c r="B56" s="27">
        <f>0.000156723356125409</f>
        <v>1.56723356125409E-4</v>
      </c>
      <c r="C56" s="27" t="s">
        <v>28</v>
      </c>
      <c r="D56" s="27">
        <f>0.000156723356125409</f>
        <v>1.56723356125409E-4</v>
      </c>
      <c r="E56" s="22" t="s">
        <v>28</v>
      </c>
    </row>
    <row r="59" spans="1:13" ht="31.5" hidden="1" x14ac:dyDescent="0.5">
      <c r="A59" s="1" t="s">
        <v>29</v>
      </c>
      <c r="B59" s="1"/>
    </row>
    <row r="60" spans="1:13" hidden="1" x14ac:dyDescent="0.25">
      <c r="A60" s="2"/>
      <c r="B60" s="28" t="s">
        <v>14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15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4.2165940282409551</v>
      </c>
      <c r="C62" s="26">
        <v>3.372870729402567</v>
      </c>
      <c r="D62" s="26">
        <v>2.7123059480343912</v>
      </c>
      <c r="E62" s="26">
        <v>2.204336242980335</v>
      </c>
      <c r="F62" s="26">
        <v>1.821193179507042</v>
      </c>
      <c r="G62" s="26">
        <v>1.5379033293038951</v>
      </c>
      <c r="H62" s="26">
        <v>1.3322882704830259</v>
      </c>
      <c r="I62" s="26">
        <v>1.184964587579302</v>
      </c>
      <c r="J62" s="26">
        <v>1.1278689543322249</v>
      </c>
      <c r="K62" s="26">
        <v>1.079343871550321</v>
      </c>
      <c r="L62" s="26">
        <v>1.037752507856833</v>
      </c>
      <c r="M62" s="21">
        <v>1.001632719776435</v>
      </c>
    </row>
    <row r="63" spans="1:13" hidden="1" x14ac:dyDescent="0.25">
      <c r="A63" s="5">
        <v>61.079999999999991</v>
      </c>
      <c r="B63" s="26">
        <v>4.4738031021502316</v>
      </c>
      <c r="C63" s="26">
        <v>3.57039782383811</v>
      </c>
      <c r="D63" s="26">
        <v>2.8604244585029348</v>
      </c>
      <c r="E63" s="26">
        <v>2.3124343179242302</v>
      </c>
      <c r="F63" s="26">
        <v>1.8977737203042431</v>
      </c>
      <c r="G63" s="26">
        <v>1.5905839902679659</v>
      </c>
      <c r="H63" s="26">
        <v>1.3678014588631431</v>
      </c>
      <c r="I63" s="26">
        <v>1.209157463560244</v>
      </c>
      <c r="J63" s="26">
        <v>1.1483177194752501</v>
      </c>
      <c r="K63" s="26">
        <v>1.0971783482524791</v>
      </c>
      <c r="L63" s="26">
        <v>1.0539918626321221</v>
      </c>
      <c r="M63" s="21">
        <v>1.0171854632558059</v>
      </c>
    </row>
    <row r="64" spans="1:13" hidden="1" x14ac:dyDescent="0.25">
      <c r="A64" s="5">
        <v>67.06</v>
      </c>
      <c r="B64" s="26">
        <v>4.7586775233508307</v>
      </c>
      <c r="C64" s="26">
        <v>3.791496763915553</v>
      </c>
      <c r="D64" s="26">
        <v>3.028349113782145</v>
      </c>
      <c r="E64" s="26">
        <v>2.4369006376657341</v>
      </c>
      <c r="F64" s="26">
        <v>1.987612406704178</v>
      </c>
      <c r="G64" s="26">
        <v>1.6537404984580799</v>
      </c>
      <c r="H64" s="26">
        <v>1.411335996910789</v>
      </c>
      <c r="I64" s="26">
        <v>1.2392449924683839</v>
      </c>
      <c r="J64" s="26">
        <v>1.1737207144821289</v>
      </c>
      <c r="K64" s="26">
        <v>1.1191085819596851</v>
      </c>
      <c r="L64" s="26">
        <v>1.073550451758202</v>
      </c>
      <c r="M64" s="21">
        <v>1.0353628686362579</v>
      </c>
    </row>
    <row r="65" spans="1:13" hidden="1" x14ac:dyDescent="0.25">
      <c r="A65" s="5">
        <v>73.039999999999992</v>
      </c>
      <c r="B65" s="26">
        <v>5.0491262952936724</v>
      </c>
      <c r="C65" s="26">
        <v>4.0173922355239116</v>
      </c>
      <c r="D65" s="26">
        <v>3.200350936945227</v>
      </c>
      <c r="E65" s="26">
        <v>2.5647832172083529</v>
      </c>
      <c r="F65" s="26">
        <v>2.080264900386755</v>
      </c>
      <c r="G65" s="26">
        <v>1.7191668169766481</v>
      </c>
      <c r="H65" s="26">
        <v>1.456654803896984</v>
      </c>
      <c r="I65" s="26">
        <v>1.270689704489453</v>
      </c>
      <c r="J65" s="26">
        <v>1.2002892705257351</v>
      </c>
      <c r="K65" s="26">
        <v>1.142027368518487</v>
      </c>
      <c r="L65" s="26">
        <v>1.0939351994418169</v>
      </c>
      <c r="M65" s="21">
        <v>1.0542186521712551</v>
      </c>
    </row>
    <row r="66" spans="1:13" hidden="1" x14ac:dyDescent="0.25">
      <c r="A66" s="5">
        <v>79.02</v>
      </c>
      <c r="B66" s="26">
        <v>5.3981057500300746</v>
      </c>
      <c r="C66" s="26">
        <v>4.2936512882068953</v>
      </c>
      <c r="D66" s="26">
        <v>3.4151630228889842</v>
      </c>
      <c r="E66" s="26">
        <v>2.7285365246626858</v>
      </c>
      <c r="F66" s="26">
        <v>2.2024623705370781</v>
      </c>
      <c r="G66" s="26">
        <v>1.808426143943979</v>
      </c>
      <c r="H66" s="26">
        <v>1.520708434737952</v>
      </c>
      <c r="I66" s="26">
        <v>1.316384839196294</v>
      </c>
      <c r="J66" s="26">
        <v>1.23909621745498</v>
      </c>
      <c r="K66" s="26">
        <v>1.175325960019048</v>
      </c>
      <c r="L66" s="26">
        <v>1.1229946119795571</v>
      </c>
      <c r="M66" s="21">
        <v>1.080197406328985</v>
      </c>
    </row>
    <row r="67" spans="1:13" hidden="1" x14ac:dyDescent="0.25">
      <c r="A67" s="8">
        <v>85</v>
      </c>
      <c r="B67" s="27">
        <v>5.7470852047664778</v>
      </c>
      <c r="C67" s="27">
        <v>4.5699103408898774</v>
      </c>
      <c r="D67" s="27">
        <v>3.6299751088327401</v>
      </c>
      <c r="E67" s="27">
        <v>2.8922898321170192</v>
      </c>
      <c r="F67" s="27">
        <v>2.3246598406874002</v>
      </c>
      <c r="G67" s="27">
        <v>1.89768547091131</v>
      </c>
      <c r="H67" s="27">
        <v>1.5847620655789201</v>
      </c>
      <c r="I67" s="27">
        <v>1.3620799739031351</v>
      </c>
      <c r="J67" s="27">
        <v>1.2779031643842249</v>
      </c>
      <c r="K67" s="27">
        <v>1.208624551519609</v>
      </c>
      <c r="L67" s="27">
        <v>1.1520540245172961</v>
      </c>
      <c r="M67" s="22">
        <v>1.106176160486716</v>
      </c>
    </row>
    <row r="68" spans="1:13" hidden="1" x14ac:dyDescent="0.25"/>
    <row r="69" spans="1:13" ht="28.9" customHeight="1" x14ac:dyDescent="0.5">
      <c r="A69" s="1" t="s">
        <v>30</v>
      </c>
      <c r="B69" s="1"/>
    </row>
    <row r="70" spans="1:13" x14ac:dyDescent="0.25">
      <c r="A70" s="23" t="s">
        <v>14</v>
      </c>
      <c r="B70" s="25" t="s">
        <v>31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5.0238698803421206E-3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3.9977491510362279E-3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3.1853942566701767E-3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2.5536629929002988E-3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2.0722081618056616E-3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1.7134775718880768E-3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1.4527140380720973E-3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1.2679553817050123E-3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1.197978961304552E-3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1.1400344305568519E-3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1.0921626126867202E-3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1.0525790188203859E-3</v>
      </c>
    </row>
    <row r="84" spans="1:2" ht="28.9" customHeight="1" x14ac:dyDescent="0.5">
      <c r="A84" s="1" t="s">
        <v>32</v>
      </c>
      <c r="B84" s="1"/>
    </row>
    <row r="85" spans="1:2" x14ac:dyDescent="0.25">
      <c r="A85" s="23" t="s">
        <v>15</v>
      </c>
      <c r="B85" s="25" t="s">
        <v>33</v>
      </c>
    </row>
    <row r="86" spans="1:2" x14ac:dyDescent="0.25">
      <c r="A86" s="5">
        <v>55.1</v>
      </c>
      <c r="B86" s="7">
        <v>0.9744693801541997</v>
      </c>
    </row>
    <row r="87" spans="1:2" x14ac:dyDescent="0.25">
      <c r="A87" s="5">
        <v>61.08</v>
      </c>
      <c r="B87" s="7">
        <v>0.98767697013829847</v>
      </c>
    </row>
    <row r="88" spans="1:2" x14ac:dyDescent="0.25">
      <c r="A88" s="5">
        <v>67.06</v>
      </c>
      <c r="B88" s="7">
        <v>0.99411855392964255</v>
      </c>
    </row>
    <row r="89" spans="1:2" x14ac:dyDescent="0.25">
      <c r="A89" s="5">
        <v>73.039999999999992</v>
      </c>
      <c r="B89" s="7">
        <v>1.002874403660406</v>
      </c>
    </row>
    <row r="90" spans="1:2" x14ac:dyDescent="0.25">
      <c r="A90" s="5">
        <v>79.02</v>
      </c>
      <c r="B90" s="7">
        <v>1.035930045755074</v>
      </c>
    </row>
    <row r="91" spans="1:2" x14ac:dyDescent="0.25">
      <c r="A91" s="8">
        <v>85</v>
      </c>
      <c r="B91" s="10">
        <v>1.068985687849741</v>
      </c>
    </row>
    <row r="93" spans="1:2" ht="28.9" customHeight="1" x14ac:dyDescent="0.5">
      <c r="A93" s="1" t="s">
        <v>34</v>
      </c>
      <c r="B93" s="1"/>
    </row>
    <row r="94" spans="1:2" x14ac:dyDescent="0.25">
      <c r="A94" s="23" t="s">
        <v>15</v>
      </c>
      <c r="B94" s="25" t="s">
        <v>33</v>
      </c>
    </row>
    <row r="95" spans="1:2" x14ac:dyDescent="0.25">
      <c r="A95" s="5">
        <v>55.1</v>
      </c>
      <c r="B95" s="7">
        <v>0.86261171673349479</v>
      </c>
    </row>
    <row r="96" spans="1:2" x14ac:dyDescent="0.25">
      <c r="A96" s="5">
        <v>61.08</v>
      </c>
      <c r="B96" s="7">
        <v>0.91148815389297677</v>
      </c>
    </row>
    <row r="97" spans="1:2" x14ac:dyDescent="0.25">
      <c r="A97" s="5">
        <v>67.06</v>
      </c>
      <c r="B97" s="7">
        <v>0.95775570981255731</v>
      </c>
    </row>
    <row r="98" spans="1:2" x14ac:dyDescent="0.25">
      <c r="A98" s="5">
        <v>73.039999999999992</v>
      </c>
      <c r="B98" s="7">
        <v>1.003558729100273</v>
      </c>
    </row>
    <row r="99" spans="1:2" x14ac:dyDescent="0.25">
      <c r="A99" s="5">
        <v>79.02</v>
      </c>
      <c r="B99" s="7">
        <v>1.044484113753404</v>
      </c>
    </row>
    <row r="100" spans="1:2" x14ac:dyDescent="0.25">
      <c r="A100" s="8">
        <v>85</v>
      </c>
      <c r="B100" s="10">
        <v>1.085409498406535</v>
      </c>
    </row>
    <row r="102" spans="1:2" ht="28.9" customHeight="1" x14ac:dyDescent="0.5">
      <c r="A102" s="1" t="s">
        <v>35</v>
      </c>
      <c r="B102" s="1"/>
    </row>
    <row r="103" spans="1:2" x14ac:dyDescent="0.25">
      <c r="A103" s="23" t="s">
        <v>15</v>
      </c>
      <c r="B103" s="25" t="s">
        <v>33</v>
      </c>
    </row>
    <row r="104" spans="1:2" x14ac:dyDescent="0.25">
      <c r="A104" s="5">
        <v>55.1</v>
      </c>
      <c r="B104" s="7">
        <v>0.67298663729527564</v>
      </c>
    </row>
    <row r="105" spans="1:2" x14ac:dyDescent="0.25">
      <c r="A105" s="5">
        <v>61.08</v>
      </c>
      <c r="B105" s="7">
        <v>0.77340492410973793</v>
      </c>
    </row>
    <row r="106" spans="1:2" x14ac:dyDescent="0.25">
      <c r="A106" s="5">
        <v>67.06</v>
      </c>
      <c r="B106" s="7">
        <v>0.89185235014328412</v>
      </c>
    </row>
    <row r="107" spans="1:2" x14ac:dyDescent="0.25">
      <c r="A107" s="5">
        <v>73.039999999999992</v>
      </c>
      <c r="B107" s="7">
        <v>1.00966516209483</v>
      </c>
    </row>
    <row r="108" spans="1:2" x14ac:dyDescent="0.25">
      <c r="A108" s="5">
        <v>79.02</v>
      </c>
      <c r="B108" s="7">
        <v>1.1208145261853779</v>
      </c>
    </row>
    <row r="109" spans="1:2" x14ac:dyDescent="0.25">
      <c r="A109" s="8">
        <v>85</v>
      </c>
      <c r="B109" s="10">
        <v>1.2319638902759249</v>
      </c>
    </row>
    <row r="111" spans="1:2" ht="28.9" customHeight="1" x14ac:dyDescent="0.5">
      <c r="A111" s="1" t="s">
        <v>36</v>
      </c>
      <c r="B111" s="1"/>
    </row>
    <row r="112" spans="1:2" x14ac:dyDescent="0.25">
      <c r="A112" s="23" t="s">
        <v>15</v>
      </c>
      <c r="B112" s="25" t="s">
        <v>33</v>
      </c>
    </row>
    <row r="113" spans="1:2" x14ac:dyDescent="0.25">
      <c r="A113" s="5">
        <v>55.1</v>
      </c>
      <c r="B113" s="7">
        <v>0.94751444456661704</v>
      </c>
    </row>
    <row r="114" spans="1:2" x14ac:dyDescent="0.25">
      <c r="A114" s="5">
        <v>60.083333333333343</v>
      </c>
      <c r="B114" s="7">
        <v>0.95996202724994351</v>
      </c>
    </row>
    <row r="115" spans="1:2" x14ac:dyDescent="0.25">
      <c r="A115" s="5">
        <v>65.066666666666663</v>
      </c>
      <c r="B115" s="7">
        <v>0.97600511737627271</v>
      </c>
    </row>
    <row r="116" spans="1:2" x14ac:dyDescent="0.25">
      <c r="A116" s="5">
        <v>70.05</v>
      </c>
      <c r="B116" s="7">
        <v>0.99204820750260203</v>
      </c>
    </row>
    <row r="117" spans="1:2" x14ac:dyDescent="0.25">
      <c r="A117" s="5">
        <v>75.033333333333331</v>
      </c>
      <c r="B117" s="7">
        <v>1.012285724723796</v>
      </c>
    </row>
    <row r="118" spans="1:2" x14ac:dyDescent="0.25">
      <c r="A118" s="5">
        <v>80.016666666666666</v>
      </c>
      <c r="B118" s="7">
        <v>1.036645351331321</v>
      </c>
    </row>
    <row r="119" spans="1:2" x14ac:dyDescent="0.25">
      <c r="A119" s="8">
        <v>85</v>
      </c>
      <c r="B119" s="10">
        <v>1.061004977938848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0</v>
      </c>
      <c r="B17" s="6" t="s">
        <v>46</v>
      </c>
      <c r="C17" s="6"/>
      <c r="D17" s="7"/>
    </row>
    <row r="18" spans="1:7" x14ac:dyDescent="0.25">
      <c r="A18" s="5" t="s">
        <v>1</v>
      </c>
      <c r="B18" s="6" t="s">
        <v>2</v>
      </c>
      <c r="C18" s="6"/>
      <c r="D18" s="7"/>
    </row>
    <row r="19" spans="1:7" x14ac:dyDescent="0.25">
      <c r="A19" s="5" t="s">
        <v>3</v>
      </c>
      <c r="B19" s="6" t="s">
        <v>4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5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6</v>
      </c>
      <c r="B24" s="13">
        <v>14</v>
      </c>
      <c r="C24" s="13" t="s">
        <v>7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10</v>
      </c>
      <c r="B28" s="30">
        <v>0.71</v>
      </c>
      <c r="C28" s="17" t="s">
        <v>11</v>
      </c>
      <c r="D28" s="17" t="s">
        <v>12</v>
      </c>
      <c r="E28" s="17"/>
      <c r="F28" s="17"/>
      <c r="G28" s="17"/>
    </row>
    <row r="29" spans="1:7" x14ac:dyDescent="0.25">
      <c r="A29" s="17" t="s">
        <v>37</v>
      </c>
      <c r="B29" s="30">
        <v>72.52</v>
      </c>
      <c r="C29" s="17" t="s">
        <v>9</v>
      </c>
      <c r="D29" s="17" t="s">
        <v>38</v>
      </c>
      <c r="E29" s="17"/>
      <c r="F29" s="17"/>
      <c r="G29" s="17"/>
    </row>
    <row r="31" spans="1:7" ht="31.5" hidden="1" x14ac:dyDescent="0.5">
      <c r="A31" s="1" t="s">
        <v>39</v>
      </c>
      <c r="B31" s="1"/>
    </row>
    <row r="32" spans="1:7" hidden="1" x14ac:dyDescent="0.25">
      <c r="A32" s="2"/>
      <c r="B32" s="18" t="s">
        <v>14</v>
      </c>
    </row>
    <row r="33" spans="1:2" hidden="1" x14ac:dyDescent="0.25">
      <c r="A33" s="19" t="s">
        <v>15</v>
      </c>
      <c r="B33" s="20">
        <v>14</v>
      </c>
    </row>
    <row r="34" spans="1:2" hidden="1" x14ac:dyDescent="0.25">
      <c r="A34" s="5">
        <v>55.1</v>
      </c>
      <c r="B34" s="7">
        <v>1.2254729150030179</v>
      </c>
    </row>
    <row r="35" spans="1:2" hidden="1" x14ac:dyDescent="0.25">
      <c r="A35" s="5">
        <v>61.079999999999991</v>
      </c>
      <c r="B35" s="7">
        <v>1.2466070219646259</v>
      </c>
    </row>
    <row r="36" spans="1:2" hidden="1" x14ac:dyDescent="0.25">
      <c r="A36" s="5">
        <v>67.06</v>
      </c>
      <c r="B36" s="7">
        <v>1.272184590918471</v>
      </c>
    </row>
    <row r="37" spans="1:2" hidden="1" x14ac:dyDescent="0.25">
      <c r="A37" s="5">
        <v>72.52</v>
      </c>
      <c r="B37" s="7">
        <v>1.295538023441547</v>
      </c>
    </row>
    <row r="38" spans="1:2" hidden="1" x14ac:dyDescent="0.25">
      <c r="A38" s="5">
        <v>73.039999999999992</v>
      </c>
      <c r="B38" s="7">
        <v>1.2990980910407179</v>
      </c>
    </row>
    <row r="39" spans="1:2" hidden="1" x14ac:dyDescent="0.25">
      <c r="A39" s="5">
        <v>79.02</v>
      </c>
      <c r="B39" s="7">
        <v>1.340038868431187</v>
      </c>
    </row>
    <row r="40" spans="1:2" hidden="1" x14ac:dyDescent="0.25">
      <c r="A40" s="8">
        <v>85</v>
      </c>
      <c r="B40" s="10">
        <v>1.3809796458216561</v>
      </c>
    </row>
    <row r="41" spans="1:2" hidden="1" x14ac:dyDescent="0.25"/>
    <row r="42" spans="1:2" ht="31.5" hidden="1" x14ac:dyDescent="0.5">
      <c r="A42" s="1" t="s">
        <v>40</v>
      </c>
      <c r="B42" s="1"/>
    </row>
    <row r="43" spans="1:2" hidden="1" x14ac:dyDescent="0.25">
      <c r="A43" s="2"/>
      <c r="B43" s="18" t="s">
        <v>14</v>
      </c>
    </row>
    <row r="44" spans="1:2" hidden="1" x14ac:dyDescent="0.25">
      <c r="A44" s="19" t="s">
        <v>15</v>
      </c>
      <c r="B44" s="20">
        <v>14</v>
      </c>
    </row>
    <row r="45" spans="1:2" hidden="1" x14ac:dyDescent="0.25">
      <c r="A45" s="5">
        <v>55.1</v>
      </c>
      <c r="B45" s="7">
        <v>1905.5962623568039</v>
      </c>
    </row>
    <row r="46" spans="1:2" hidden="1" x14ac:dyDescent="0.25">
      <c r="A46" s="5">
        <v>61.079999999999991</v>
      </c>
      <c r="B46" s="7">
        <v>1931.423994475444</v>
      </c>
    </row>
    <row r="47" spans="1:2" hidden="1" x14ac:dyDescent="0.25">
      <c r="A47" s="5">
        <v>67.06</v>
      </c>
      <c r="B47" s="7">
        <v>1944.0206529712709</v>
      </c>
    </row>
    <row r="48" spans="1:2" hidden="1" x14ac:dyDescent="0.25">
      <c r="A48" s="5">
        <v>72.52</v>
      </c>
      <c r="B48" s="7">
        <v>1955.521949858766</v>
      </c>
    </row>
    <row r="49" spans="1:13" hidden="1" x14ac:dyDescent="0.25">
      <c r="A49" s="5">
        <v>73.039999999999992</v>
      </c>
      <c r="B49" s="7">
        <v>1961.1429093094439</v>
      </c>
    </row>
    <row r="50" spans="1:13" hidden="1" x14ac:dyDescent="0.25">
      <c r="A50" s="5">
        <v>79.02</v>
      </c>
      <c r="B50" s="7">
        <v>2025.7839429922419</v>
      </c>
    </row>
    <row r="51" spans="1:13" hidden="1" x14ac:dyDescent="0.25">
      <c r="A51" s="8">
        <v>85</v>
      </c>
      <c r="B51" s="10">
        <v>2090.4249766750399</v>
      </c>
    </row>
    <row r="52" spans="1:13" hidden="1" x14ac:dyDescent="0.25"/>
    <row r="53" spans="1:13" ht="31.5" hidden="1" x14ac:dyDescent="0.5">
      <c r="A53" s="1" t="s">
        <v>41</v>
      </c>
      <c r="B53" s="1"/>
    </row>
    <row r="54" spans="1:13" hidden="1" x14ac:dyDescent="0.25">
      <c r="A54" s="2"/>
      <c r="B54" s="28" t="s">
        <v>14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15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4.2165940282409551</v>
      </c>
      <c r="C56" s="6">
        <v>3.372870729402567</v>
      </c>
      <c r="D56" s="6">
        <v>2.7123059480343912</v>
      </c>
      <c r="E56" s="6">
        <v>2.204336242980335</v>
      </c>
      <c r="F56" s="6">
        <v>1.821193179507042</v>
      </c>
      <c r="G56" s="6">
        <v>1.5379033293038951</v>
      </c>
      <c r="H56" s="6">
        <v>1.3322882704830259</v>
      </c>
      <c r="I56" s="6">
        <v>1.184964587579302</v>
      </c>
      <c r="J56" s="6">
        <v>1.1278689543322249</v>
      </c>
      <c r="K56" s="6">
        <v>1.079343871550321</v>
      </c>
      <c r="L56" s="6">
        <v>1.037752507856833</v>
      </c>
      <c r="M56" s="7">
        <v>1.001632719776435</v>
      </c>
    </row>
    <row r="57" spans="1:13" hidden="1" x14ac:dyDescent="0.25">
      <c r="A57" s="5">
        <v>61.079999999999991</v>
      </c>
      <c r="B57" s="6">
        <v>4.4738031021502316</v>
      </c>
      <c r="C57" s="6">
        <v>3.57039782383811</v>
      </c>
      <c r="D57" s="6">
        <v>2.8604244585029348</v>
      </c>
      <c r="E57" s="6">
        <v>2.3124343179242302</v>
      </c>
      <c r="F57" s="6">
        <v>1.8977737203042431</v>
      </c>
      <c r="G57" s="6">
        <v>1.5905839902679659</v>
      </c>
      <c r="H57" s="6">
        <v>1.3678014588631431</v>
      </c>
      <c r="I57" s="6">
        <v>1.209157463560244</v>
      </c>
      <c r="J57" s="6">
        <v>1.1483177194752501</v>
      </c>
      <c r="K57" s="6">
        <v>1.0971783482524791</v>
      </c>
      <c r="L57" s="6">
        <v>1.0539918626321221</v>
      </c>
      <c r="M57" s="7">
        <v>1.0171854632558059</v>
      </c>
    </row>
    <row r="58" spans="1:13" hidden="1" x14ac:dyDescent="0.25">
      <c r="A58" s="5">
        <v>67.06</v>
      </c>
      <c r="B58" s="6">
        <v>4.7586775233508307</v>
      </c>
      <c r="C58" s="6">
        <v>3.791496763915553</v>
      </c>
      <c r="D58" s="6">
        <v>3.028349113782145</v>
      </c>
      <c r="E58" s="6">
        <v>2.4369006376657341</v>
      </c>
      <c r="F58" s="6">
        <v>1.987612406704178</v>
      </c>
      <c r="G58" s="6">
        <v>1.6537404984580799</v>
      </c>
      <c r="H58" s="6">
        <v>1.411335996910789</v>
      </c>
      <c r="I58" s="6">
        <v>1.2392449924683839</v>
      </c>
      <c r="J58" s="6">
        <v>1.1737207144821289</v>
      </c>
      <c r="K58" s="6">
        <v>1.1191085819596851</v>
      </c>
      <c r="L58" s="6">
        <v>1.073550451758202</v>
      </c>
      <c r="M58" s="7">
        <v>1.0353628686362579</v>
      </c>
    </row>
    <row r="59" spans="1:13" hidden="1" x14ac:dyDescent="0.25">
      <c r="A59" s="5">
        <v>72.52</v>
      </c>
      <c r="B59" s="6">
        <v>5.0187802557513761</v>
      </c>
      <c r="C59" s="6">
        <v>3.993369709203654</v>
      </c>
      <c r="D59" s="6">
        <v>3.1816716251240309</v>
      </c>
      <c r="E59" s="6">
        <v>2.550543799168846</v>
      </c>
      <c r="F59" s="6">
        <v>2.0696390334171619</v>
      </c>
      <c r="G59" s="6">
        <v>1.7114051363707929</v>
      </c>
      <c r="H59" s="6">
        <v>1.451084922954291</v>
      </c>
      <c r="I59" s="6">
        <v>1.266716214514946</v>
      </c>
      <c r="J59" s="6">
        <v>1.1969147534014519</v>
      </c>
      <c r="K59" s="6">
        <v>1.139131838822786</v>
      </c>
      <c r="L59" s="6">
        <v>1.0914082940037531</v>
      </c>
      <c r="M59" s="7">
        <v>1.051959630070582</v>
      </c>
    </row>
    <row r="60" spans="1:13" hidden="1" x14ac:dyDescent="0.25">
      <c r="A60" s="5">
        <v>73.039999999999992</v>
      </c>
      <c r="B60" s="6">
        <v>5.0491262952936724</v>
      </c>
      <c r="C60" s="6">
        <v>4.0173922355239116</v>
      </c>
      <c r="D60" s="6">
        <v>3.200350936945227</v>
      </c>
      <c r="E60" s="6">
        <v>2.5647832172083529</v>
      </c>
      <c r="F60" s="6">
        <v>2.080264900386755</v>
      </c>
      <c r="G60" s="6">
        <v>1.7191668169766481</v>
      </c>
      <c r="H60" s="6">
        <v>1.456654803896984</v>
      </c>
      <c r="I60" s="6">
        <v>1.270689704489453</v>
      </c>
      <c r="J60" s="6">
        <v>1.2002892705257351</v>
      </c>
      <c r="K60" s="6">
        <v>1.142027368518487</v>
      </c>
      <c r="L60" s="6">
        <v>1.0939351994418169</v>
      </c>
      <c r="M60" s="7">
        <v>1.0542186521712551</v>
      </c>
    </row>
    <row r="61" spans="1:13" hidden="1" x14ac:dyDescent="0.25">
      <c r="A61" s="5">
        <v>79.02</v>
      </c>
      <c r="B61" s="6">
        <v>5.3981057500300746</v>
      </c>
      <c r="C61" s="6">
        <v>4.2936512882068953</v>
      </c>
      <c r="D61" s="6">
        <v>3.4151630228889842</v>
      </c>
      <c r="E61" s="6">
        <v>2.7285365246626858</v>
      </c>
      <c r="F61" s="6">
        <v>2.2024623705370781</v>
      </c>
      <c r="G61" s="6">
        <v>1.808426143943979</v>
      </c>
      <c r="H61" s="6">
        <v>1.520708434737952</v>
      </c>
      <c r="I61" s="6">
        <v>1.316384839196294</v>
      </c>
      <c r="J61" s="6">
        <v>1.23909621745498</v>
      </c>
      <c r="K61" s="6">
        <v>1.175325960019048</v>
      </c>
      <c r="L61" s="6">
        <v>1.1229946119795571</v>
      </c>
      <c r="M61" s="7">
        <v>1.080197406328985</v>
      </c>
    </row>
    <row r="62" spans="1:13" hidden="1" x14ac:dyDescent="0.25">
      <c r="A62" s="8">
        <v>85</v>
      </c>
      <c r="B62" s="9">
        <v>5.7470852047664778</v>
      </c>
      <c r="C62" s="9">
        <v>4.5699103408898774</v>
      </c>
      <c r="D62" s="9">
        <v>3.6299751088327401</v>
      </c>
      <c r="E62" s="9">
        <v>2.8922898321170192</v>
      </c>
      <c r="F62" s="9">
        <v>2.3246598406874002</v>
      </c>
      <c r="G62" s="9">
        <v>1.89768547091131</v>
      </c>
      <c r="H62" s="9">
        <v>1.5847620655789201</v>
      </c>
      <c r="I62" s="9">
        <v>1.3620799739031351</v>
      </c>
      <c r="J62" s="9">
        <v>1.2779031643842249</v>
      </c>
      <c r="K62" s="9">
        <v>1.208624551519609</v>
      </c>
      <c r="L62" s="9">
        <v>1.1520540245172961</v>
      </c>
      <c r="M62" s="10">
        <v>1.106176160486716</v>
      </c>
    </row>
    <row r="63" spans="1:13" hidden="1" x14ac:dyDescent="0.25"/>
    <row r="64" spans="1:13" ht="31.5" hidden="1" x14ac:dyDescent="0.5">
      <c r="A64" s="1" t="s">
        <v>42</v>
      </c>
      <c r="B64" s="1"/>
    </row>
    <row r="65" spans="1:13" hidden="1" x14ac:dyDescent="0.25">
      <c r="A65" s="2"/>
      <c r="B65" s="18" t="s">
        <v>14</v>
      </c>
    </row>
    <row r="66" spans="1:13" hidden="1" x14ac:dyDescent="0.25">
      <c r="A66" s="19" t="s">
        <v>15</v>
      </c>
      <c r="B66" s="20">
        <v>14</v>
      </c>
    </row>
    <row r="67" spans="1:13" hidden="1" x14ac:dyDescent="0.25">
      <c r="A67" s="5">
        <v>55.1</v>
      </c>
      <c r="B67" s="7">
        <v>1081.211613026127</v>
      </c>
    </row>
    <row r="68" spans="1:13" hidden="1" x14ac:dyDescent="0.25">
      <c r="A68" s="5">
        <v>61.079999999999991</v>
      </c>
      <c r="B68" s="7">
        <v>1142.4741375606741</v>
      </c>
    </row>
    <row r="69" spans="1:13" hidden="1" x14ac:dyDescent="0.25">
      <c r="A69" s="5">
        <v>67.06</v>
      </c>
      <c r="B69" s="7">
        <v>1200.466647743609</v>
      </c>
    </row>
    <row r="70" spans="1:13" hidden="1" x14ac:dyDescent="0.25">
      <c r="A70" s="5">
        <v>72.52</v>
      </c>
      <c r="B70" s="7">
        <v>1253.4163309541141</v>
      </c>
    </row>
    <row r="71" spans="1:13" hidden="1" x14ac:dyDescent="0.25">
      <c r="A71" s="5">
        <v>73.039999999999992</v>
      </c>
      <c r="B71" s="7">
        <v>1257.876900125837</v>
      </c>
    </row>
    <row r="72" spans="1:13" hidden="1" x14ac:dyDescent="0.25">
      <c r="A72" s="5">
        <v>79.02</v>
      </c>
      <c r="B72" s="7">
        <v>1309.1734456006509</v>
      </c>
    </row>
    <row r="73" spans="1:13" hidden="1" x14ac:dyDescent="0.25">
      <c r="A73" s="8">
        <v>85</v>
      </c>
      <c r="B73" s="10">
        <v>1360.469991075465</v>
      </c>
    </row>
    <row r="74" spans="1:13" hidden="1" x14ac:dyDescent="0.25"/>
    <row r="75" spans="1:13" ht="31.5" hidden="1" x14ac:dyDescent="0.5">
      <c r="A75" s="1" t="s">
        <v>43</v>
      </c>
      <c r="B75" s="1"/>
    </row>
    <row r="76" spans="1:13" hidden="1" x14ac:dyDescent="0.25">
      <c r="A76" s="2"/>
      <c r="B76" s="28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15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4.3541088478971322</v>
      </c>
      <c r="C78" s="6">
        <v>3.6834647988561859</v>
      </c>
      <c r="D78" s="6">
        <v>3.085106227997493</v>
      </c>
      <c r="E78" s="6">
        <v>2.5983232495594808</v>
      </c>
      <c r="F78" s="6">
        <v>2.2165676272196602</v>
      </c>
      <c r="G78" s="6">
        <v>1.9241766626574639</v>
      </c>
      <c r="H78" s="6">
        <v>1.704064787960559</v>
      </c>
      <c r="I78" s="6">
        <v>1.540078296807228</v>
      </c>
      <c r="J78" s="6">
        <v>1.4745764652519531</v>
      </c>
      <c r="K78" s="6">
        <v>1.417914811039662</v>
      </c>
      <c r="L78" s="6">
        <v>1.3686683659092651</v>
      </c>
      <c r="M78" s="7">
        <v>1.3255754490357481</v>
      </c>
    </row>
    <row r="79" spans="1:13" hidden="1" x14ac:dyDescent="0.25">
      <c r="A79" s="5">
        <v>61.079999999999991</v>
      </c>
      <c r="B79" s="6">
        <v>4.7846335503597244</v>
      </c>
      <c r="C79" s="6">
        <v>3.995830895389219</v>
      </c>
      <c r="D79" s="6">
        <v>3.3170941616730452</v>
      </c>
      <c r="E79" s="6">
        <v>2.770758449757794</v>
      </c>
      <c r="F79" s="6">
        <v>2.3441697922668521</v>
      </c>
      <c r="G79" s="6">
        <v>2.0185709140783779</v>
      </c>
      <c r="H79" s="6">
        <v>1.774901243263824</v>
      </c>
      <c r="I79" s="6">
        <v>1.595547284293082</v>
      </c>
      <c r="J79" s="6">
        <v>1.52506151580091</v>
      </c>
      <c r="K79" s="6">
        <v>1.4650485550916541</v>
      </c>
      <c r="L79" s="6">
        <v>1.4139780945205751</v>
      </c>
      <c r="M79" s="7">
        <v>1.370502956118707</v>
      </c>
    </row>
    <row r="80" spans="1:13" hidden="1" x14ac:dyDescent="0.25">
      <c r="A80" s="5">
        <v>67.06</v>
      </c>
      <c r="B80" s="6">
        <v>5.2988554066386646</v>
      </c>
      <c r="C80" s="6">
        <v>4.3603749450186182</v>
      </c>
      <c r="D80" s="6">
        <v>3.5879020706882341</v>
      </c>
      <c r="E80" s="6">
        <v>2.973631428473646</v>
      </c>
      <c r="F80" s="6">
        <v>2.4960175061394878</v>
      </c>
      <c r="G80" s="6">
        <v>2.1323338701848882</v>
      </c>
      <c r="H80" s="6">
        <v>1.861209944027113</v>
      </c>
      <c r="I80" s="6">
        <v>1.663442917744119</v>
      </c>
      <c r="J80" s="6">
        <v>1.5867602654202091</v>
      </c>
      <c r="K80" s="6">
        <v>1.522396786897684</v>
      </c>
      <c r="L80" s="6">
        <v>1.46873111465993</v>
      </c>
      <c r="M80" s="7">
        <v>1.4243547715299341</v>
      </c>
    </row>
    <row r="81" spans="1:13" hidden="1" x14ac:dyDescent="0.25">
      <c r="A81" s="5">
        <v>72.52</v>
      </c>
      <c r="B81" s="6">
        <v>5.7683623188933479</v>
      </c>
      <c r="C81" s="6">
        <v>4.6932195120715461</v>
      </c>
      <c r="D81" s="6">
        <v>3.835161465876014</v>
      </c>
      <c r="E81" s="6">
        <v>3.15886327860551</v>
      </c>
      <c r="F81" s="6">
        <v>2.6346610709797198</v>
      </c>
      <c r="G81" s="6">
        <v>2.2362043953256139</v>
      </c>
      <c r="H81" s="6">
        <v>1.9400135403762011</v>
      </c>
      <c r="I81" s="6">
        <v>1.725434583068979</v>
      </c>
      <c r="J81" s="6">
        <v>1.643093906376959</v>
      </c>
      <c r="K81" s="6">
        <v>1.5747582159379729</v>
      </c>
      <c r="L81" s="6">
        <v>1.518723002613255</v>
      </c>
      <c r="M81" s="7">
        <v>1.473523820383662</v>
      </c>
    </row>
    <row r="82" spans="1:13" hidden="1" x14ac:dyDescent="0.25">
      <c r="A82" s="5">
        <v>73.039999999999992</v>
      </c>
      <c r="B82" s="6">
        <v>5.798837264208232</v>
      </c>
      <c r="C82" s="6">
        <v>4.719333292218657</v>
      </c>
      <c r="D82" s="6">
        <v>3.8567674036290041</v>
      </c>
      <c r="E82" s="6">
        <v>3.1762662241560671</v>
      </c>
      <c r="F82" s="6">
        <v>2.6483788689868422</v>
      </c>
      <c r="G82" s="6">
        <v>2.2468529899479299</v>
      </c>
      <c r="H82" s="6">
        <v>1.948242212307715</v>
      </c>
      <c r="I82" s="6">
        <v>1.731890618607848</v>
      </c>
      <c r="J82" s="6">
        <v>1.648901511900462</v>
      </c>
      <c r="K82" s="6">
        <v>1.580073664905119</v>
      </c>
      <c r="L82" s="6">
        <v>1.523702581100808</v>
      </c>
      <c r="M82" s="7">
        <v>1.4783269729840709</v>
      </c>
    </row>
    <row r="83" spans="1:13" hidden="1" x14ac:dyDescent="0.25">
      <c r="A83" s="5">
        <v>79.02</v>
      </c>
      <c r="B83" s="6">
        <v>6.1492991353293984</v>
      </c>
      <c r="C83" s="6">
        <v>5.0196417639104407</v>
      </c>
      <c r="D83" s="6">
        <v>4.1052356877883813</v>
      </c>
      <c r="E83" s="6">
        <v>3.3764000979874771</v>
      </c>
      <c r="F83" s="6">
        <v>2.8061335460687422</v>
      </c>
      <c r="G83" s="6">
        <v>2.3693118281045589</v>
      </c>
      <c r="H83" s="6">
        <v>2.042871939520122</v>
      </c>
      <c r="I83" s="6">
        <v>1.8061350273048371</v>
      </c>
      <c r="J83" s="6">
        <v>1.7156889754207361</v>
      </c>
      <c r="K83" s="6">
        <v>1.6412013280272999</v>
      </c>
      <c r="L83" s="6">
        <v>1.580967733707668</v>
      </c>
      <c r="M83" s="7">
        <v>1.5335632278887741</v>
      </c>
    </row>
    <row r="84" spans="1:13" hidden="1" x14ac:dyDescent="0.25">
      <c r="A84" s="8">
        <v>85</v>
      </c>
      <c r="B84" s="9">
        <v>6.4997610064505649</v>
      </c>
      <c r="C84" s="9">
        <v>5.3199502356022226</v>
      </c>
      <c r="D84" s="9">
        <v>4.353703971947759</v>
      </c>
      <c r="E84" s="9">
        <v>3.576533971818888</v>
      </c>
      <c r="F84" s="9">
        <v>2.9638882231506432</v>
      </c>
      <c r="G84" s="9">
        <v>2.4917706662611891</v>
      </c>
      <c r="H84" s="9">
        <v>2.1375016667325299</v>
      </c>
      <c r="I84" s="9">
        <v>1.880379436001826</v>
      </c>
      <c r="J84" s="9">
        <v>1.782476438941011</v>
      </c>
      <c r="K84" s="9">
        <v>1.702328991149481</v>
      </c>
      <c r="L84" s="9">
        <v>1.6382328863145279</v>
      </c>
      <c r="M84" s="10">
        <v>1.5887994827934759</v>
      </c>
    </row>
    <row r="85" spans="1:13" hidden="1" x14ac:dyDescent="0.25"/>
    <row r="86" spans="1:13" ht="31.5" hidden="1" x14ac:dyDescent="0.5">
      <c r="A86" s="1" t="s">
        <v>13</v>
      </c>
      <c r="B86" s="1"/>
    </row>
    <row r="87" spans="1:13" hidden="1" x14ac:dyDescent="0.25">
      <c r="A87" s="2"/>
      <c r="B87" s="18" t="s">
        <v>14</v>
      </c>
    </row>
    <row r="88" spans="1:13" hidden="1" x14ac:dyDescent="0.25">
      <c r="A88" s="19" t="s">
        <v>15</v>
      </c>
      <c r="B88" s="20">
        <v>14</v>
      </c>
    </row>
    <row r="89" spans="1:13" hidden="1" x14ac:dyDescent="0.25">
      <c r="A89" s="5">
        <v>55.1</v>
      </c>
      <c r="B89" s="7">
        <v>6.1244163592801262E-3</v>
      </c>
    </row>
    <row r="90" spans="1:13" hidden="1" x14ac:dyDescent="0.25">
      <c r="A90" s="5">
        <v>61.079999999999991</v>
      </c>
      <c r="B90" s="7">
        <v>7.0382582759771157E-3</v>
      </c>
    </row>
    <row r="91" spans="1:13" hidden="1" x14ac:dyDescent="0.25">
      <c r="A91" s="5">
        <v>67.06</v>
      </c>
      <c r="B91" s="7">
        <v>8.1161717344522075E-3</v>
      </c>
    </row>
    <row r="92" spans="1:13" hidden="1" x14ac:dyDescent="0.25">
      <c r="A92" s="5">
        <v>72.52</v>
      </c>
      <c r="B92" s="7">
        <v>9.1003535878425076E-3</v>
      </c>
    </row>
    <row r="93" spans="1:13" hidden="1" x14ac:dyDescent="0.25">
      <c r="A93" s="5">
        <v>73.039999999999992</v>
      </c>
      <c r="B93" s="7">
        <v>9.1883099803892736E-3</v>
      </c>
    </row>
    <row r="94" spans="1:13" hidden="1" x14ac:dyDescent="0.25">
      <c r="A94" s="5">
        <v>79.02</v>
      </c>
      <c r="B94" s="7">
        <v>1.0199808494677101E-2</v>
      </c>
    </row>
    <row r="95" spans="1:13" hidden="1" x14ac:dyDescent="0.25">
      <c r="A95" s="8">
        <v>85</v>
      </c>
      <c r="B95" s="10">
        <v>1.121130700896493E-2</v>
      </c>
    </row>
    <row r="96" spans="1:13" hidden="1" x14ac:dyDescent="0.25"/>
    <row r="97" spans="1:5" ht="31.5" hidden="1" x14ac:dyDescent="0.5">
      <c r="A97" s="1" t="s">
        <v>16</v>
      </c>
      <c r="B97" s="1"/>
    </row>
    <row r="98" spans="1:5" hidden="1" x14ac:dyDescent="0.25">
      <c r="A98" s="2"/>
      <c r="B98" s="18" t="s">
        <v>14</v>
      </c>
    </row>
    <row r="99" spans="1:5" hidden="1" x14ac:dyDescent="0.25">
      <c r="A99" s="19" t="s">
        <v>15</v>
      </c>
      <c r="B99" s="20">
        <v>14</v>
      </c>
    </row>
    <row r="100" spans="1:5" hidden="1" x14ac:dyDescent="0.25">
      <c r="A100" s="5">
        <v>55.1</v>
      </c>
      <c r="B100" s="21">
        <v>1.4612904345269689E-4</v>
      </c>
    </row>
    <row r="101" spans="1:5" hidden="1" x14ac:dyDescent="0.25">
      <c r="A101" s="5">
        <v>61.079999999999991</v>
      </c>
      <c r="B101" s="21">
        <v>1.4942867371214711E-4</v>
      </c>
    </row>
    <row r="102" spans="1:5" hidden="1" x14ac:dyDescent="0.25">
      <c r="A102" s="5">
        <v>67.06</v>
      </c>
      <c r="B102" s="21">
        <v>1.530760089587859E-4</v>
      </c>
    </row>
    <row r="103" spans="1:5" hidden="1" x14ac:dyDescent="0.25">
      <c r="A103" s="5">
        <v>72.52</v>
      </c>
      <c r="B103" s="21">
        <v>1.5640618461876081E-4</v>
      </c>
    </row>
    <row r="104" spans="1:5" hidden="1" x14ac:dyDescent="0.25">
      <c r="A104" s="5">
        <v>73.039999999999992</v>
      </c>
      <c r="B104" s="21">
        <v>1.5707072252223099E-4</v>
      </c>
    </row>
    <row r="105" spans="1:5" hidden="1" x14ac:dyDescent="0.25">
      <c r="A105" s="5">
        <v>79.02</v>
      </c>
      <c r="B105" s="21">
        <v>1.6471290841213899E-4</v>
      </c>
    </row>
    <row r="106" spans="1:5" hidden="1" x14ac:dyDescent="0.25">
      <c r="A106" s="8">
        <v>85</v>
      </c>
      <c r="B106" s="22">
        <v>1.7235509430204671E-4</v>
      </c>
    </row>
    <row r="107" spans="1:5" hidden="1" x14ac:dyDescent="0.25"/>
    <row r="108" spans="1:5" ht="28.9" customHeight="1" x14ac:dyDescent="0.5">
      <c r="A108" s="1" t="s">
        <v>17</v>
      </c>
      <c r="B108" s="1"/>
    </row>
    <row r="109" spans="1:5" x14ac:dyDescent="0.25">
      <c r="A109" s="23"/>
      <c r="B109" s="24" t="s">
        <v>18</v>
      </c>
      <c r="C109" s="24"/>
      <c r="D109" s="24" t="s">
        <v>19</v>
      </c>
      <c r="E109" s="25"/>
    </row>
    <row r="110" spans="1:5" x14ac:dyDescent="0.25">
      <c r="A110" s="5" t="s">
        <v>20</v>
      </c>
      <c r="B110" s="26">
        <f ca="1">1000 * (FORECAST( B29, OFFSET(B89:B95,MATCH(B29,A89:A95,1)-1,0,2), OFFSET(A89:A95,MATCH(B29,A89:A95,1)-1,0,2) ))*B28</f>
        <v>6.4612510473681786</v>
      </c>
      <c r="C110" s="26" t="s">
        <v>21</v>
      </c>
      <c r="D110" s="26">
        <f ca="1">1000 * FORECAST( B29, OFFSET(B89:B95,MATCH(B29,A89:A95,1)-1,0,2), OFFSET(A89:A95,MATCH(B29,A89:A95,1)-1,0,2) )*B28 / 453592</f>
        <v>1.4244631843965896E-5</v>
      </c>
      <c r="E110" s="21" t="s">
        <v>22</v>
      </c>
    </row>
    <row r="111" spans="1:5" x14ac:dyDescent="0.25">
      <c r="A111" s="5" t="s">
        <v>23</v>
      </c>
      <c r="B111" s="26">
        <f ca="1">(FORECAST( B29, OFFSET(B67:B73,MATCH(B29,A67:A73,1)-1,0,2), OFFSET(A67:A73,MATCH(B29,A67:A73,1)-1,0,2) ))*B28 / 60</f>
        <v>14.832093249623682</v>
      </c>
      <c r="C111" s="26" t="s">
        <v>24</v>
      </c>
      <c r="D111" s="26">
        <f ca="1">(FORECAST( B29, OFFSET(B67:B73,MATCH(B29,A67:A73,1)-1,0,2), OFFSET(A67:A73,MATCH(B29,A67:A73,1)-1,0,2) ))*B28 * 0.00220462 / 60</f>
        <v>3.2699129419985359E-2</v>
      </c>
      <c r="E111" s="21" t="s">
        <v>25</v>
      </c>
    </row>
    <row r="112" spans="1:5" x14ac:dyDescent="0.25">
      <c r="A112" s="5" t="s">
        <v>26</v>
      </c>
      <c r="B112" s="26">
        <f ca="1">(FORECAST( B29, OFFSET(B45:B51,MATCH(B29,A45:A51,1)-1,0,2), OFFSET(A45:A51,MATCH(B29,A45:A51,1)-1,0,2) ))*B28 / 60</f>
        <v>23.140343073328726</v>
      </c>
      <c r="C112" s="26" t="s">
        <v>24</v>
      </c>
      <c r="D112" s="26">
        <f ca="1">(FORECAST( B29, OFFSET(B45:B51,MATCH(B29,A45:A51,1)-1,0,2), OFFSET(A45:A51,MATCH(B29,A45:A51,1)-1,0,2) ))*B28 * 0.00220462 / 60</f>
        <v>5.1015663146321978E-2</v>
      </c>
      <c r="E112" s="21" t="s">
        <v>25</v>
      </c>
    </row>
    <row r="113" spans="1:13" x14ac:dyDescent="0.25">
      <c r="A113" s="8" t="s">
        <v>27</v>
      </c>
      <c r="B113" s="27">
        <f ca="1">FORECAST( B29, OFFSET(B100:B106,MATCH(B29,A100:A106,1)-1,0,2), OFFSET(A100:A106,MATCH(B29,A100:A106,1)-1,0,2) )</f>
        <v>1.5640618461876081E-4</v>
      </c>
      <c r="C113" s="27" t="s">
        <v>28</v>
      </c>
      <c r="D113" s="27">
        <f ca="1">FORECAST( B29, OFFSET(B100:B106,MATCH(B29,A100:A106,1)-1,0,2), OFFSET(A100:A106,MATCH(B29,A100:A106,1)-1,0,2) )</f>
        <v>1.5640618461876081E-4</v>
      </c>
      <c r="E113" s="22" t="s">
        <v>28</v>
      </c>
    </row>
    <row r="116" spans="1:13" ht="31.5" hidden="1" x14ac:dyDescent="0.5">
      <c r="A116" s="1" t="s">
        <v>29</v>
      </c>
      <c r="B116" s="1"/>
    </row>
    <row r="117" spans="1:13" hidden="1" x14ac:dyDescent="0.25">
      <c r="A117" s="2"/>
      <c r="B117" s="28" t="s">
        <v>14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15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4.2165940282409551</v>
      </c>
      <c r="C119" s="26">
        <v>3.372870729402567</v>
      </c>
      <c r="D119" s="26">
        <v>2.7123059480343912</v>
      </c>
      <c r="E119" s="26">
        <v>2.204336242980335</v>
      </c>
      <c r="F119" s="26">
        <v>1.821193179507042</v>
      </c>
      <c r="G119" s="26">
        <v>1.5379033293038951</v>
      </c>
      <c r="H119" s="26">
        <v>1.3322882704830259</v>
      </c>
      <c r="I119" s="26">
        <v>1.184964587579302</v>
      </c>
      <c r="J119" s="26">
        <v>1.1278689543322249</v>
      </c>
      <c r="K119" s="26">
        <v>1.079343871550321</v>
      </c>
      <c r="L119" s="26">
        <v>1.037752507856833</v>
      </c>
      <c r="M119" s="21">
        <v>1.001632719776435</v>
      </c>
    </row>
    <row r="120" spans="1:13" hidden="1" x14ac:dyDescent="0.25">
      <c r="A120" s="5">
        <v>61.079999999999991</v>
      </c>
      <c r="B120" s="26">
        <v>4.4738031021502316</v>
      </c>
      <c r="C120" s="26">
        <v>3.57039782383811</v>
      </c>
      <c r="D120" s="26">
        <v>2.8604244585029348</v>
      </c>
      <c r="E120" s="26">
        <v>2.3124343179242302</v>
      </c>
      <c r="F120" s="26">
        <v>1.8977737203042431</v>
      </c>
      <c r="G120" s="26">
        <v>1.5905839902679659</v>
      </c>
      <c r="H120" s="26">
        <v>1.3678014588631431</v>
      </c>
      <c r="I120" s="26">
        <v>1.209157463560244</v>
      </c>
      <c r="J120" s="26">
        <v>1.1483177194752501</v>
      </c>
      <c r="K120" s="26">
        <v>1.0971783482524791</v>
      </c>
      <c r="L120" s="26">
        <v>1.0539918626321221</v>
      </c>
      <c r="M120" s="21">
        <v>1.0171854632558059</v>
      </c>
    </row>
    <row r="121" spans="1:13" hidden="1" x14ac:dyDescent="0.25">
      <c r="A121" s="5">
        <v>67.06</v>
      </c>
      <c r="B121" s="26">
        <v>4.7586775233508307</v>
      </c>
      <c r="C121" s="26">
        <v>3.791496763915553</v>
      </c>
      <c r="D121" s="26">
        <v>3.028349113782145</v>
      </c>
      <c r="E121" s="26">
        <v>2.4369006376657341</v>
      </c>
      <c r="F121" s="26">
        <v>1.987612406704178</v>
      </c>
      <c r="G121" s="26">
        <v>1.6537404984580799</v>
      </c>
      <c r="H121" s="26">
        <v>1.411335996910789</v>
      </c>
      <c r="I121" s="26">
        <v>1.2392449924683839</v>
      </c>
      <c r="J121" s="26">
        <v>1.1737207144821289</v>
      </c>
      <c r="K121" s="26">
        <v>1.1191085819596851</v>
      </c>
      <c r="L121" s="26">
        <v>1.073550451758202</v>
      </c>
      <c r="M121" s="21">
        <v>1.0353628686362579</v>
      </c>
    </row>
    <row r="122" spans="1:13" hidden="1" x14ac:dyDescent="0.25">
      <c r="A122" s="5">
        <v>72.52</v>
      </c>
      <c r="B122" s="26">
        <v>5.0187802557513761</v>
      </c>
      <c r="C122" s="26">
        <v>3.993369709203654</v>
      </c>
      <c r="D122" s="26">
        <v>3.1816716251240309</v>
      </c>
      <c r="E122" s="26">
        <v>2.550543799168846</v>
      </c>
      <c r="F122" s="26">
        <v>2.0696390334171619</v>
      </c>
      <c r="G122" s="26">
        <v>1.7114051363707929</v>
      </c>
      <c r="H122" s="26">
        <v>1.451084922954291</v>
      </c>
      <c r="I122" s="26">
        <v>1.266716214514946</v>
      </c>
      <c r="J122" s="26">
        <v>1.1969147534014519</v>
      </c>
      <c r="K122" s="26">
        <v>1.139131838822786</v>
      </c>
      <c r="L122" s="26">
        <v>1.0914082940037531</v>
      </c>
      <c r="M122" s="21">
        <v>1.051959630070582</v>
      </c>
    </row>
    <row r="123" spans="1:13" hidden="1" x14ac:dyDescent="0.25">
      <c r="A123" s="5">
        <v>73.039999999999992</v>
      </c>
      <c r="B123" s="26">
        <v>5.0491262952936724</v>
      </c>
      <c r="C123" s="26">
        <v>4.0173922355239116</v>
      </c>
      <c r="D123" s="26">
        <v>3.200350936945227</v>
      </c>
      <c r="E123" s="26">
        <v>2.5647832172083529</v>
      </c>
      <c r="F123" s="26">
        <v>2.080264900386755</v>
      </c>
      <c r="G123" s="26">
        <v>1.7191668169766481</v>
      </c>
      <c r="H123" s="26">
        <v>1.456654803896984</v>
      </c>
      <c r="I123" s="26">
        <v>1.270689704489453</v>
      </c>
      <c r="J123" s="26">
        <v>1.2002892705257351</v>
      </c>
      <c r="K123" s="26">
        <v>1.142027368518487</v>
      </c>
      <c r="L123" s="26">
        <v>1.0939351994418169</v>
      </c>
      <c r="M123" s="21">
        <v>1.0542186521712551</v>
      </c>
    </row>
    <row r="124" spans="1:13" hidden="1" x14ac:dyDescent="0.25">
      <c r="A124" s="5">
        <v>79.02</v>
      </c>
      <c r="B124" s="26">
        <v>5.3981057500300746</v>
      </c>
      <c r="C124" s="26">
        <v>4.2936512882068953</v>
      </c>
      <c r="D124" s="26">
        <v>3.4151630228889842</v>
      </c>
      <c r="E124" s="26">
        <v>2.7285365246626858</v>
      </c>
      <c r="F124" s="26">
        <v>2.2024623705370781</v>
      </c>
      <c r="G124" s="26">
        <v>1.808426143943979</v>
      </c>
      <c r="H124" s="26">
        <v>1.520708434737952</v>
      </c>
      <c r="I124" s="26">
        <v>1.316384839196294</v>
      </c>
      <c r="J124" s="26">
        <v>1.23909621745498</v>
      </c>
      <c r="K124" s="26">
        <v>1.175325960019048</v>
      </c>
      <c r="L124" s="26">
        <v>1.1229946119795571</v>
      </c>
      <c r="M124" s="21">
        <v>1.080197406328985</v>
      </c>
    </row>
    <row r="125" spans="1:13" hidden="1" x14ac:dyDescent="0.25">
      <c r="A125" s="8">
        <v>85</v>
      </c>
      <c r="B125" s="27">
        <v>5.7470852047664778</v>
      </c>
      <c r="C125" s="27">
        <v>4.5699103408898774</v>
      </c>
      <c r="D125" s="27">
        <v>3.6299751088327401</v>
      </c>
      <c r="E125" s="27">
        <v>2.8922898321170192</v>
      </c>
      <c r="F125" s="27">
        <v>2.3246598406874002</v>
      </c>
      <c r="G125" s="27">
        <v>1.89768547091131</v>
      </c>
      <c r="H125" s="27">
        <v>1.5847620655789201</v>
      </c>
      <c r="I125" s="27">
        <v>1.3620799739031351</v>
      </c>
      <c r="J125" s="27">
        <v>1.2779031643842249</v>
      </c>
      <c r="K125" s="27">
        <v>1.208624551519609</v>
      </c>
      <c r="L125" s="27">
        <v>1.1520540245172961</v>
      </c>
      <c r="M125" s="22">
        <v>1.106176160486716</v>
      </c>
    </row>
    <row r="126" spans="1:13" hidden="1" x14ac:dyDescent="0.25"/>
    <row r="127" spans="1:13" ht="28.9" customHeight="1" x14ac:dyDescent="0.5">
      <c r="A127" s="1" t="s">
        <v>30</v>
      </c>
      <c r="B127" s="1"/>
    </row>
    <row r="128" spans="1:13" x14ac:dyDescent="0.25">
      <c r="A128" s="23" t="s">
        <v>14</v>
      </c>
      <c r="B128" s="25" t="s">
        <v>31</v>
      </c>
    </row>
    <row r="129" spans="1:2" x14ac:dyDescent="0.25">
      <c r="A129" s="5">
        <v>6</v>
      </c>
      <c r="B129" s="21">
        <f ca="1">(FORECAST( B29, OFFSET(B119:B125,MATCH(B29,A119:A125,1)-1,0,2), OFFSET(A119:A125,MATCH(B29,A119:A125,1)-1,0,2) )) / 1000</f>
        <v>5.0187802557513763E-3</v>
      </c>
    </row>
    <row r="130" spans="1:2" x14ac:dyDescent="0.25">
      <c r="A130" s="5">
        <v>7</v>
      </c>
      <c r="B130" s="21">
        <f ca="1">(FORECAST( B29, OFFSET(C119:C125,MATCH(B29,A119:A125,1)-1,0,2), OFFSET(A119:A125,MATCH(B29,A119:A125,1)-1,0,2) )) / 1000</f>
        <v>3.9933697092036542E-3</v>
      </c>
    </row>
    <row r="131" spans="1:2" x14ac:dyDescent="0.25">
      <c r="A131" s="5">
        <v>8</v>
      </c>
      <c r="B131" s="21">
        <f ca="1">(FORECAST( B29, OFFSET(D119:D125,MATCH(B29,A119:A125,1)-1,0,2), OFFSET(A119:A125,MATCH(B29,A119:A125,1)-1,0,2) )) / 1000</f>
        <v>3.1816716251240303E-3</v>
      </c>
    </row>
    <row r="132" spans="1:2" x14ac:dyDescent="0.25">
      <c r="A132" s="5">
        <v>9</v>
      </c>
      <c r="B132" s="21">
        <f ca="1">(FORECAST( B29, OFFSET(E119:E125,MATCH(B29,A119:A125,1)-1,0,2), OFFSET(A119:A125,MATCH(B29,A119:A125,1)-1,0,2) )) / 1000</f>
        <v>2.5505437991688459E-3</v>
      </c>
    </row>
    <row r="133" spans="1:2" x14ac:dyDescent="0.25">
      <c r="A133" s="5">
        <v>10</v>
      </c>
      <c r="B133" s="21">
        <f ca="1">(FORECAST( B29, OFFSET(F119:F125,MATCH(B29,A119:A125,1)-1,0,2), OFFSET(A119:A125,MATCH(B29,A119:A125,1)-1,0,2) )) / 1000</f>
        <v>2.0696390334171621E-3</v>
      </c>
    </row>
    <row r="134" spans="1:2" x14ac:dyDescent="0.25">
      <c r="A134" s="5">
        <v>11</v>
      </c>
      <c r="B134" s="21">
        <f ca="1">(FORECAST( B29, OFFSET(G119:G125,MATCH(B29,A119:A125,1)-1,0,2), OFFSET(A119:A125,MATCH(B29,A119:A125,1)-1,0,2) )) / 1000</f>
        <v>1.711405136370793E-3</v>
      </c>
    </row>
    <row r="135" spans="1:2" x14ac:dyDescent="0.25">
      <c r="A135" s="5">
        <v>12</v>
      </c>
      <c r="B135" s="21">
        <f ca="1">(FORECAST( B29, OFFSET(H119:H125,MATCH(B29,A119:A125,1)-1,0,2), OFFSET(A119:A125,MATCH(B29,A119:A125,1)-1,0,2) )) / 1000</f>
        <v>1.451084922954291E-3</v>
      </c>
    </row>
    <row r="136" spans="1:2" x14ac:dyDescent="0.25">
      <c r="A136" s="5">
        <v>13</v>
      </c>
      <c r="B136" s="21">
        <f ca="1">(FORECAST( B29, OFFSET(I119:I125,MATCH(B29,A119:A125,1)-1,0,2), OFFSET(A119:A125,MATCH(B29,A119:A125,1)-1,0,2) )) / 1000</f>
        <v>1.2667162145149459E-3</v>
      </c>
    </row>
    <row r="137" spans="1:2" x14ac:dyDescent="0.25">
      <c r="A137" s="5">
        <v>13.5</v>
      </c>
      <c r="B137" s="21">
        <f ca="1">(FORECAST( B29, OFFSET(J119:J125,MATCH(B29,A119:A125,1)-1,0,2), OFFSET(A119:A125,MATCH(B29,A119:A125,1)-1,0,2) )) / 1000</f>
        <v>1.1969147534014518E-3</v>
      </c>
    </row>
    <row r="138" spans="1:2" x14ac:dyDescent="0.25">
      <c r="A138" s="5">
        <v>14</v>
      </c>
      <c r="B138" s="21">
        <f ca="1">(FORECAST( B29, OFFSET(K119:K125,MATCH(B29,A119:A125,1)-1,0,2), OFFSET(A119:A125,MATCH(B29,A119:A125,1)-1,0,2) )) / 1000</f>
        <v>1.1391318388227858E-3</v>
      </c>
    </row>
    <row r="139" spans="1:2" x14ac:dyDescent="0.25">
      <c r="A139" s="5">
        <v>14.5</v>
      </c>
      <c r="B139" s="21">
        <f ca="1">(FORECAST( B29, OFFSET(L119:L125,MATCH(B29,A119:A125,1)-1,0,2), OFFSET(A119:A125,MATCH(B29,A119:A125,1)-1,0,2) )) / 1000</f>
        <v>1.0914082940037531E-3</v>
      </c>
    </row>
    <row r="140" spans="1:2" x14ac:dyDescent="0.25">
      <c r="A140" s="8">
        <v>15</v>
      </c>
      <c r="B140" s="22">
        <f ca="1">(FORECAST( B29, OFFSET(M119:M125,MATCH(B29,A119:A125,1)-1,0,2), OFFSET(A119:A125,MATCH(B29,A119:A125,1)-1,0,2) )) / 1000</f>
        <v>1.051959630070582E-3</v>
      </c>
    </row>
    <row r="142" spans="1:2" x14ac:dyDescent="0.25">
      <c r="A142" t="s">
        <v>44</v>
      </c>
    </row>
    <row r="144" spans="1:2" ht="28.9" customHeight="1" x14ac:dyDescent="0.5">
      <c r="A144" s="1" t="s">
        <v>32</v>
      </c>
      <c r="B144" s="1"/>
    </row>
    <row r="145" spans="1:2" x14ac:dyDescent="0.25">
      <c r="A145" s="23" t="s">
        <v>15</v>
      </c>
      <c r="B145" s="25" t="s">
        <v>33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34</v>
      </c>
      <c r="B154" s="1"/>
    </row>
    <row r="155" spans="1:2" x14ac:dyDescent="0.25">
      <c r="A155" s="23" t="s">
        <v>15</v>
      </c>
      <c r="B155" s="25" t="s">
        <v>33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35</v>
      </c>
      <c r="B164" s="1"/>
    </row>
    <row r="165" spans="1:2" x14ac:dyDescent="0.25">
      <c r="A165" s="23" t="s">
        <v>15</v>
      </c>
      <c r="B165" s="25" t="s">
        <v>33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36</v>
      </c>
      <c r="B174" s="1"/>
    </row>
    <row r="175" spans="1:2" x14ac:dyDescent="0.25">
      <c r="A175" s="23" t="s">
        <v>15</v>
      </c>
      <c r="B175" s="25" t="s">
        <v>33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2022-09-19T04:18:35Z</dcterms:created>
  <dcterms:modified xsi:type="dcterms:W3CDTF">2022-09-19T05:29:43Z</dcterms:modified>
</cp:coreProperties>
</file>