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000M\"/>
    </mc:Choice>
  </mc:AlternateContent>
  <xr:revisionPtr revIDLastSave="0" documentId="13_ncr:1_{5F3BD478-779B-4457-A94F-F7C9F6D89E92}" xr6:coauthVersionLast="47" xr6:coauthVersionMax="47" xr10:uidLastSave="{00000000-0000-0000-0000-000000000000}"/>
  <bookViews>
    <workbookView xWindow="38280" yWindow="-120" windowWidth="38640" windowHeight="21240" activeTab="3" xr2:uid="{00000000-000D-0000-FFFF-FFFF00000000}"/>
  </bookViews>
  <sheets>
    <sheet name="Offset" sheetId="1" r:id="rId1"/>
    <sheet name="Short Pulse Adder" sheetId="2" r:id="rId2"/>
    <sheet name="Minimum Pulse Width" sheetId="3" r:id="rId3"/>
    <sheet name="Flow Rat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9" i="4" l="1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L49" i="4"/>
  <c r="K49" i="4"/>
  <c r="J49" i="4"/>
  <c r="I49" i="4"/>
  <c r="H49" i="4"/>
  <c r="G49" i="4"/>
  <c r="F49" i="4"/>
  <c r="E49" i="4"/>
  <c r="D49" i="4"/>
  <c r="C49" i="4"/>
  <c r="B49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</calcChain>
</file>

<file path=xl/sharedStrings.xml><?xml version="1.0" encoding="utf-8"?>
<sst xmlns="http://schemas.openxmlformats.org/spreadsheetml/2006/main" count="123" uniqueCount="47">
  <si>
    <t>Injector Type:</t>
  </si>
  <si>
    <t>Matched Set:</t>
  </si>
  <si>
    <t>None selected</t>
  </si>
  <si>
    <t>Report Date:</t>
  </si>
  <si>
    <t>17/05/2022</t>
  </si>
  <si>
    <t>Reference Pressure (Gauge):</t>
  </si>
  <si>
    <t>kPa</t>
  </si>
  <si>
    <t>Reference Voltage:</t>
  </si>
  <si>
    <t>V</t>
  </si>
  <si>
    <t>P01, 0411, P59</t>
  </si>
  <si>
    <t>Table data (Offset) [ms]</t>
  </si>
  <si>
    <t>Differential Pressure [kPa]</t>
  </si>
  <si>
    <t>Voltage [V]</t>
  </si>
  <si>
    <t>P12</t>
  </si>
  <si>
    <t>Manifold Vacuum [kPa]</t>
  </si>
  <si>
    <t>E40</t>
  </si>
  <si>
    <t>E37, E38 (before 2009)</t>
  </si>
  <si>
    <t>E38 (2009+), E78, E67</t>
  </si>
  <si>
    <t xml:space="preserve"> </t>
  </si>
  <si>
    <t>Short Pulse Limit:</t>
  </si>
  <si>
    <t>ms</t>
  </si>
  <si>
    <t>Injector Pulse Width [ms]</t>
  </si>
  <si>
    <t>Pulse Width Adder [ms]</t>
  </si>
  <si>
    <t>P12, E40, E37, E38, E67, E78</t>
  </si>
  <si>
    <t>Minimum Pulse Width (P12):</t>
  </si>
  <si>
    <t>P01, 0411, P59,</t>
  </si>
  <si>
    <t>Engine Speed [RPM]</t>
  </si>
  <si>
    <t>Minimum Pulse Width [ms]</t>
  </si>
  <si>
    <t>E40, E37, E38, E67, E78</t>
  </si>
  <si>
    <t>Scaling</t>
  </si>
  <si>
    <t>%</t>
  </si>
  <si>
    <t>Edit to update</t>
  </si>
  <si>
    <t>Stoich (Petrol)</t>
  </si>
  <si>
    <t>Stoich (Ethanol)</t>
  </si>
  <si>
    <t>Air Fuel Ratio</t>
  </si>
  <si>
    <t>Ethonol Percentage [%]</t>
  </si>
  <si>
    <t>Stoich</t>
  </si>
  <si>
    <t>Stoich  (Scaled)</t>
  </si>
  <si>
    <t>P01, 0411, P59, E40</t>
  </si>
  <si>
    <t>Flow Rate (@100% Duty) [lb/h]</t>
  </si>
  <si>
    <t>Flow Rate (Scaled) [lb/h]</t>
  </si>
  <si>
    <t>P04</t>
  </si>
  <si>
    <t>P05</t>
  </si>
  <si>
    <t>E38 (2009+), E67, E78</t>
  </si>
  <si>
    <t>HP1000M GM HP TUNERS</t>
  </si>
  <si>
    <t>HP1000M</t>
  </si>
  <si>
    <t>HP1000M 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</si>
</sst>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###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65" fontId="2" fillId="2" borderId="4" xfId="0" applyNumberFormat="1" applyFont="1" applyFill="1" applyBorder="1"/>
    <xf numFmtId="166" fontId="0" fillId="3" borderId="0" xfId="0" applyNumberFormat="1" applyFill="1"/>
    <xf numFmtId="166" fontId="0" fillId="3" borderId="5" xfId="0" applyNumberFormat="1" applyFill="1" applyBorder="1"/>
    <xf numFmtId="165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66" fontId="0" fillId="3" borderId="2" xfId="0" applyNumberFormat="1" applyFill="1" applyBorder="1"/>
    <xf numFmtId="166" fontId="0" fillId="3" borderId="3" xfId="0" applyNumberFormat="1" applyFill="1" applyBorder="1"/>
    <xf numFmtId="2" fontId="2" fillId="2" borderId="1" xfId="0" applyNumberFormat="1" applyFont="1" applyFill="1" applyBorder="1"/>
    <xf numFmtId="2" fontId="2" fillId="2" borderId="2" xfId="0" applyNumberFormat="1" applyFont="1" applyFill="1" applyBorder="1"/>
    <xf numFmtId="2" fontId="2" fillId="2" borderId="3" xfId="0" applyNumberFormat="1" applyFont="1" applyFill="1" applyBorder="1"/>
    <xf numFmtId="2" fontId="2" fillId="2" borderId="9" xfId="0" applyNumberFormat="1" applyFont="1" applyFill="1" applyBorder="1"/>
    <xf numFmtId="2" fontId="2" fillId="2" borderId="10" xfId="0" applyNumberFormat="1" applyFont="1" applyFill="1" applyBorder="1"/>
    <xf numFmtId="2" fontId="2" fillId="2" borderId="11" xfId="0" applyNumberFormat="1" applyFont="1" applyFill="1" applyBorder="1"/>
    <xf numFmtId="165" fontId="2" fillId="2" borderId="1" xfId="0" applyNumberFormat="1" applyFont="1" applyFill="1" applyBorder="1"/>
    <xf numFmtId="165" fontId="2" fillId="2" borderId="2" xfId="0" applyNumberFormat="1" applyFont="1" applyFill="1" applyBorder="1"/>
    <xf numFmtId="165" fontId="2" fillId="2" borderId="3" xfId="0" applyNumberFormat="1" applyFont="1" applyFill="1" applyBorder="1"/>
    <xf numFmtId="165" fontId="2" fillId="2" borderId="9" xfId="0" applyNumberFormat="1" applyFont="1" applyFill="1" applyBorder="1"/>
    <xf numFmtId="165" fontId="2" fillId="2" borderId="10" xfId="0" applyNumberFormat="1" applyFont="1" applyFill="1" applyBorder="1"/>
    <xf numFmtId="165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167" fontId="2" fillId="4" borderId="15" xfId="0" applyNumberFormat="1" applyFont="1" applyFill="1" applyBorder="1"/>
    <xf numFmtId="2" fontId="2" fillId="2" borderId="12" xfId="0" applyNumberFormat="1" applyFont="1" applyFill="1" applyBorder="1" applyAlignment="1">
      <alignment wrapText="1"/>
    </xf>
    <xf numFmtId="2" fontId="2" fillId="2" borderId="13" xfId="0" applyNumberFormat="1" applyFont="1" applyFill="1" applyBorder="1" applyAlignment="1">
      <alignment wrapText="1"/>
    </xf>
    <xf numFmtId="2" fontId="2" fillId="2" borderId="14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153C97-9721-45F4-8AEF-A1A734828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1A7BF5-BD6B-4C08-AC80-9950E42FB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B36BD9-9F4C-4CBB-969A-82E2BF3E0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4BD31B-E828-441E-BC18-89436AF92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H219"/>
  <sheetViews>
    <sheetView workbookViewId="0">
      <selection activeCell="H15" sqref="H1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44</v>
      </c>
      <c r="B15" s="1"/>
    </row>
    <row r="16" spans="1:4" x14ac:dyDescent="0.25">
      <c r="A16" s="2"/>
      <c r="B16" s="3"/>
      <c r="C16" s="3"/>
      <c r="D16" s="4"/>
    </row>
    <row r="17" spans="1:18" x14ac:dyDescent="0.25">
      <c r="A17" s="5" t="s">
        <v>0</v>
      </c>
      <c r="B17" s="6" t="s">
        <v>45</v>
      </c>
      <c r="C17" s="6"/>
      <c r="D17" s="7"/>
    </row>
    <row r="18" spans="1:18" x14ac:dyDescent="0.25">
      <c r="A18" s="5" t="s">
        <v>1</v>
      </c>
      <c r="B18" s="6" t="s">
        <v>2</v>
      </c>
      <c r="C18" s="6"/>
      <c r="D18" s="7"/>
    </row>
    <row r="19" spans="1:18" x14ac:dyDescent="0.25">
      <c r="A19" s="5" t="s">
        <v>3</v>
      </c>
      <c r="B19" s="6" t="s">
        <v>4</v>
      </c>
      <c r="C19" s="6"/>
      <c r="D19" s="7"/>
    </row>
    <row r="20" spans="1:18" x14ac:dyDescent="0.25">
      <c r="A20" s="8"/>
      <c r="B20" s="9"/>
      <c r="C20" s="9"/>
      <c r="D20" s="10"/>
    </row>
    <row r="22" spans="1:18" x14ac:dyDescent="0.25">
      <c r="A22" s="2"/>
      <c r="B22" s="11"/>
      <c r="C22" s="11"/>
      <c r="D22" s="12"/>
    </row>
    <row r="23" spans="1:18" x14ac:dyDescent="0.25">
      <c r="A23" s="5" t="s">
        <v>5</v>
      </c>
      <c r="B23" s="13">
        <v>400</v>
      </c>
      <c r="C23" s="13" t="s">
        <v>6</v>
      </c>
      <c r="D23" s="14"/>
    </row>
    <row r="24" spans="1:18" x14ac:dyDescent="0.25">
      <c r="A24" s="5" t="s">
        <v>7</v>
      </c>
      <c r="B24" s="13">
        <v>14</v>
      </c>
      <c r="C24" s="13" t="s">
        <v>8</v>
      </c>
      <c r="D24" s="14"/>
    </row>
    <row r="25" spans="1:18" x14ac:dyDescent="0.25">
      <c r="A25" s="8"/>
      <c r="B25" s="15"/>
      <c r="C25" s="15"/>
      <c r="D25" s="16"/>
    </row>
    <row r="31" spans="1:18" ht="28.9" customHeight="1" x14ac:dyDescent="0.5">
      <c r="A31" s="1" t="s">
        <v>9</v>
      </c>
      <c r="B31" s="1"/>
    </row>
    <row r="32" spans="1:18" x14ac:dyDescent="0.25">
      <c r="A32" s="17" t="s">
        <v>10</v>
      </c>
      <c r="B32" s="18" t="s">
        <v>11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</row>
    <row r="33" spans="1:18" x14ac:dyDescent="0.25">
      <c r="A33" s="20" t="s">
        <v>12</v>
      </c>
      <c r="B33" s="21">
        <v>0</v>
      </c>
      <c r="C33" s="21">
        <v>5</v>
      </c>
      <c r="D33" s="21">
        <v>10</v>
      </c>
      <c r="E33" s="21">
        <v>15</v>
      </c>
      <c r="F33" s="21">
        <v>20</v>
      </c>
      <c r="G33" s="21">
        <v>25</v>
      </c>
      <c r="H33" s="21">
        <v>30</v>
      </c>
      <c r="I33" s="21">
        <v>35</v>
      </c>
      <c r="J33" s="21">
        <v>40</v>
      </c>
      <c r="K33" s="21">
        <v>45</v>
      </c>
      <c r="L33" s="21">
        <v>50</v>
      </c>
      <c r="M33" s="21">
        <v>55</v>
      </c>
      <c r="N33" s="21">
        <v>60</v>
      </c>
      <c r="O33" s="21">
        <v>65</v>
      </c>
      <c r="P33" s="21">
        <v>70</v>
      </c>
      <c r="Q33" s="21">
        <v>75</v>
      </c>
      <c r="R33" s="22">
        <v>80</v>
      </c>
    </row>
    <row r="34" spans="1:18" x14ac:dyDescent="0.25">
      <c r="A34" s="23">
        <v>4.5</v>
      </c>
      <c r="B34" s="24">
        <v>6.0899812194894078</v>
      </c>
      <c r="C34" s="24">
        <v>6.1338432878476006</v>
      </c>
      <c r="D34" s="24">
        <v>6.1781225748602431</v>
      </c>
      <c r="E34" s="24">
        <v>6.2228219137513747</v>
      </c>
      <c r="F34" s="24">
        <v>6.2679441377450393</v>
      </c>
      <c r="G34" s="24">
        <v>6.3134920800652852</v>
      </c>
      <c r="H34" s="24">
        <v>6.3594685739361543</v>
      </c>
      <c r="I34" s="24">
        <v>6.4058764525816896</v>
      </c>
      <c r="J34" s="24">
        <v>6.4527185492259393</v>
      </c>
      <c r="K34" s="24">
        <v>6.4999976970929447</v>
      </c>
      <c r="L34" s="24">
        <v>6.5477167294067531</v>
      </c>
      <c r="M34" s="24">
        <v>6.5958784949929754</v>
      </c>
      <c r="N34" s="24">
        <v>6.6444859050835339</v>
      </c>
      <c r="O34" s="24">
        <v>6.6935418865119178</v>
      </c>
      <c r="P34" s="24">
        <v>6.7430493661116131</v>
      </c>
      <c r="Q34" s="24">
        <v>6.7930112707161117</v>
      </c>
      <c r="R34" s="25">
        <v>6.843430527158902</v>
      </c>
    </row>
    <row r="35" spans="1:18" x14ac:dyDescent="0.25">
      <c r="A35" s="23">
        <v>5</v>
      </c>
      <c r="B35" s="24">
        <v>5.4445342522895821</v>
      </c>
      <c r="C35" s="24">
        <v>5.483645440336204</v>
      </c>
      <c r="D35" s="24">
        <v>5.5231456553320877</v>
      </c>
      <c r="E35" s="24">
        <v>5.5630376344008052</v>
      </c>
      <c r="F35" s="24">
        <v>5.603324114665921</v>
      </c>
      <c r="G35" s="24">
        <v>5.6440078332510089</v>
      </c>
      <c r="H35" s="24">
        <v>5.6850915272796358</v>
      </c>
      <c r="I35" s="24">
        <v>5.7265779338753751</v>
      </c>
      <c r="J35" s="24">
        <v>5.7684697901617916</v>
      </c>
      <c r="K35" s="24">
        <v>5.8107698332624604</v>
      </c>
      <c r="L35" s="24">
        <v>5.8534808003009484</v>
      </c>
      <c r="M35" s="24">
        <v>5.8966054440023967</v>
      </c>
      <c r="N35" s="24">
        <v>5.9401465794982533</v>
      </c>
      <c r="O35" s="24">
        <v>5.9841070375215244</v>
      </c>
      <c r="P35" s="24">
        <v>6.0284896488052313</v>
      </c>
      <c r="Q35" s="24">
        <v>6.0732972440823847</v>
      </c>
      <c r="R35" s="25">
        <v>6.1185326540860014</v>
      </c>
    </row>
    <row r="36" spans="1:18" x14ac:dyDescent="0.25">
      <c r="A36" s="23">
        <v>5.5</v>
      </c>
      <c r="B36" s="24">
        <v>4.8641689617662296</v>
      </c>
      <c r="C36" s="24">
        <v>4.8988879662501246</v>
      </c>
      <c r="D36" s="24">
        <v>4.9339687919610853</v>
      </c>
      <c r="E36" s="24">
        <v>4.9694140799222044</v>
      </c>
      <c r="F36" s="24">
        <v>5.0052264711565764</v>
      </c>
      <c r="G36" s="24">
        <v>5.0414086066872983</v>
      </c>
      <c r="H36" s="24">
        <v>5.0779631275374646</v>
      </c>
      <c r="I36" s="24">
        <v>5.1148926747301724</v>
      </c>
      <c r="J36" s="24">
        <v>5.1521998892885144</v>
      </c>
      <c r="K36" s="24">
        <v>5.1898874122355876</v>
      </c>
      <c r="L36" s="24">
        <v>5.2279578845944847</v>
      </c>
      <c r="M36" s="24">
        <v>5.2664139629898763</v>
      </c>
      <c r="N36" s="24">
        <v>5.3052583664527289</v>
      </c>
      <c r="O36" s="24">
        <v>5.3444938296155842</v>
      </c>
      <c r="P36" s="24">
        <v>5.3841230871109778</v>
      </c>
      <c r="Q36" s="24">
        <v>5.424148873571454</v>
      </c>
      <c r="R36" s="25">
        <v>5.4645739236295539</v>
      </c>
    </row>
    <row r="37" spans="1:18" x14ac:dyDescent="0.25">
      <c r="A37" s="23">
        <v>6</v>
      </c>
      <c r="B37" s="24">
        <v>4.3441874787232582</v>
      </c>
      <c r="C37" s="24">
        <v>4.3748598229188156</v>
      </c>
      <c r="D37" s="24">
        <v>4.405867768602227</v>
      </c>
      <c r="E37" s="24">
        <v>4.4372138606961116</v>
      </c>
      <c r="F37" s="24">
        <v>4.4689006441230914</v>
      </c>
      <c r="G37" s="24">
        <v>4.5009306638057884</v>
      </c>
      <c r="H37" s="24">
        <v>4.5333064646668184</v>
      </c>
      <c r="I37" s="24">
        <v>4.5660305916288069</v>
      </c>
      <c r="J37" s="24">
        <v>4.599105589614374</v>
      </c>
      <c r="K37" s="24">
        <v>4.6325340035461373</v>
      </c>
      <c r="L37" s="24">
        <v>4.6663183783467188</v>
      </c>
      <c r="M37" s="24">
        <v>4.7004612745403147</v>
      </c>
      <c r="N37" s="24">
        <v>4.7349653150574156</v>
      </c>
      <c r="O37" s="24">
        <v>4.7698331384300872</v>
      </c>
      <c r="P37" s="24">
        <v>4.8050673831903934</v>
      </c>
      <c r="Q37" s="24">
        <v>4.8406706878704044</v>
      </c>
      <c r="R37" s="25">
        <v>4.8766456910021816</v>
      </c>
    </row>
    <row r="38" spans="1:18" x14ac:dyDescent="0.25">
      <c r="A38" s="23">
        <v>6.5</v>
      </c>
      <c r="B38" s="24">
        <v>3.880067940748154</v>
      </c>
      <c r="C38" s="24">
        <v>3.9070259744553071</v>
      </c>
      <c r="D38" s="24">
        <v>3.93429437589409</v>
      </c>
      <c r="E38" s="24">
        <v>3.961875593886651</v>
      </c>
      <c r="F38" s="24">
        <v>3.9897720772551342</v>
      </c>
      <c r="G38" s="24">
        <v>4.017986274821685</v>
      </c>
      <c r="H38" s="24">
        <v>4.0465206354084522</v>
      </c>
      <c r="I38" s="24">
        <v>4.0753776078375807</v>
      </c>
      <c r="J38" s="24">
        <v>4.1045596409312139</v>
      </c>
      <c r="K38" s="24">
        <v>4.1340691835115022</v>
      </c>
      <c r="L38" s="24">
        <v>4.1639086844005888</v>
      </c>
      <c r="M38" s="24">
        <v>4.1940806080221948</v>
      </c>
      <c r="N38" s="24">
        <v>4.2245874812063384</v>
      </c>
      <c r="O38" s="24">
        <v>4.2554318463846066</v>
      </c>
      <c r="P38" s="24">
        <v>4.286616245988597</v>
      </c>
      <c r="Q38" s="24">
        <v>4.3181432224498968</v>
      </c>
      <c r="R38" s="25">
        <v>4.3500153182000973</v>
      </c>
    </row>
    <row r="39" spans="1:18" x14ac:dyDescent="0.25">
      <c r="A39" s="23">
        <v>7</v>
      </c>
      <c r="B39" s="24">
        <v>3.4674644922119859</v>
      </c>
      <c r="C39" s="24">
        <v>3.4910273917562149</v>
      </c>
      <c r="D39" s="24">
        <v>3.5148764112588391</v>
      </c>
      <c r="E39" s="24">
        <v>3.5390139034415289</v>
      </c>
      <c r="F39" s="24">
        <v>3.563442221025956</v>
      </c>
      <c r="G39" s="24">
        <v>3.588163716733793</v>
      </c>
      <c r="H39" s="24">
        <v>3.6131807432867111</v>
      </c>
      <c r="I39" s="24">
        <v>3.6384956534063808</v>
      </c>
      <c r="J39" s="24">
        <v>3.6641107998144751</v>
      </c>
      <c r="K39" s="24">
        <v>3.6900285352326652</v>
      </c>
      <c r="L39" s="24">
        <v>3.716251212382621</v>
      </c>
      <c r="M39" s="24">
        <v>3.7427811995875908</v>
      </c>
      <c r="N39" s="24">
        <v>3.769620927577114</v>
      </c>
      <c r="O39" s="24">
        <v>3.7967728426823122</v>
      </c>
      <c r="P39" s="24">
        <v>3.824239391234296</v>
      </c>
      <c r="Q39" s="24">
        <v>3.8520230195641871</v>
      </c>
      <c r="R39" s="25">
        <v>3.8801261740030988</v>
      </c>
    </row>
    <row r="40" spans="1:18" x14ac:dyDescent="0.25">
      <c r="A40" s="23">
        <v>7.5</v>
      </c>
      <c r="B40" s="24">
        <v>3.1022072842694062</v>
      </c>
      <c r="C40" s="24">
        <v>3.122681052501735</v>
      </c>
      <c r="D40" s="24">
        <v>3.143417678902209</v>
      </c>
      <c r="E40" s="24">
        <v>3.1644194200920279</v>
      </c>
      <c r="F40" s="24">
        <v>3.1856885326923861</v>
      </c>
      <c r="G40" s="24">
        <v>3.2072272733244822</v>
      </c>
      <c r="H40" s="24">
        <v>3.2290378986095112</v>
      </c>
      <c r="I40" s="24">
        <v>3.2511226651686709</v>
      </c>
      <c r="J40" s="24">
        <v>3.2734838296231601</v>
      </c>
      <c r="K40" s="24">
        <v>3.2961236485941732</v>
      </c>
      <c r="L40" s="24">
        <v>3.3190443787029098</v>
      </c>
      <c r="M40" s="24">
        <v>3.342248292172139</v>
      </c>
      <c r="N40" s="24">
        <v>3.36573772363093</v>
      </c>
      <c r="O40" s="24">
        <v>3.3895150233099232</v>
      </c>
      <c r="P40" s="24">
        <v>3.4135825414397631</v>
      </c>
      <c r="Q40" s="24">
        <v>3.4379426282510899</v>
      </c>
      <c r="R40" s="25">
        <v>3.4625976339745468</v>
      </c>
    </row>
    <row r="41" spans="1:18" x14ac:dyDescent="0.25">
      <c r="A41" s="23">
        <v>8</v>
      </c>
      <c r="B41" s="24">
        <v>2.7803024748586318</v>
      </c>
      <c r="C41" s="24">
        <v>2.797979941155631</v>
      </c>
      <c r="D41" s="24">
        <v>2.8158979898135139</v>
      </c>
      <c r="E41" s="24">
        <v>2.8340587813530052</v>
      </c>
      <c r="F41" s="24">
        <v>2.8524644762948261</v>
      </c>
      <c r="G41" s="24">
        <v>2.8711172351596992</v>
      </c>
      <c r="H41" s="24">
        <v>2.8900192184683462</v>
      </c>
      <c r="I41" s="24">
        <v>2.9091725867414908</v>
      </c>
      <c r="J41" s="24">
        <v>2.928579500499854</v>
      </c>
      <c r="K41" s="24">
        <v>2.9482421202641622</v>
      </c>
      <c r="L41" s="24">
        <v>2.9681626065551319</v>
      </c>
      <c r="M41" s="24">
        <v>2.988343135495064</v>
      </c>
      <c r="N41" s="24">
        <v>3.008785945612551</v>
      </c>
      <c r="O41" s="24">
        <v>3.0294932910377601</v>
      </c>
      <c r="P41" s="24">
        <v>3.0504674259008588</v>
      </c>
      <c r="Q41" s="24">
        <v>3.071710604332015</v>
      </c>
      <c r="R41" s="25">
        <v>3.0932250804613961</v>
      </c>
    </row>
    <row r="42" spans="1:18" x14ac:dyDescent="0.25">
      <c r="A42" s="23">
        <v>8.5</v>
      </c>
      <c r="B42" s="24">
        <v>2.4979322287014729</v>
      </c>
      <c r="C42" s="24">
        <v>2.5130930489652581</v>
      </c>
      <c r="D42" s="24">
        <v>2.5284731617656528</v>
      </c>
      <c r="E42" s="24">
        <v>2.544074631522907</v>
      </c>
      <c r="F42" s="24">
        <v>2.5598995226572678</v>
      </c>
      <c r="G42" s="24">
        <v>2.575949899588982</v>
      </c>
      <c r="H42" s="24">
        <v>2.592227826738299</v>
      </c>
      <c r="I42" s="24">
        <v>2.6087353685254682</v>
      </c>
      <c r="J42" s="24">
        <v>2.6254745893707332</v>
      </c>
      <c r="K42" s="24">
        <v>2.6424475536943461</v>
      </c>
      <c r="L42" s="24">
        <v>2.659656325916552</v>
      </c>
      <c r="M42" s="24">
        <v>2.6771029860591748</v>
      </c>
      <c r="N42" s="24">
        <v>2.6947896765503319</v>
      </c>
      <c r="O42" s="24">
        <v>2.712718555419718</v>
      </c>
      <c r="P42" s="24">
        <v>2.730891780697025</v>
      </c>
      <c r="Q42" s="24">
        <v>2.749311510411947</v>
      </c>
      <c r="R42" s="25">
        <v>2.7679799025941758</v>
      </c>
    </row>
    <row r="43" spans="1:18" x14ac:dyDescent="0.25">
      <c r="A43" s="23">
        <v>9</v>
      </c>
      <c r="B43" s="24">
        <v>2.251454717303317</v>
      </c>
      <c r="C43" s="24">
        <v>2.2643653739615481</v>
      </c>
      <c r="D43" s="24">
        <v>2.2774750193151019</v>
      </c>
      <c r="E43" s="24">
        <v>2.290785621683753</v>
      </c>
      <c r="F43" s="24">
        <v>2.3042991493872749</v>
      </c>
      <c r="G43" s="24">
        <v>2.3180175707454418</v>
      </c>
      <c r="H43" s="24">
        <v>2.3319428540780249</v>
      </c>
      <c r="I43" s="24">
        <v>2.3460769677047999</v>
      </c>
      <c r="J43" s="24">
        <v>2.3604218799455392</v>
      </c>
      <c r="K43" s="24">
        <v>2.3749795591200158</v>
      </c>
      <c r="L43" s="24">
        <v>2.3897519735480039</v>
      </c>
      <c r="M43" s="24">
        <v>2.40474110715085</v>
      </c>
      <c r="N43" s="24">
        <v>2.419949006256199</v>
      </c>
      <c r="O43" s="24">
        <v>2.43537773279327</v>
      </c>
      <c r="P43" s="24">
        <v>2.45102934869128</v>
      </c>
      <c r="Q43" s="24">
        <v>2.4669059158794511</v>
      </c>
      <c r="R43" s="25">
        <v>2.4830094962869982</v>
      </c>
    </row>
    <row r="44" spans="1:18" x14ac:dyDescent="0.25">
      <c r="A44" s="23">
        <v>9.5</v>
      </c>
      <c r="B44" s="24">
        <v>2.0374041189531291</v>
      </c>
      <c r="C44" s="24">
        <v>2.048317920959009</v>
      </c>
      <c r="D44" s="24">
        <v>2.059411393801915</v>
      </c>
      <c r="E44" s="24">
        <v>2.070686409701143</v>
      </c>
      <c r="F44" s="24">
        <v>2.0821448408759928</v>
      </c>
      <c r="G44" s="24">
        <v>2.0937885595457661</v>
      </c>
      <c r="H44" s="24">
        <v>2.1056194379297568</v>
      </c>
      <c r="I44" s="24">
        <v>2.117639348247268</v>
      </c>
      <c r="J44" s="24">
        <v>2.1298501627175952</v>
      </c>
      <c r="K44" s="24">
        <v>2.1422537535600399</v>
      </c>
      <c r="L44" s="24">
        <v>2.1548519929938998</v>
      </c>
      <c r="M44" s="24">
        <v>2.167646768840048</v>
      </c>
      <c r="N44" s="24">
        <v>2.180640031325654</v>
      </c>
      <c r="O44" s="24">
        <v>2.1938337462794641</v>
      </c>
      <c r="P44" s="24">
        <v>2.2072298795302192</v>
      </c>
      <c r="Q44" s="24">
        <v>2.2208303969066652</v>
      </c>
      <c r="R44" s="25">
        <v>2.2346372642375441</v>
      </c>
    </row>
    <row r="45" spans="1:18" x14ac:dyDescent="0.25">
      <c r="A45" s="23">
        <v>10</v>
      </c>
      <c r="B45" s="24">
        <v>1.852490618723448</v>
      </c>
      <c r="C45" s="24">
        <v>1.8616477015557309</v>
      </c>
      <c r="D45" s="24">
        <v>1.8709661233497259</v>
      </c>
      <c r="E45" s="24">
        <v>1.8804476602242579</v>
      </c>
      <c r="F45" s="24">
        <v>1.8900940882981501</v>
      </c>
      <c r="G45" s="24">
        <v>1.8999071836902279</v>
      </c>
      <c r="H45" s="24">
        <v>1.9098887225193151</v>
      </c>
      <c r="I45" s="24">
        <v>1.920040480904236</v>
      </c>
      <c r="J45" s="24">
        <v>1.930364234963815</v>
      </c>
      <c r="K45" s="24">
        <v>1.940861760816877</v>
      </c>
      <c r="L45" s="24">
        <v>1.9515348345822461</v>
      </c>
      <c r="M45" s="24">
        <v>1.9623852479803201</v>
      </c>
      <c r="N45" s="24">
        <v>1.9734148551377939</v>
      </c>
      <c r="O45" s="24">
        <v>1.984625525782939</v>
      </c>
      <c r="P45" s="24">
        <v>1.9960191296440219</v>
      </c>
      <c r="Q45" s="24">
        <v>2.0075975364493162</v>
      </c>
      <c r="R45" s="25">
        <v>2.0193626159270872</v>
      </c>
    </row>
    <row r="46" spans="1:18" x14ac:dyDescent="0.25">
      <c r="A46" s="23">
        <v>10.5</v>
      </c>
      <c r="B46" s="24">
        <v>1.693600408470409</v>
      </c>
      <c r="C46" s="24">
        <v>1.7012277341333899</v>
      </c>
      <c r="D46" s="24">
        <v>1.7089990528657579</v>
      </c>
      <c r="E46" s="24">
        <v>1.7169160446858629</v>
      </c>
      <c r="F46" s="24">
        <v>1.724980389612055</v>
      </c>
      <c r="G46" s="24">
        <v>1.733193767662683</v>
      </c>
      <c r="H46" s="24">
        <v>1.741557858856098</v>
      </c>
      <c r="I46" s="24">
        <v>1.7500743432106489</v>
      </c>
      <c r="J46" s="24">
        <v>1.758744900744686</v>
      </c>
      <c r="K46" s="24">
        <v>1.7675712114765589</v>
      </c>
      <c r="L46" s="24">
        <v>1.7765549554246181</v>
      </c>
      <c r="M46" s="24">
        <v>1.7856978282087861</v>
      </c>
      <c r="N46" s="24">
        <v>1.7950015878552841</v>
      </c>
      <c r="O46" s="24">
        <v>1.8044680079919071</v>
      </c>
      <c r="P46" s="24">
        <v>1.81409886224645</v>
      </c>
      <c r="Q46" s="24">
        <v>1.823895924246709</v>
      </c>
      <c r="R46" s="25">
        <v>1.8338609676204769</v>
      </c>
    </row>
    <row r="47" spans="1:18" x14ac:dyDescent="0.25">
      <c r="A47" s="23">
        <v>11</v>
      </c>
      <c r="B47" s="24">
        <v>1.5577956868337111</v>
      </c>
      <c r="C47" s="24">
        <v>1.56410704385723</v>
      </c>
      <c r="D47" s="24">
        <v>1.5705460340408</v>
      </c>
      <c r="E47" s="24">
        <v>1.5771142413022941</v>
      </c>
      <c r="F47" s="24">
        <v>1.5838132495595869</v>
      </c>
      <c r="G47" s="24">
        <v>1.5906446427305569</v>
      </c>
      <c r="H47" s="24">
        <v>1.597610004733077</v>
      </c>
      <c r="I47" s="24">
        <v>1.604710919485024</v>
      </c>
      <c r="J47" s="24">
        <v>1.6119489709042709</v>
      </c>
      <c r="K47" s="24">
        <v>1.619325742908694</v>
      </c>
      <c r="L47" s="24">
        <v>1.626842819416169</v>
      </c>
      <c r="M47" s="24">
        <v>1.634501799946146</v>
      </c>
      <c r="N47" s="24">
        <v>1.642304346424369</v>
      </c>
      <c r="O47" s="24">
        <v>1.650252136378161</v>
      </c>
      <c r="P47" s="24">
        <v>1.6583468473348391</v>
      </c>
      <c r="Q47" s="24">
        <v>1.666590156821727</v>
      </c>
      <c r="R47" s="25">
        <v>1.674983742366142</v>
      </c>
    </row>
    <row r="48" spans="1:18" x14ac:dyDescent="0.25">
      <c r="A48" s="23">
        <v>11.5</v>
      </c>
      <c r="B48" s="24">
        <v>1.442314659236636</v>
      </c>
      <c r="C48" s="24">
        <v>1.447510662676081</v>
      </c>
      <c r="D48" s="24">
        <v>1.4528189253492241</v>
      </c>
      <c r="E48" s="24">
        <v>1.458240935073468</v>
      </c>
      <c r="F48" s="24">
        <v>1.463778179666213</v>
      </c>
      <c r="G48" s="24">
        <v>1.469432146944859</v>
      </c>
      <c r="H48" s="24">
        <v>1.475204324726807</v>
      </c>
      <c r="I48" s="24">
        <v>1.4810962008294579</v>
      </c>
      <c r="J48" s="24">
        <v>1.487109263070213</v>
      </c>
      <c r="K48" s="24">
        <v>1.4932449992664709</v>
      </c>
      <c r="L48" s="24">
        <v>1.4995048972356351</v>
      </c>
      <c r="M48" s="24">
        <v>1.5058904603966781</v>
      </c>
      <c r="N48" s="24">
        <v>1.512403254574872</v>
      </c>
      <c r="O48" s="24">
        <v>1.5190448611970639</v>
      </c>
      <c r="P48" s="24">
        <v>1.5258168616900989</v>
      </c>
      <c r="Q48" s="24">
        <v>1.532720837480823</v>
      </c>
      <c r="R48" s="25">
        <v>1.539758369996082</v>
      </c>
    </row>
    <row r="49" spans="1:18" x14ac:dyDescent="0.25">
      <c r="A49" s="23">
        <v>12</v>
      </c>
      <c r="B49" s="24">
        <v>1.3445715378860481</v>
      </c>
      <c r="C49" s="24">
        <v>1.3488396293223499</v>
      </c>
      <c r="D49" s="24">
        <v>1.353205592048988</v>
      </c>
      <c r="E49" s="24">
        <v>1.357670817782888</v>
      </c>
      <c r="F49" s="24">
        <v>1.3622366982409759</v>
      </c>
      <c r="G49" s="24">
        <v>1.36690462514018</v>
      </c>
      <c r="H49" s="24">
        <v>1.371675990197424</v>
      </c>
      <c r="I49" s="24">
        <v>1.376552185129635</v>
      </c>
      <c r="J49" s="24">
        <v>1.3815346016537391</v>
      </c>
      <c r="K49" s="24">
        <v>1.3866246314866619</v>
      </c>
      <c r="L49" s="24">
        <v>1.3918236663453309</v>
      </c>
      <c r="M49" s="24">
        <v>1.397133113548245</v>
      </c>
      <c r="N49" s="24">
        <v>1.4025544428202019</v>
      </c>
      <c r="O49" s="24">
        <v>1.4080891394875741</v>
      </c>
      <c r="P49" s="24">
        <v>1.41373868887673</v>
      </c>
      <c r="Q49" s="24">
        <v>1.4195045763140439</v>
      </c>
      <c r="R49" s="25">
        <v>1.4253882871258861</v>
      </c>
    </row>
    <row r="50" spans="1:18" x14ac:dyDescent="0.25">
      <c r="A50" s="23">
        <v>12.5</v>
      </c>
      <c r="B50" s="24">
        <v>1.2621565417723859</v>
      </c>
      <c r="C50" s="24">
        <v>1.2656709893120219</v>
      </c>
      <c r="D50" s="24">
        <v>1.2692699061816171</v>
      </c>
      <c r="E50" s="24">
        <v>1.272954587997625</v>
      </c>
      <c r="F50" s="24">
        <v>1.276726330376496</v>
      </c>
      <c r="G50" s="24">
        <v>1.2805864289346831</v>
      </c>
      <c r="H50" s="24">
        <v>1.2845361792886361</v>
      </c>
      <c r="I50" s="24">
        <v>1.2885768770548069</v>
      </c>
      <c r="J50" s="24">
        <v>1.292709817849649</v>
      </c>
      <c r="K50" s="24">
        <v>1.2969362972896119</v>
      </c>
      <c r="L50" s="24">
        <v>1.301257610991148</v>
      </c>
      <c r="M50" s="24">
        <v>1.3056750701722839</v>
      </c>
      <c r="N50" s="24">
        <v>1.310190048457341</v>
      </c>
      <c r="O50" s="24">
        <v>1.314803935072216</v>
      </c>
      <c r="P50" s="24">
        <v>1.3195181192428069</v>
      </c>
      <c r="Q50" s="24">
        <v>1.32433399019501</v>
      </c>
      <c r="R50" s="25">
        <v>1.329252937154721</v>
      </c>
    </row>
    <row r="51" spans="1:18" x14ac:dyDescent="0.25">
      <c r="A51" s="23">
        <v>13</v>
      </c>
      <c r="B51" s="24">
        <v>1.192835896669675</v>
      </c>
      <c r="C51" s="24">
        <v>1.1957577949446669</v>
      </c>
      <c r="D51" s="24">
        <v>1.1987517465722299</v>
      </c>
      <c r="E51" s="24">
        <v>1.201818951068343</v>
      </c>
      <c r="F51" s="24">
        <v>1.204960607948981</v>
      </c>
      <c r="G51" s="24">
        <v>1.208177916730123</v>
      </c>
      <c r="H51" s="24">
        <v>1.2114720769277449</v>
      </c>
      <c r="I51" s="24">
        <v>1.214844288057823</v>
      </c>
      <c r="J51" s="24">
        <v>1.218295749636336</v>
      </c>
      <c r="K51" s="24">
        <v>1.2218276611792589</v>
      </c>
      <c r="L51" s="24">
        <v>1.2254412222025719</v>
      </c>
      <c r="M51" s="24">
        <v>1.229137647823823</v>
      </c>
      <c r="N51" s="24">
        <v>1.2329182155668621</v>
      </c>
      <c r="O51" s="24">
        <v>1.236784218557111</v>
      </c>
      <c r="P51" s="24">
        <v>1.240736949919991</v>
      </c>
      <c r="Q51" s="24">
        <v>1.2447777027809259</v>
      </c>
      <c r="R51" s="25">
        <v>1.2489077702653371</v>
      </c>
    </row>
    <row r="52" spans="1:18" x14ac:dyDescent="0.25">
      <c r="A52" s="23">
        <v>13.5</v>
      </c>
      <c r="B52" s="24">
        <v>1.134551835135523</v>
      </c>
      <c r="C52" s="24">
        <v>1.1370291053034369</v>
      </c>
      <c r="D52" s="24">
        <v>1.1395669988295209</v>
      </c>
      <c r="E52" s="24">
        <v>1.142166619129279</v>
      </c>
      <c r="F52" s="24">
        <v>1.144829069618212</v>
      </c>
      <c r="G52" s="24">
        <v>1.1475554537118231</v>
      </c>
      <c r="H52" s="24">
        <v>1.150346874825614</v>
      </c>
      <c r="I52" s="24">
        <v>1.15320443637509</v>
      </c>
      <c r="J52" s="24">
        <v>1.15612924177575</v>
      </c>
      <c r="K52" s="24">
        <v>1.1591223944430991</v>
      </c>
      <c r="L52" s="24">
        <v>1.1621849977926391</v>
      </c>
      <c r="M52" s="24">
        <v>1.165318170841446</v>
      </c>
      <c r="N52" s="24">
        <v>1.168523095012894</v>
      </c>
      <c r="O52" s="24">
        <v>1.1718009673319301</v>
      </c>
      <c r="P52" s="24">
        <v>1.1751529848235029</v>
      </c>
      <c r="Q52" s="24">
        <v>1.17858034451256</v>
      </c>
      <c r="R52" s="25">
        <v>1.1820842434240491</v>
      </c>
    </row>
    <row r="53" spans="1:18" x14ac:dyDescent="0.25">
      <c r="A53" s="23">
        <v>14</v>
      </c>
      <c r="B53" s="24">
        <v>1.085422596511098</v>
      </c>
      <c r="C53" s="24">
        <v>1.0875899862550471</v>
      </c>
      <c r="D53" s="24">
        <v>1.0898075553457529</v>
      </c>
      <c r="E53" s="24">
        <v>1.0920763110982441</v>
      </c>
      <c r="F53" s="24">
        <v>1.0943972608275461</v>
      </c>
      <c r="G53" s="24">
        <v>1.0967714118486891</v>
      </c>
      <c r="H53" s="24">
        <v>1.099199771476701</v>
      </c>
      <c r="I53" s="24">
        <v>1.101683347026609</v>
      </c>
      <c r="J53" s="24">
        <v>1.1042231458134411</v>
      </c>
      <c r="K53" s="24">
        <v>1.1068201751522271</v>
      </c>
      <c r="L53" s="24">
        <v>1.109475442357992</v>
      </c>
      <c r="M53" s="24">
        <v>1.112189970347341</v>
      </c>
      <c r="N53" s="24">
        <v>1.114964844443171</v>
      </c>
      <c r="O53" s="24">
        <v>1.117801165569956</v>
      </c>
      <c r="P53" s="24">
        <v>1.1207000346521689</v>
      </c>
      <c r="Q53" s="24">
        <v>1.1236625526142829</v>
      </c>
      <c r="R53" s="25">
        <v>1.126689820380772</v>
      </c>
    </row>
    <row r="54" spans="1:18" x14ac:dyDescent="0.25">
      <c r="A54" s="23">
        <v>14.5</v>
      </c>
      <c r="B54" s="24">
        <v>1.043742426921181</v>
      </c>
      <c r="C54" s="24">
        <v>1.0457215104498241</v>
      </c>
      <c r="D54" s="24">
        <v>1.0477413152967969</v>
      </c>
      <c r="E54" s="24">
        <v>1.0498027526766529</v>
      </c>
      <c r="F54" s="24">
        <v>1.0519067338039449</v>
      </c>
      <c r="G54" s="24">
        <v>1.054054169893228</v>
      </c>
      <c r="H54" s="24">
        <v>1.0562459721590529</v>
      </c>
      <c r="I54" s="24">
        <v>1.058483051815976</v>
      </c>
      <c r="J54" s="24">
        <v>1.0607663200785491</v>
      </c>
      <c r="K54" s="24">
        <v>1.063096688161326</v>
      </c>
      <c r="L54" s="24">
        <v>1.06547506727886</v>
      </c>
      <c r="M54" s="24">
        <v>1.067902384247279</v>
      </c>
      <c r="N54" s="24">
        <v>1.0703796282890079</v>
      </c>
      <c r="O54" s="24">
        <v>1.072907804228044</v>
      </c>
      <c r="P54" s="24">
        <v>1.075487916888388</v>
      </c>
      <c r="Q54" s="24">
        <v>1.078120971094036</v>
      </c>
      <c r="R54" s="25">
        <v>1.080807971668988</v>
      </c>
    </row>
    <row r="55" spans="1:18" x14ac:dyDescent="0.25">
      <c r="A55" s="23">
        <v>15</v>
      </c>
      <c r="B55" s="24">
        <v>1.0079815792740889</v>
      </c>
      <c r="C55" s="24">
        <v>1.009880757321628</v>
      </c>
      <c r="D55" s="24">
        <v>1.0118121846420569</v>
      </c>
      <c r="E55" s="24">
        <v>1.013776676349454</v>
      </c>
      <c r="F55" s="24">
        <v>1.015775047557901</v>
      </c>
      <c r="G55" s="24">
        <v>1.0178081133814729</v>
      </c>
      <c r="H55" s="24">
        <v>1.0198766889342521</v>
      </c>
      <c r="I55" s="24">
        <v>1.0219815893303159</v>
      </c>
      <c r="J55" s="24">
        <v>1.024123629683743</v>
      </c>
      <c r="K55" s="24">
        <v>1.0263036251086139</v>
      </c>
      <c r="L55" s="24">
        <v>1.0285223907190051</v>
      </c>
      <c r="M55" s="24">
        <v>1.0307807572305721</v>
      </c>
      <c r="N55" s="24">
        <v>1.033079617765263</v>
      </c>
      <c r="O55" s="24">
        <v>1.0354198810466031</v>
      </c>
      <c r="P55" s="24">
        <v>1.037802455798116</v>
      </c>
      <c r="Q55" s="24">
        <v>1.040228250743326</v>
      </c>
      <c r="R55" s="25">
        <v>1.042698174605756</v>
      </c>
    </row>
    <row r="56" spans="1:18" x14ac:dyDescent="0.25">
      <c r="A56" s="23">
        <v>15.5</v>
      </c>
      <c r="B56" s="24">
        <v>0.97678631326175225</v>
      </c>
      <c r="C56" s="24">
        <v>0.97870081308793555</v>
      </c>
      <c r="D56" s="24">
        <v>0.98064007612455684</v>
      </c>
      <c r="E56" s="24">
        <v>0.98260482138522087</v>
      </c>
      <c r="F56" s="24">
        <v>0.98459576788353098</v>
      </c>
      <c r="G56" s="24">
        <v>0.98661363463309271</v>
      </c>
      <c r="H56" s="24">
        <v>0.98865914064750959</v>
      </c>
      <c r="I56" s="24">
        <v>0.99073300494038663</v>
      </c>
      <c r="J56" s="24">
        <v>0.99283594652532769</v>
      </c>
      <c r="K56" s="24">
        <v>0.99496868441593733</v>
      </c>
      <c r="L56" s="24">
        <v>0.9971319376258202</v>
      </c>
      <c r="M56" s="24">
        <v>0.9993264407701542</v>
      </c>
      <c r="N56" s="24">
        <v>1.001552990870415</v>
      </c>
      <c r="O56" s="24">
        <v>1.0038124005496529</v>
      </c>
      <c r="P56" s="24">
        <v>1.006105482430917</v>
      </c>
      <c r="Q56" s="24">
        <v>1.008433049137256</v>
      </c>
      <c r="R56" s="25">
        <v>1.0107959132917199</v>
      </c>
    </row>
    <row r="57" spans="1:18" x14ac:dyDescent="0.25">
      <c r="A57" s="23">
        <v>16</v>
      </c>
      <c r="B57" s="24">
        <v>0.94897889535967417</v>
      </c>
      <c r="C57" s="24">
        <v>0.95099077074979455</v>
      </c>
      <c r="D57" s="24">
        <v>0.95302090927088834</v>
      </c>
      <c r="E57" s="24">
        <v>0.95506993383608452</v>
      </c>
      <c r="F57" s="24">
        <v>0.95713846735851338</v>
      </c>
      <c r="G57" s="24">
        <v>0.959227132751305</v>
      </c>
      <c r="H57" s="24">
        <v>0.96133655292758891</v>
      </c>
      <c r="I57" s="24">
        <v>0.96346735080049495</v>
      </c>
      <c r="J57" s="24">
        <v>0.96562014928315343</v>
      </c>
      <c r="K57" s="24">
        <v>0.96779557128869353</v>
      </c>
      <c r="L57" s="24">
        <v>0.96999423973024568</v>
      </c>
      <c r="M57" s="24">
        <v>0.97221679312251363</v>
      </c>
      <c r="N57" s="24">
        <v>0.97446393238649831</v>
      </c>
      <c r="O57" s="24">
        <v>0.97673637404477476</v>
      </c>
      <c r="P57" s="24">
        <v>0.9790348346199178</v>
      </c>
      <c r="Q57" s="24">
        <v>0.98136003063450283</v>
      </c>
      <c r="R57" s="25">
        <v>0.98371267861110412</v>
      </c>
    </row>
    <row r="58" spans="1:18" x14ac:dyDescent="0.25">
      <c r="A58" s="23">
        <v>16.5</v>
      </c>
      <c r="B58" s="24">
        <v>0.92355759882692123</v>
      </c>
      <c r="C58" s="24">
        <v>0.92573573009181764</v>
      </c>
      <c r="D58" s="24">
        <v>0.92792661039120949</v>
      </c>
      <c r="E58" s="24">
        <v>0.93013076653775217</v>
      </c>
      <c r="F58" s="24">
        <v>0.93234872534410074</v>
      </c>
      <c r="G58" s="24">
        <v>0.93458101362291079</v>
      </c>
      <c r="H58" s="24">
        <v>0.9368281581868374</v>
      </c>
      <c r="I58" s="24">
        <v>0.93909068584853594</v>
      </c>
      <c r="J58" s="24">
        <v>0.94136912342066181</v>
      </c>
      <c r="K58" s="24">
        <v>0.94366399771587017</v>
      </c>
      <c r="L58" s="24">
        <v>0.94597583554681641</v>
      </c>
      <c r="M58" s="24">
        <v>0.94830517932772984</v>
      </c>
      <c r="N58" s="24">
        <v>0.9506526338791369</v>
      </c>
      <c r="O58" s="24">
        <v>0.95301881962313839</v>
      </c>
      <c r="P58" s="24">
        <v>0.95540435698183401</v>
      </c>
      <c r="Q58" s="24">
        <v>0.9578098663773249</v>
      </c>
      <c r="R58" s="25">
        <v>0.96023596823171109</v>
      </c>
    </row>
    <row r="59" spans="1:18" x14ac:dyDescent="0.25">
      <c r="A59" s="23">
        <v>17</v>
      </c>
      <c r="B59" s="24">
        <v>0.89969670370616595</v>
      </c>
      <c r="C59" s="24">
        <v>0.9020967976822224</v>
      </c>
      <c r="D59" s="24">
        <v>0.90450511257928434</v>
      </c>
      <c r="E59" s="24">
        <v>0.90692207910953226</v>
      </c>
      <c r="F59" s="24">
        <v>0.90934812798514641</v>
      </c>
      <c r="G59" s="24">
        <v>0.9117836899183086</v>
      </c>
      <c r="H59" s="24">
        <v>0.91422919562119875</v>
      </c>
      <c r="I59" s="24">
        <v>0.91668507580599778</v>
      </c>
      <c r="J59" s="24">
        <v>0.91915176118488628</v>
      </c>
      <c r="K59" s="24">
        <v>0.92162968247004518</v>
      </c>
      <c r="L59" s="24">
        <v>0.92411927037365527</v>
      </c>
      <c r="M59" s="24">
        <v>0.92662097120947096</v>
      </c>
      <c r="N59" s="24">
        <v>0.92913529369754455</v>
      </c>
      <c r="O59" s="24">
        <v>0.93166276215950183</v>
      </c>
      <c r="P59" s="24">
        <v>0.93420390091696859</v>
      </c>
      <c r="Q59" s="24">
        <v>0.93675923429157093</v>
      </c>
      <c r="R59" s="25">
        <v>0.93932928660493464</v>
      </c>
    </row>
    <row r="60" spans="1:18" x14ac:dyDescent="0.25">
      <c r="A60" s="23">
        <v>17.5</v>
      </c>
      <c r="B60" s="24">
        <v>0.87674649682364791</v>
      </c>
      <c r="C60" s="24">
        <v>0.87941108687279379</v>
      </c>
      <c r="D60" s="24">
        <v>0.8820803557124417</v>
      </c>
      <c r="E60" s="24">
        <v>0.88475463795429776</v>
      </c>
      <c r="F60" s="24">
        <v>0.88743426821006755</v>
      </c>
      <c r="G60" s="24">
        <v>0.89011958109145828</v>
      </c>
      <c r="H60" s="24">
        <v>0.89281091121017542</v>
      </c>
      <c r="I60" s="24">
        <v>0.89550859317792575</v>
      </c>
      <c r="J60" s="24">
        <v>0.89821296160641506</v>
      </c>
      <c r="K60" s="24">
        <v>0.90092435110734959</v>
      </c>
      <c r="L60" s="24">
        <v>0.90364309629243622</v>
      </c>
      <c r="M60" s="24">
        <v>0.90636954737495434</v>
      </c>
      <c r="N60" s="24">
        <v>0.90910411697448223</v>
      </c>
      <c r="O60" s="24">
        <v>0.91184723331217055</v>
      </c>
      <c r="P60" s="24">
        <v>0.91459932460917093</v>
      </c>
      <c r="Q60" s="24">
        <v>0.91736081908663492</v>
      </c>
      <c r="R60" s="25">
        <v>0.92013214496571327</v>
      </c>
    </row>
    <row r="61" spans="1:18" x14ac:dyDescent="0.25">
      <c r="A61" s="26">
        <v>18</v>
      </c>
      <c r="B61" s="27">
        <v>0.85423327178917874</v>
      </c>
      <c r="C61" s="27">
        <v>0.85719171779888748</v>
      </c>
      <c r="D61" s="27">
        <v>0.86015228645158237</v>
      </c>
      <c r="E61" s="27">
        <v>0.86311521625849497</v>
      </c>
      <c r="F61" s="27">
        <v>0.86608074573085669</v>
      </c>
      <c r="G61" s="27">
        <v>0.86904911337989976</v>
      </c>
      <c r="H61" s="27">
        <v>0.87202055771685527</v>
      </c>
      <c r="I61" s="27">
        <v>0.87499531725295554</v>
      </c>
      <c r="J61" s="27">
        <v>0.87797363049943156</v>
      </c>
      <c r="K61" s="27">
        <v>0.88095573596751575</v>
      </c>
      <c r="L61" s="27">
        <v>0.88394187216843911</v>
      </c>
      <c r="M61" s="27">
        <v>0.88693229321500777</v>
      </c>
      <c r="N61" s="27">
        <v>0.88992731562632432</v>
      </c>
      <c r="O61" s="27">
        <v>0.89292727152306595</v>
      </c>
      <c r="P61" s="27">
        <v>0.89593249302590905</v>
      </c>
      <c r="Q61" s="27">
        <v>0.89894331225553126</v>
      </c>
      <c r="R61" s="28">
        <v>0.90196006133260853</v>
      </c>
    </row>
    <row r="64" spans="1:18" ht="28.9" customHeight="1" x14ac:dyDescent="0.5">
      <c r="A64" s="1" t="s">
        <v>13</v>
      </c>
      <c r="B64" s="1"/>
    </row>
    <row r="65" spans="1:34" x14ac:dyDescent="0.25">
      <c r="A65" s="17" t="s">
        <v>10</v>
      </c>
      <c r="B65" s="18" t="s">
        <v>14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9"/>
    </row>
    <row r="66" spans="1:34" x14ac:dyDescent="0.25">
      <c r="A66" s="20" t="s">
        <v>12</v>
      </c>
      <c r="B66" s="21">
        <v>-120</v>
      </c>
      <c r="C66" s="21">
        <v>-114</v>
      </c>
      <c r="D66" s="21">
        <v>-108</v>
      </c>
      <c r="E66" s="21">
        <v>-101</v>
      </c>
      <c r="F66" s="21">
        <v>-95</v>
      </c>
      <c r="G66" s="21">
        <v>-89</v>
      </c>
      <c r="H66" s="21">
        <v>-83</v>
      </c>
      <c r="I66" s="21">
        <v>-76</v>
      </c>
      <c r="J66" s="21">
        <v>-70</v>
      </c>
      <c r="K66" s="21">
        <v>-64</v>
      </c>
      <c r="L66" s="21">
        <v>-58</v>
      </c>
      <c r="M66" s="21">
        <v>-51</v>
      </c>
      <c r="N66" s="21">
        <v>-45</v>
      </c>
      <c r="O66" s="21">
        <v>-39</v>
      </c>
      <c r="P66" s="21">
        <v>-33</v>
      </c>
      <c r="Q66" s="21">
        <v>-26</v>
      </c>
      <c r="R66" s="21">
        <v>-20</v>
      </c>
      <c r="S66" s="21">
        <v>-14</v>
      </c>
      <c r="T66" s="21">
        <v>-8</v>
      </c>
      <c r="U66" s="21">
        <v>-1</v>
      </c>
      <c r="V66" s="21">
        <v>5</v>
      </c>
      <c r="W66" s="21">
        <v>11</v>
      </c>
      <c r="X66" s="21">
        <v>18</v>
      </c>
      <c r="Y66" s="21">
        <v>24</v>
      </c>
      <c r="Z66" s="21">
        <v>30</v>
      </c>
      <c r="AA66" s="21">
        <v>36</v>
      </c>
      <c r="AB66" s="21">
        <v>43</v>
      </c>
      <c r="AC66" s="21">
        <v>49</v>
      </c>
      <c r="AD66" s="21">
        <v>55</v>
      </c>
      <c r="AE66" s="21">
        <v>61</v>
      </c>
      <c r="AF66" s="21">
        <v>68</v>
      </c>
      <c r="AG66" s="21">
        <v>74</v>
      </c>
      <c r="AH66" s="22">
        <v>80</v>
      </c>
    </row>
    <row r="67" spans="1:34" x14ac:dyDescent="0.25">
      <c r="A67" s="23">
        <v>4.5</v>
      </c>
      <c r="B67" s="24">
        <v>5.1553502607524946</v>
      </c>
      <c r="C67" s="24">
        <v>5.1969891169439508</v>
      </c>
      <c r="D67" s="24">
        <v>5.2391368437129211</v>
      </c>
      <c r="E67" s="24">
        <v>5.2889582314137824</v>
      </c>
      <c r="F67" s="24">
        <v>5.3322236568410446</v>
      </c>
      <c r="G67" s="24">
        <v>5.3760120542076528</v>
      </c>
      <c r="H67" s="24">
        <v>5.4203279957559856</v>
      </c>
      <c r="I67" s="24">
        <v>5.4727027848099281</v>
      </c>
      <c r="J67" s="24">
        <v>5.5181774245122437</v>
      </c>
      <c r="K67" s="24">
        <v>5.5641940875595868</v>
      </c>
      <c r="L67" s="24">
        <v>5.6107573463193132</v>
      </c>
      <c r="M67" s="24">
        <v>5.6657780844711283</v>
      </c>
      <c r="N67" s="24">
        <v>5.7135413352960418</v>
      </c>
      <c r="O67" s="24">
        <v>5.7618657958602881</v>
      </c>
      <c r="P67" s="24">
        <v>5.8107562000931354</v>
      </c>
      <c r="Q67" s="24">
        <v>5.8685166106707971</v>
      </c>
      <c r="R67" s="24">
        <v>5.9186494666209599</v>
      </c>
      <c r="S67" s="24">
        <v>5.9693632574108131</v>
      </c>
      <c r="T67" s="24">
        <v>6.0206627170943783</v>
      </c>
      <c r="U67" s="24">
        <v>6.0812586228573977</v>
      </c>
      <c r="V67" s="24">
        <v>6.1338432878476006</v>
      </c>
      <c r="W67" s="24">
        <v>6.1870287478250194</v>
      </c>
      <c r="X67" s="24">
        <v>6.2498443206089309</v>
      </c>
      <c r="Y67" s="24">
        <v>6.3043482981403551</v>
      </c>
      <c r="Z67" s="24">
        <v>6.3594685739361543</v>
      </c>
      <c r="AA67" s="24">
        <v>6.4152100438074751</v>
      </c>
      <c r="AB67" s="24">
        <v>6.4810334104730751</v>
      </c>
      <c r="AC67" s="24">
        <v>6.5381375961934909</v>
      </c>
      <c r="AD67" s="24">
        <v>6.5958784949929754</v>
      </c>
      <c r="AE67" s="24">
        <v>6.6542611220035148</v>
      </c>
      <c r="AF67" s="24">
        <v>6.723192007173834</v>
      </c>
      <c r="AG67" s="24">
        <v>6.7829823953068207</v>
      </c>
      <c r="AH67" s="25">
        <v>6.843430527158902</v>
      </c>
    </row>
    <row r="68" spans="1:34" x14ac:dyDescent="0.25">
      <c r="A68" s="23">
        <v>5</v>
      </c>
      <c r="B68" s="24">
        <v>4.6157167707086941</v>
      </c>
      <c r="C68" s="24">
        <v>4.6524287923047174</v>
      </c>
      <c r="D68" s="24">
        <v>4.6896123819782503</v>
      </c>
      <c r="E68" s="24">
        <v>4.7335949086421936</v>
      </c>
      <c r="F68" s="24">
        <v>4.7718148052070672</v>
      </c>
      <c r="G68" s="24">
        <v>4.8105198453494857</v>
      </c>
      <c r="H68" s="24">
        <v>4.8497144352502097</v>
      </c>
      <c r="I68" s="24">
        <v>4.8960660717753823</v>
      </c>
      <c r="J68" s="24">
        <v>4.9363364688957354</v>
      </c>
      <c r="K68" s="24">
        <v>4.9771103690759002</v>
      </c>
      <c r="L68" s="24">
        <v>5.0183921786216086</v>
      </c>
      <c r="M68" s="24">
        <v>5.0672021092361934</v>
      </c>
      <c r="N68" s="24">
        <v>5.1095995207453333</v>
      </c>
      <c r="O68" s="24">
        <v>5.1525189297851721</v>
      </c>
      <c r="P68" s="24">
        <v>5.1959649042233584</v>
      </c>
      <c r="Q68" s="24">
        <v>5.2473234887387203</v>
      </c>
      <c r="R68" s="24">
        <v>5.2919260256250604</v>
      </c>
      <c r="S68" s="24">
        <v>5.3370695932190406</v>
      </c>
      <c r="T68" s="24">
        <v>5.3827587595130684</v>
      </c>
      <c r="U68" s="24">
        <v>5.4367584571721057</v>
      </c>
      <c r="V68" s="24">
        <v>5.483645440336204</v>
      </c>
      <c r="W68" s="24">
        <v>5.5310926224320518</v>
      </c>
      <c r="X68" s="24">
        <v>5.5871620072403987</v>
      </c>
      <c r="Y68" s="24">
        <v>5.635839179086461</v>
      </c>
      <c r="Z68" s="24">
        <v>5.6850915272796358</v>
      </c>
      <c r="AA68" s="24">
        <v>5.7349237815694494</v>
      </c>
      <c r="AB68" s="24">
        <v>5.7938006584285766</v>
      </c>
      <c r="AC68" s="24">
        <v>5.8449056015962926</v>
      </c>
      <c r="AD68" s="24">
        <v>5.8966054440023967</v>
      </c>
      <c r="AE68" s="24">
        <v>5.9489050347172574</v>
      </c>
      <c r="AF68" s="24">
        <v>6.0106857647335827</v>
      </c>
      <c r="AG68" s="24">
        <v>6.0643015904322928</v>
      </c>
      <c r="AH68" s="25">
        <v>6.1185326540860014</v>
      </c>
    </row>
    <row r="69" spans="1:34" x14ac:dyDescent="0.25">
      <c r="A69" s="23">
        <v>5.5</v>
      </c>
      <c r="B69" s="24">
        <v>4.1328520302652967</v>
      </c>
      <c r="C69" s="24">
        <v>4.1650393753724231</v>
      </c>
      <c r="D69" s="24">
        <v>4.1976624058725598</v>
      </c>
      <c r="E69" s="24">
        <v>4.2362787068976671</v>
      </c>
      <c r="F69" s="24">
        <v>4.2698597287891111</v>
      </c>
      <c r="G69" s="24">
        <v>4.3038894857118031</v>
      </c>
      <c r="H69" s="24">
        <v>4.3383722177848822</v>
      </c>
      <c r="I69" s="24">
        <v>4.3791802390602781</v>
      </c>
      <c r="J69" s="24">
        <v>4.4146589636855511</v>
      </c>
      <c r="K69" s="24">
        <v>4.4506040909009199</v>
      </c>
      <c r="L69" s="24">
        <v>4.4870198609505003</v>
      </c>
      <c r="M69" s="24">
        <v>4.5301054231877584</v>
      </c>
      <c r="N69" s="24">
        <v>4.5675554813659289</v>
      </c>
      <c r="O69" s="24">
        <v>4.6054897446816696</v>
      </c>
      <c r="P69" s="24">
        <v>4.643912614941005</v>
      </c>
      <c r="Q69" s="24">
        <v>4.6893627144348802</v>
      </c>
      <c r="R69" s="24">
        <v>4.7288593341401306</v>
      </c>
      <c r="S69" s="24">
        <v>4.7688585002364734</v>
      </c>
      <c r="T69" s="24">
        <v>4.809364614654692</v>
      </c>
      <c r="U69" s="24">
        <v>4.8572683471314777</v>
      </c>
      <c r="V69" s="24">
        <v>4.8988879662501246</v>
      </c>
      <c r="W69" s="24">
        <v>4.9410286080605568</v>
      </c>
      <c r="X69" s="24">
        <v>4.9908572932445594</v>
      </c>
      <c r="Y69" s="24">
        <v>5.0341424732683366</v>
      </c>
      <c r="Z69" s="24">
        <v>5.0779631275374646</v>
      </c>
      <c r="AA69" s="24">
        <v>5.1223238197398526</v>
      </c>
      <c r="AB69" s="24">
        <v>5.1747665970246342</v>
      </c>
      <c r="AC69" s="24">
        <v>5.2203130274006497</v>
      </c>
      <c r="AD69" s="24">
        <v>5.2664139629898763</v>
      </c>
      <c r="AE69" s="24">
        <v>5.3130740868010582</v>
      </c>
      <c r="AF69" s="24">
        <v>5.3682239537764334</v>
      </c>
      <c r="AG69" s="24">
        <v>5.4161118626997924</v>
      </c>
      <c r="AH69" s="25">
        <v>5.4645739236295539</v>
      </c>
    </row>
    <row r="70" spans="1:34" x14ac:dyDescent="0.25">
      <c r="A70" s="23">
        <v>6</v>
      </c>
      <c r="B70" s="24">
        <v>3.7023743336131281</v>
      </c>
      <c r="C70" s="24">
        <v>3.7304233521685508</v>
      </c>
      <c r="D70" s="24">
        <v>3.758873593247984</v>
      </c>
      <c r="E70" s="24">
        <v>3.7925778611681031</v>
      </c>
      <c r="F70" s="24">
        <v>3.821910854405731</v>
      </c>
      <c r="G70" s="24">
        <v>3.85165759394381</v>
      </c>
      <c r="H70" s="24">
        <v>3.881822153839861</v>
      </c>
      <c r="I70" s="24">
        <v>3.9175476542802392</v>
      </c>
      <c r="J70" s="24">
        <v>3.9486314683279669</v>
      </c>
      <c r="K70" s="24">
        <v>3.9801460043115782</v>
      </c>
      <c r="L70" s="24">
        <v>4.0120953364135694</v>
      </c>
      <c r="M70" s="24">
        <v>4.0499245265691677</v>
      </c>
      <c r="N70" s="24">
        <v>4.0828299092318332</v>
      </c>
      <c r="O70" s="24">
        <v>4.1161831244544356</v>
      </c>
      <c r="P70" s="24">
        <v>4.1499884079813851</v>
      </c>
      <c r="Q70" s="24">
        <v>4.1900049206303551</v>
      </c>
      <c r="R70" s="24">
        <v>4.2248042168678994</v>
      </c>
      <c r="S70" s="24">
        <v>4.2600689949954873</v>
      </c>
      <c r="T70" s="24">
        <v>4.295803490882288</v>
      </c>
      <c r="U70" s="24">
        <v>4.3380930582343096</v>
      </c>
      <c r="V70" s="24">
        <v>4.3748598229188156</v>
      </c>
      <c r="W70" s="24">
        <v>4.4121098538706418</v>
      </c>
      <c r="X70" s="24">
        <v>4.4561848849172812</v>
      </c>
      <c r="Y70" s="24">
        <v>4.4944970788125049</v>
      </c>
      <c r="Z70" s="24">
        <v>4.5333064646668184</v>
      </c>
      <c r="AA70" s="24">
        <v>4.5726174401065114</v>
      </c>
      <c r="AB70" s="24">
        <v>4.6191200651848403</v>
      </c>
      <c r="AC70" s="24">
        <v>4.6595329043608098</v>
      </c>
      <c r="AD70" s="24">
        <v>4.7004612745403147</v>
      </c>
      <c r="AE70" s="24">
        <v>4.741909692670478</v>
      </c>
      <c r="AF70" s="24">
        <v>4.7909295458537029</v>
      </c>
      <c r="AG70" s="24">
        <v>4.8335203754912861</v>
      </c>
      <c r="AH70" s="25">
        <v>4.8766456910021816</v>
      </c>
    </row>
    <row r="71" spans="1:34" x14ac:dyDescent="0.25">
      <c r="A71" s="23">
        <v>6.5</v>
      </c>
      <c r="B71" s="24">
        <v>3.3200779817265822</v>
      </c>
      <c r="C71" s="24">
        <v>3.3443592154981459</v>
      </c>
      <c r="D71" s="24">
        <v>3.369008628740223</v>
      </c>
      <c r="E71" s="24">
        <v>3.3982366132249631</v>
      </c>
      <c r="F71" s="24">
        <v>3.4236966156590429</v>
      </c>
      <c r="G71" s="24">
        <v>3.4495367954782812</v>
      </c>
      <c r="H71" s="24">
        <v>3.4757610606785749</v>
      </c>
      <c r="I71" s="24">
        <v>3.5068466918344532</v>
      </c>
      <c r="J71" s="24">
        <v>3.5339165490528299</v>
      </c>
      <c r="K71" s="24">
        <v>3.5613828673683798</v>
      </c>
      <c r="L71" s="24">
        <v>3.5892495549019778</v>
      </c>
      <c r="M71" s="24">
        <v>3.6222719264073491</v>
      </c>
      <c r="N71" s="24">
        <v>3.6510195032006219</v>
      </c>
      <c r="O71" s="24">
        <v>3.680179959791706</v>
      </c>
      <c r="P71" s="24">
        <v>3.70975736586339</v>
      </c>
      <c r="Q71" s="24">
        <v>3.744796746979794</v>
      </c>
      <c r="R71" s="24">
        <v>3.7752915052936702</v>
      </c>
      <c r="S71" s="24">
        <v>3.8062161008120459</v>
      </c>
      <c r="T71" s="24">
        <v>3.8375746033424689</v>
      </c>
      <c r="U71" s="24">
        <v>3.87471336276298</v>
      </c>
      <c r="V71" s="24">
        <v>3.9070259744553071</v>
      </c>
      <c r="W71" s="24">
        <v>3.9397855158059918</v>
      </c>
      <c r="X71" s="24">
        <v>3.978575495338013</v>
      </c>
      <c r="Y71" s="24">
        <v>4.0123179006290668</v>
      </c>
      <c r="Z71" s="24">
        <v>4.0465206354084522</v>
      </c>
      <c r="AA71" s="24">
        <v>4.0811879312408372</v>
      </c>
      <c r="AB71" s="24">
        <v>4.1222259086163717</v>
      </c>
      <c r="AC71" s="24">
        <v>4.1579142700146043</v>
      </c>
      <c r="AD71" s="24">
        <v>4.1940806080221948</v>
      </c>
      <c r="AE71" s="24">
        <v>4.2307292735246502</v>
      </c>
      <c r="AF71" s="24">
        <v>4.2741015193002942</v>
      </c>
      <c r="AG71" s="24">
        <v>4.3118102989723353</v>
      </c>
      <c r="AH71" s="25">
        <v>4.3500153182000973</v>
      </c>
    </row>
    <row r="72" spans="1:34" x14ac:dyDescent="0.25">
      <c r="A72" s="23">
        <v>7</v>
      </c>
      <c r="B72" s="24">
        <v>2.9819332823636531</v>
      </c>
      <c r="C72" s="24">
        <v>3.0028014649498602</v>
      </c>
      <c r="D72" s="24">
        <v>3.0240062037685829</v>
      </c>
      <c r="E72" s="24">
        <v>3.0491752116233148</v>
      </c>
      <c r="F72" s="24">
        <v>3.071121452934769</v>
      </c>
      <c r="G72" s="24">
        <v>3.093415722531589</v>
      </c>
      <c r="H72" s="24">
        <v>3.116061762348052</v>
      </c>
      <c r="I72" s="24">
        <v>3.1429317329057138</v>
      </c>
      <c r="J72" s="24">
        <v>3.166352778873585</v>
      </c>
      <c r="K72" s="24">
        <v>3.1901374449154192</v>
      </c>
      <c r="L72" s="24">
        <v>3.214289473090473</v>
      </c>
      <c r="M72" s="24">
        <v>3.2429361365128111</v>
      </c>
      <c r="N72" s="24">
        <v>3.2678969689134618</v>
      </c>
      <c r="O72" s="24">
        <v>3.2932371481652969</v>
      </c>
      <c r="P72" s="24">
        <v>3.3189605778894862</v>
      </c>
      <c r="Q72" s="24">
        <v>3.3494608399214298</v>
      </c>
      <c r="R72" s="24">
        <v>3.376028037686333</v>
      </c>
      <c r="S72" s="24">
        <v>3.4029908477856932</v>
      </c>
      <c r="T72" s="24">
        <v>3.430353173965436</v>
      </c>
      <c r="U72" s="24">
        <v>3.462786039783452</v>
      </c>
      <c r="V72" s="24">
        <v>3.4910273917562149</v>
      </c>
      <c r="W72" s="24">
        <v>3.5196807565938788</v>
      </c>
      <c r="X72" s="24">
        <v>3.5536358443697909</v>
      </c>
      <c r="Y72" s="24">
        <v>3.583195850411713</v>
      </c>
      <c r="Z72" s="24">
        <v>3.6131807432867111</v>
      </c>
      <c r="AA72" s="24">
        <v>3.6435945884978329</v>
      </c>
      <c r="AB72" s="24">
        <v>3.67962497980999</v>
      </c>
      <c r="AC72" s="24">
        <v>3.7109821686834481</v>
      </c>
      <c r="AD72" s="24">
        <v>3.7427811995875908</v>
      </c>
      <c r="AE72" s="24">
        <v>3.7750262573463051</v>
      </c>
      <c r="AF72" s="24">
        <v>3.8132148592346962</v>
      </c>
      <c r="AG72" s="24">
        <v>3.8464408100920822</v>
      </c>
      <c r="AH72" s="25">
        <v>3.8801261740030988</v>
      </c>
    </row>
    <row r="73" spans="1:34" x14ac:dyDescent="0.25">
      <c r="A73" s="23">
        <v>7.5</v>
      </c>
      <c r="B73" s="24">
        <v>2.684086550065893</v>
      </c>
      <c r="C73" s="24">
        <v>2.701880606895898</v>
      </c>
      <c r="D73" s="24">
        <v>2.7199810165359239</v>
      </c>
      <c r="E73" s="24">
        <v>2.741489911701783</v>
      </c>
      <c r="F73" s="24">
        <v>2.7602658134021909</v>
      </c>
      <c r="G73" s="24">
        <v>2.7793590141036688</v>
      </c>
      <c r="H73" s="24">
        <v>2.7987730896788801</v>
      </c>
      <c r="I73" s="24">
        <v>2.8218331654603741</v>
      </c>
      <c r="J73" s="24">
        <v>2.84195473758724</v>
      </c>
      <c r="K73" s="24">
        <v>2.8624085085803621</v>
      </c>
      <c r="L73" s="24">
        <v>2.883198054437373</v>
      </c>
      <c r="M73" s="24">
        <v>2.907881677479637</v>
      </c>
      <c r="N73" s="24">
        <v>2.929411018795089</v>
      </c>
      <c r="O73" s="24">
        <v>2.951287593830604</v>
      </c>
      <c r="P73" s="24">
        <v>2.973515140145726</v>
      </c>
      <c r="Q73" s="24">
        <v>2.99989585267708</v>
      </c>
      <c r="R73" s="24">
        <v>3.0228966590983548</v>
      </c>
      <c r="S73" s="24">
        <v>3.0462602727995471</v>
      </c>
      <c r="T73" s="24">
        <v>3.0699904314649622</v>
      </c>
      <c r="U73" s="24">
        <v>3.0981438751452641</v>
      </c>
      <c r="V73" s="24">
        <v>3.122681052501735</v>
      </c>
      <c r="W73" s="24">
        <v>3.1475967457451479</v>
      </c>
      <c r="X73" s="24">
        <v>3.1771486586592221</v>
      </c>
      <c r="Y73" s="24">
        <v>3.2028978466377058</v>
      </c>
      <c r="Z73" s="24">
        <v>3.2290378986095112</v>
      </c>
      <c r="AA73" s="24">
        <v>3.255572714016064</v>
      </c>
      <c r="AB73" s="24">
        <v>3.2870341380400281</v>
      </c>
      <c r="AC73" s="24">
        <v>3.3144376514723262</v>
      </c>
      <c r="AD73" s="24">
        <v>3.342248292172139</v>
      </c>
      <c r="AE73" s="24">
        <v>3.370470078901731</v>
      </c>
      <c r="AF73" s="24">
        <v>3.4039205575589642</v>
      </c>
      <c r="AG73" s="24">
        <v>3.4330470925832341</v>
      </c>
      <c r="AH73" s="25">
        <v>3.4625976339745468</v>
      </c>
    </row>
    <row r="74" spans="1:34" x14ac:dyDescent="0.25">
      <c r="A74" s="23">
        <v>8</v>
      </c>
      <c r="B74" s="24">
        <v>2.42286010615845</v>
      </c>
      <c r="C74" s="24">
        <v>2.4379031544920609</v>
      </c>
      <c r="D74" s="24">
        <v>2.4532237720287</v>
      </c>
      <c r="E74" s="24">
        <v>2.4714529755825878</v>
      </c>
      <c r="F74" s="24">
        <v>2.487386151014177</v>
      </c>
      <c r="G74" s="24">
        <v>2.5036073159780479</v>
      </c>
      <c r="H74" s="24">
        <v>2.5201198802852431</v>
      </c>
      <c r="I74" s="24">
        <v>2.539757384248376</v>
      </c>
      <c r="J74" s="24">
        <v>2.556913011774391</v>
      </c>
      <c r="K74" s="24">
        <v>2.574370836774456</v>
      </c>
      <c r="L74" s="24">
        <v>2.592134269184585</v>
      </c>
      <c r="M74" s="24">
        <v>2.6132490766854919</v>
      </c>
      <c r="N74" s="24">
        <v>2.6316863720538262</v>
      </c>
      <c r="O74" s="24">
        <v>2.650440207826597</v>
      </c>
      <c r="P74" s="24">
        <v>2.6695141555017341</v>
      </c>
      <c r="Q74" s="24">
        <v>2.692176445252128</v>
      </c>
      <c r="R74" s="24">
        <v>2.7119562213657789</v>
      </c>
      <c r="S74" s="24">
        <v>2.7320674195203072</v>
      </c>
      <c r="T74" s="24">
        <v>2.7525136113383968</v>
      </c>
      <c r="U74" s="24">
        <v>2.7767956614815259</v>
      </c>
      <c r="V74" s="24">
        <v>2.797979941155631</v>
      </c>
      <c r="W74" s="24">
        <v>2.8195106595542221</v>
      </c>
      <c r="X74" s="24">
        <v>2.8450726716364918</v>
      </c>
      <c r="Y74" s="24">
        <v>2.8673668145678861</v>
      </c>
      <c r="Z74" s="24">
        <v>2.8900192184683462</v>
      </c>
      <c r="AA74" s="24">
        <v>2.913033616717684</v>
      </c>
      <c r="AB74" s="24">
        <v>2.9403462493644001</v>
      </c>
      <c r="AC74" s="24">
        <v>2.9641577762698099</v>
      </c>
      <c r="AD74" s="24">
        <v>2.988343135495064</v>
      </c>
      <c r="AE74" s="24">
        <v>3.0129061797408099</v>
      </c>
      <c r="AF74" s="24">
        <v>3.0420456129587419</v>
      </c>
      <c r="AG74" s="24">
        <v>3.0674403369620902</v>
      </c>
      <c r="AH74" s="25">
        <v>3.0932250804613961</v>
      </c>
    </row>
    <row r="75" spans="1:34" x14ac:dyDescent="0.25">
      <c r="A75" s="23">
        <v>8.5</v>
      </c>
      <c r="B75" s="24">
        <v>2.1947522787500402</v>
      </c>
      <c r="C75" s="24">
        <v>2.2073516276777201</v>
      </c>
      <c r="D75" s="24">
        <v>2.2202011820169369</v>
      </c>
      <c r="E75" s="24">
        <v>2.2355126721715148</v>
      </c>
      <c r="F75" s="24">
        <v>2.248914926507172</v>
      </c>
      <c r="G75" s="24">
        <v>2.2625772807218221</v>
      </c>
      <c r="H75" s="24">
        <v>2.2765029785648889</v>
      </c>
      <c r="I75" s="24">
        <v>2.2930867908032369</v>
      </c>
      <c r="J75" s="24">
        <v>2.3075941947992109</v>
      </c>
      <c r="K75" s="24">
        <v>2.3223752146925278</v>
      </c>
      <c r="L75" s="24">
        <v>2.3374330943575861</v>
      </c>
      <c r="M75" s="24">
        <v>2.3553548682916232</v>
      </c>
      <c r="N75" s="24">
        <v>2.3710237546815698</v>
      </c>
      <c r="O75" s="24">
        <v>2.3869799079758311</v>
      </c>
      <c r="P75" s="24">
        <v>2.4032267336107189</v>
      </c>
      <c r="Q75" s="24">
        <v>2.4225532844355491</v>
      </c>
      <c r="R75" s="24">
        <v>2.439441583108231</v>
      </c>
      <c r="S75" s="24">
        <v>2.456631338398251</v>
      </c>
      <c r="T75" s="24">
        <v>2.4741259558666768</v>
      </c>
      <c r="U75" s="24">
        <v>2.494926198208939</v>
      </c>
      <c r="V75" s="24">
        <v>2.5130930489652581</v>
      </c>
      <c r="W75" s="24">
        <v>2.531575681099107</v>
      </c>
      <c r="X75" s="24">
        <v>2.5535426235153751</v>
      </c>
      <c r="Y75" s="24">
        <v>2.5727216862466791</v>
      </c>
      <c r="Z75" s="24">
        <v>2.592227826738299</v>
      </c>
      <c r="AA75" s="24">
        <v>2.612064612308425</v>
      </c>
      <c r="AB75" s="24">
        <v>2.6356301866246041</v>
      </c>
      <c r="AC75" s="24">
        <v>2.6561956077480509</v>
      </c>
      <c r="AD75" s="24">
        <v>2.6771029860591748</v>
      </c>
      <c r="AE75" s="24">
        <v>2.6983560081970008</v>
      </c>
      <c r="AF75" s="24">
        <v>2.7235930309032521</v>
      </c>
      <c r="AG75" s="24">
        <v>2.7456077405285289</v>
      </c>
      <c r="AH75" s="25">
        <v>2.7679799025941758</v>
      </c>
    </row>
    <row r="76" spans="1:34" x14ac:dyDescent="0.25">
      <c r="A76" s="23">
        <v>9</v>
      </c>
      <c r="B76" s="24">
        <v>1.9964374027329681</v>
      </c>
      <c r="C76" s="24">
        <v>2.0068845531758348</v>
      </c>
      <c r="D76" s="24">
        <v>2.0175559650542478</v>
      </c>
      <c r="E76" s="24">
        <v>2.0302932771579418</v>
      </c>
      <c r="F76" s="24">
        <v>2.0414606074012038</v>
      </c>
      <c r="G76" s="24">
        <v>2.0528615676856758</v>
      </c>
      <c r="H76" s="24">
        <v>2.0644992356991572</v>
      </c>
      <c r="I76" s="24">
        <v>2.078379793442056</v>
      </c>
      <c r="J76" s="24">
        <v>2.0905408868094502</v>
      </c>
      <c r="K76" s="24">
        <v>2.1029484343129852</v>
      </c>
      <c r="L76" s="24">
        <v>2.115605513765439</v>
      </c>
      <c r="M76" s="24">
        <v>2.1306915932428532</v>
      </c>
      <c r="N76" s="24">
        <v>2.1438998994537979</v>
      </c>
      <c r="O76" s="24">
        <v>2.15736761888444</v>
      </c>
      <c r="P76" s="24">
        <v>2.171097990909467</v>
      </c>
      <c r="Q76" s="24">
        <v>2.1874530437998931</v>
      </c>
      <c r="R76" s="24">
        <v>2.2017636097289159</v>
      </c>
      <c r="S76" s="24">
        <v>2.2163470866672408</v>
      </c>
      <c r="T76" s="24">
        <v>2.2312067141143159</v>
      </c>
      <c r="U76" s="24">
        <v>2.248896291527783</v>
      </c>
      <c r="V76" s="24">
        <v>2.2643653739615481</v>
      </c>
      <c r="W76" s="24">
        <v>2.2801210002413921</v>
      </c>
      <c r="X76" s="24">
        <v>2.2988692612932171</v>
      </c>
      <c r="Y76" s="24">
        <v>2.3152574005020869</v>
      </c>
      <c r="Z76" s="24">
        <v>2.3319428540780249</v>
      </c>
      <c r="AA76" s="24">
        <v>2.348929023277599</v>
      </c>
      <c r="AB76" s="24">
        <v>2.369130829445711</v>
      </c>
      <c r="AC76" s="24">
        <v>2.3867802173627761</v>
      </c>
      <c r="AD76" s="24">
        <v>2.40474110715085</v>
      </c>
      <c r="AE76" s="24">
        <v>2.4230170193873422</v>
      </c>
      <c r="AF76" s="24">
        <v>2.4447418236452951</v>
      </c>
      <c r="AG76" s="24">
        <v>2.4637125073660018</v>
      </c>
      <c r="AH76" s="25">
        <v>2.4830094962869982</v>
      </c>
    </row>
    <row r="77" spans="1:34" x14ac:dyDescent="0.25">
      <c r="A77" s="23">
        <v>9.5</v>
      </c>
      <c r="B77" s="24">
        <v>1.824765819783112</v>
      </c>
      <c r="C77" s="24">
        <v>1.833336464492936</v>
      </c>
      <c r="D77" s="24">
        <v>1.842106846477821</v>
      </c>
      <c r="E77" s="24">
        <v>1.85259507301482</v>
      </c>
      <c r="F77" s="24">
        <v>1.8618076679998821</v>
      </c>
      <c r="G77" s="24">
        <v>1.871228843003869</v>
      </c>
      <c r="H77" s="24">
        <v>1.8808615096529611</v>
      </c>
      <c r="I77" s="24">
        <v>1.8923708072655101</v>
      </c>
      <c r="J77" s="24">
        <v>1.902471694736444</v>
      </c>
      <c r="K77" s="24">
        <v>1.9127932943978161</v>
      </c>
      <c r="L77" s="24">
        <v>1.9233385180007849</v>
      </c>
      <c r="M77" s="24">
        <v>1.9359277992675881</v>
      </c>
      <c r="N77" s="24">
        <v>1.946967545929573</v>
      </c>
      <c r="O77" s="24">
        <v>1.9582402719421379</v>
      </c>
      <c r="P77" s="24">
        <v>1.9697490506183499</v>
      </c>
      <c r="Q77" s="24">
        <v>1.9834784037012909</v>
      </c>
      <c r="R77" s="24">
        <v>1.99550917341462</v>
      </c>
      <c r="S77" s="24">
        <v>2.0077857283447171</v>
      </c>
      <c r="T77" s="24">
        <v>2.0203111419294082</v>
      </c>
      <c r="U77" s="24">
        <v>2.03524275442191</v>
      </c>
      <c r="V77" s="24">
        <v>2.048317920959009</v>
      </c>
      <c r="W77" s="24">
        <v>2.061651813626237</v>
      </c>
      <c r="X77" s="24">
        <v>2.077539338750944</v>
      </c>
      <c r="Y77" s="24">
        <v>2.0914449029456912</v>
      </c>
      <c r="Z77" s="24">
        <v>2.1056194379297568</v>
      </c>
      <c r="AA77" s="24">
        <v>2.1200661788980901</v>
      </c>
      <c r="AB77" s="24">
        <v>2.137269064236373</v>
      </c>
      <c r="AC77" s="24">
        <v>2.1523166833532881</v>
      </c>
      <c r="AD77" s="24">
        <v>2.167646768840048</v>
      </c>
      <c r="AE77" s="24">
        <v>2.1832626752124411</v>
      </c>
      <c r="AF77" s="24">
        <v>2.2018470102212442</v>
      </c>
      <c r="AG77" s="24">
        <v>2.2180938483415402</v>
      </c>
      <c r="AH77" s="25">
        <v>2.2346372642375441</v>
      </c>
    </row>
    <row r="78" spans="1:34" x14ac:dyDescent="0.25">
      <c r="A78" s="23">
        <v>10</v>
      </c>
      <c r="B78" s="24">
        <v>1.676763878359929</v>
      </c>
      <c r="C78" s="24">
        <v>1.6837179019191371</v>
      </c>
      <c r="D78" s="24">
        <v>1.690848558408419</v>
      </c>
      <c r="E78" s="24">
        <v>1.6993943489986749</v>
      </c>
      <c r="F78" s="24">
        <v>1.7069165893903859</v>
      </c>
      <c r="G78" s="24">
        <v>1.7146237795942381</v>
      </c>
      <c r="H78" s="24">
        <v>1.722518665174793</v>
      </c>
      <c r="I78" s="24">
        <v>1.731970254157855</v>
      </c>
      <c r="J78" s="24">
        <v>1.7402812322950989</v>
      </c>
      <c r="K78" s="24">
        <v>1.748788600492581</v>
      </c>
      <c r="L78" s="24">
        <v>1.757495104439841</v>
      </c>
      <c r="M78" s="24">
        <v>1.7679080408778061</v>
      </c>
      <c r="N78" s="24">
        <v>1.7770554404515271</v>
      </c>
      <c r="O78" s="24">
        <v>1.7864108053222101</v>
      </c>
      <c r="P78" s="24">
        <v>1.7959770427413051</v>
      </c>
      <c r="Q78" s="24">
        <v>1.807408051279447</v>
      </c>
      <c r="R78" s="24">
        <v>1.8174411531357011</v>
      </c>
      <c r="S78" s="24">
        <v>1.82769433423169</v>
      </c>
      <c r="T78" s="24">
        <v>1.8381705019436201</v>
      </c>
      <c r="U78" s="24">
        <v>1.8506784066587529</v>
      </c>
      <c r="V78" s="24">
        <v>1.8616477015557309</v>
      </c>
      <c r="W78" s="24">
        <v>1.8728493246823881</v>
      </c>
      <c r="X78" s="24">
        <v>1.886215616453065</v>
      </c>
      <c r="Y78" s="24">
        <v>1.897931145972654</v>
      </c>
      <c r="Z78" s="24">
        <v>1.9098887225193151</v>
      </c>
      <c r="AA78" s="24">
        <v>1.9220914152263771</v>
      </c>
      <c r="AB78" s="24">
        <v>1.9366417841888299</v>
      </c>
      <c r="AC78" s="24">
        <v>1.949386090742484</v>
      </c>
      <c r="AD78" s="24">
        <v>1.9623852479803201</v>
      </c>
      <c r="AE78" s="24">
        <v>1.975642444356505</v>
      </c>
      <c r="AF78" s="24">
        <v>1.9914396164510679</v>
      </c>
      <c r="AG78" s="24">
        <v>2.0052669811057631</v>
      </c>
      <c r="AH78" s="25">
        <v>2.0193626159270872</v>
      </c>
    </row>
    <row r="79" spans="1:34" x14ac:dyDescent="0.25">
      <c r="A79" s="23">
        <v>10.5</v>
      </c>
      <c r="B79" s="24">
        <v>1.549633933706464</v>
      </c>
      <c r="C79" s="24">
        <v>1.5552154125281361</v>
      </c>
      <c r="D79" s="24">
        <v>1.5609518397503981</v>
      </c>
      <c r="E79" s="24">
        <v>1.5678434011496269</v>
      </c>
      <c r="F79" s="24">
        <v>1.573923859443487</v>
      </c>
      <c r="G79" s="24">
        <v>1.580167057158208</v>
      </c>
      <c r="H79" s="24">
        <v>1.5865755737967311</v>
      </c>
      <c r="I79" s="24">
        <v>1.594264562786935</v>
      </c>
      <c r="J79" s="24">
        <v>1.6010401199839139</v>
      </c>
      <c r="K79" s="24">
        <v>1.6079891649264351</v>
      </c>
      <c r="L79" s="24">
        <v>1.615114277242415</v>
      </c>
      <c r="M79" s="24">
        <v>1.623652879369079</v>
      </c>
      <c r="N79" s="24">
        <v>1.6311683361458851</v>
      </c>
      <c r="O79" s="24">
        <v>1.6388681639815379</v>
      </c>
      <c r="P79" s="24">
        <v>1.646755104065869</v>
      </c>
      <c r="Q79" s="24">
        <v>1.6561966804576611</v>
      </c>
      <c r="R79" s="24">
        <v>1.664498434646112</v>
      </c>
      <c r="S79" s="24">
        <v>1.6729959819127671</v>
      </c>
      <c r="T79" s="24">
        <v>1.681692063572213</v>
      </c>
      <c r="U79" s="24">
        <v>1.6920920747893371</v>
      </c>
      <c r="V79" s="24">
        <v>1.7012277341333899</v>
      </c>
      <c r="W79" s="24">
        <v>1.710570743622172</v>
      </c>
      <c r="X79" s="24">
        <v>1.7217368617476729</v>
      </c>
      <c r="Y79" s="24">
        <v>1.7315390887617219</v>
      </c>
      <c r="Z79" s="24">
        <v>1.741557858856098</v>
      </c>
      <c r="AA79" s="24">
        <v>1.751796075102511</v>
      </c>
      <c r="AB79" s="24">
        <v>1.7640218892788959</v>
      </c>
      <c r="AC79" s="24">
        <v>1.7747455313368301</v>
      </c>
      <c r="AD79" s="24">
        <v>1.7856978282087861</v>
      </c>
      <c r="AE79" s="24">
        <v>1.796881802287309</v>
      </c>
      <c r="AF79" s="24">
        <v>1.810226674938304</v>
      </c>
      <c r="AG79" s="24">
        <v>1.8219231300928651</v>
      </c>
      <c r="AH79" s="25">
        <v>1.8338609676204769</v>
      </c>
    </row>
    <row r="80" spans="1:34" x14ac:dyDescent="0.25">
      <c r="A80" s="23">
        <v>11</v>
      </c>
      <c r="B80" s="24">
        <v>1.440754347849333</v>
      </c>
      <c r="C80" s="24">
        <v>1.4451915501772039</v>
      </c>
      <c r="D80" s="24">
        <v>1.449763436191682</v>
      </c>
      <c r="E80" s="24">
        <v>1.4552705322913619</v>
      </c>
      <c r="F80" s="24">
        <v>1.4601419728135301</v>
      </c>
      <c r="G80" s="24">
        <v>1.465155362180778</v>
      </c>
      <c r="H80" s="24">
        <v>1.4703131138344281</v>
      </c>
      <c r="I80" s="24">
        <v>1.476516168604163</v>
      </c>
      <c r="J80" s="24">
        <v>1.4819949850849581</v>
      </c>
      <c r="K80" s="24">
        <v>1.487625806812098</v>
      </c>
      <c r="L80" s="24">
        <v>1.4934110473518809</v>
      </c>
      <c r="M80" s="24">
        <v>1.5003588828205461</v>
      </c>
      <c r="N80" s="24">
        <v>1.50648699292244</v>
      </c>
      <c r="O80" s="24">
        <v>1.51277729966057</v>
      </c>
      <c r="P80" s="24">
        <v>1.519232378163142</v>
      </c>
      <c r="Q80" s="24">
        <v>1.526974991942796</v>
      </c>
      <c r="R80" s="24">
        <v>1.533795910483372</v>
      </c>
      <c r="S80" s="24">
        <v>1.540789755756123</v>
      </c>
      <c r="T80" s="24">
        <v>1.5479591030140141</v>
      </c>
      <c r="U80" s="24">
        <v>1.556548592148252</v>
      </c>
      <c r="V80" s="24">
        <v>1.56410704385723</v>
      </c>
      <c r="W80" s="24">
        <v>1.571849287441492</v>
      </c>
      <c r="X80" s="24">
        <v>1.5811178487664299</v>
      </c>
      <c r="Y80" s="24">
        <v>1.5892676972752111</v>
      </c>
      <c r="Z80" s="24">
        <v>1.597610004733077</v>
      </c>
      <c r="AA80" s="24">
        <v>1.6061475081501171</v>
      </c>
      <c r="AB80" s="24">
        <v>1.61635828626596</v>
      </c>
      <c r="AC80" s="24">
        <v>1.625328103726372</v>
      </c>
      <c r="AD80" s="24">
        <v>1.634501799946146</v>
      </c>
      <c r="AE80" s="24">
        <v>1.643882231256208</v>
      </c>
      <c r="AF80" s="24">
        <v>1.6550912250700729</v>
      </c>
      <c r="AG80" s="24">
        <v>1.664929526520621</v>
      </c>
      <c r="AH80" s="25">
        <v>1.674983742366142</v>
      </c>
    </row>
    <row r="81" spans="1:34" x14ac:dyDescent="0.25">
      <c r="A81" s="23">
        <v>11.5</v>
      </c>
      <c r="B81" s="24">
        <v>1.347679489598739</v>
      </c>
      <c r="C81" s="24">
        <v>1.3511848755071969</v>
      </c>
      <c r="D81" s="24">
        <v>1.354806100203781</v>
      </c>
      <c r="E81" s="24">
        <v>1.359180052031155</v>
      </c>
      <c r="F81" s="24">
        <v>1.3630594309384401</v>
      </c>
      <c r="G81" s="24">
        <v>1.367061387930528</v>
      </c>
      <c r="H81" s="24">
        <v>1.37118817038712</v>
      </c>
      <c r="I81" s="24">
        <v>1.3761635138445389</v>
      </c>
      <c r="J81" s="24">
        <v>1.380568461663884</v>
      </c>
      <c r="K81" s="24">
        <v>1.3851053520458789</v>
      </c>
      <c r="L81" s="24">
        <v>1.3897764324952031</v>
      </c>
      <c r="M81" s="24">
        <v>1.395398626094932</v>
      </c>
      <c r="N81" s="24">
        <v>1.4003681774745731</v>
      </c>
      <c r="O81" s="24">
        <v>1.4054791708833361</v>
      </c>
      <c r="P81" s="24">
        <v>1.410734015387813</v>
      </c>
      <c r="Q81" s="24">
        <v>1.4170496932253021</v>
      </c>
      <c r="R81" s="24">
        <v>1.422624479968585</v>
      </c>
      <c r="S81" s="24">
        <v>1.428350746913513</v>
      </c>
      <c r="T81" s="24">
        <v>1.4342309032514351</v>
      </c>
      <c r="U81" s="24">
        <v>1.441288798853672</v>
      </c>
      <c r="V81" s="24">
        <v>1.447510662676081</v>
      </c>
      <c r="W81" s="24">
        <v>1.4538941799198291</v>
      </c>
      <c r="X81" s="24">
        <v>1.461549358424582</v>
      </c>
      <c r="Y81" s="24">
        <v>1.4682919442590221</v>
      </c>
      <c r="Z81" s="24">
        <v>1.475204324726807</v>
      </c>
      <c r="AA81" s="24">
        <v>1.482289070776404</v>
      </c>
      <c r="AB81" s="24">
        <v>1.490775888692994</v>
      </c>
      <c r="AC81" s="24">
        <v>1.4982429132847339</v>
      </c>
      <c r="AD81" s="24">
        <v>1.5058904603966781</v>
      </c>
      <c r="AE81" s="24">
        <v>1.5137212202981321</v>
      </c>
      <c r="AF81" s="24">
        <v>1.5230923130170659</v>
      </c>
      <c r="AG81" s="24">
        <v>1.5313294083903739</v>
      </c>
      <c r="AH81" s="25">
        <v>1.539758369996082</v>
      </c>
    </row>
    <row r="82" spans="1:34" x14ac:dyDescent="0.25">
      <c r="A82" s="23">
        <v>12</v>
      </c>
      <c r="B82" s="24">
        <v>1.2681397345484511</v>
      </c>
      <c r="C82" s="24">
        <v>1.270909955942541</v>
      </c>
      <c r="D82" s="24">
        <v>1.273778591041776</v>
      </c>
      <c r="E82" s="24">
        <v>1.27725227675985</v>
      </c>
      <c r="F82" s="24">
        <v>1.280340742039717</v>
      </c>
      <c r="G82" s="24">
        <v>1.2835338344596099</v>
      </c>
      <c r="H82" s="24">
        <v>1.2868336353376111</v>
      </c>
      <c r="I82" s="24">
        <v>1.2908210475266291</v>
      </c>
      <c r="J82" s="24">
        <v>1.2943591905699099</v>
      </c>
      <c r="K82" s="24">
        <v>1.29801063330765</v>
      </c>
      <c r="L82" s="24">
        <v>1.3017774571829059</v>
      </c>
      <c r="M82" s="24">
        <v>1.306320690838527</v>
      </c>
      <c r="N82" s="24">
        <v>1.3103446632792251</v>
      </c>
      <c r="O82" s="24">
        <v>1.314490742957438</v>
      </c>
      <c r="P82" s="24">
        <v>1.318761172878135</v>
      </c>
      <c r="Q82" s="24">
        <v>1.3239034985792</v>
      </c>
      <c r="R82" s="24">
        <v>1.3284510492064261</v>
      </c>
      <c r="S82" s="24">
        <v>1.333130053320271</v>
      </c>
      <c r="T82" s="24">
        <v>1.337942754050464</v>
      </c>
      <c r="U82" s="24">
        <v>1.34372954180735</v>
      </c>
      <c r="V82" s="24">
        <v>1.3488396293223499</v>
      </c>
      <c r="W82" s="24">
        <v>1.3540906516202449</v>
      </c>
      <c r="X82" s="24">
        <v>1.3603981784209549</v>
      </c>
      <c r="Y82" s="24">
        <v>1.3659628092426379</v>
      </c>
      <c r="Z82" s="24">
        <v>1.371675990197424</v>
      </c>
      <c r="AA82" s="24">
        <v>1.3775401261721629</v>
      </c>
      <c r="AB82" s="24">
        <v>1.384575616886552</v>
      </c>
      <c r="AC82" s="24">
        <v>1.390775072169125</v>
      </c>
      <c r="AD82" s="24">
        <v>1.397133113548245</v>
      </c>
      <c r="AE82" s="24">
        <v>1.4036522652315999</v>
      </c>
      <c r="AF82" s="24">
        <v>1.411464991733566</v>
      </c>
      <c r="AG82" s="24">
        <v>1.4183420204870629</v>
      </c>
      <c r="AH82" s="25">
        <v>1.4253882871258861</v>
      </c>
    </row>
    <row r="83" spans="1:34" x14ac:dyDescent="0.25">
      <c r="A83" s="23">
        <v>12.5</v>
      </c>
      <c r="B83" s="24">
        <v>1.200041465075824</v>
      </c>
      <c r="C83" s="24">
        <v>1.2022573656912401</v>
      </c>
      <c r="D83" s="24">
        <v>1.204555674744326</v>
      </c>
      <c r="E83" s="24">
        <v>1.207343529651868</v>
      </c>
      <c r="F83" s="24">
        <v>1.209826421122437</v>
      </c>
      <c r="G83" s="24">
        <v>1.2123974086037581</v>
      </c>
      <c r="H83" s="24">
        <v>1.215058407352293</v>
      </c>
      <c r="I83" s="24">
        <v>1.218279225452592</v>
      </c>
      <c r="J83" s="24">
        <v>1.2211418194358561</v>
      </c>
      <c r="K83" s="24">
        <v>1.2241004900608869</v>
      </c>
      <c r="L83" s="24">
        <v>1.227157152709123</v>
      </c>
      <c r="M83" s="24">
        <v>1.2308496654812271</v>
      </c>
      <c r="N83" s="24">
        <v>1.2341252305969499</v>
      </c>
      <c r="O83" s="24">
        <v>1.2375049879740809</v>
      </c>
      <c r="P83" s="24">
        <v>1.2409910145559659</v>
      </c>
      <c r="Q83" s="24">
        <v>1.2451951290621059</v>
      </c>
      <c r="R83" s="24">
        <v>1.248918531085164</v>
      </c>
      <c r="S83" s="24">
        <v>1.2527547796953169</v>
      </c>
      <c r="T83" s="24">
        <v>1.256705951960672</v>
      </c>
      <c r="U83" s="24">
        <v>1.26146367469462</v>
      </c>
      <c r="V83" s="24">
        <v>1.2656709893120219</v>
      </c>
      <c r="W83" s="24">
        <v>1.26999993988938</v>
      </c>
      <c r="X83" s="24">
        <v>1.2752071032379511</v>
      </c>
      <c r="Y83" s="24">
        <v>1.2798072785391099</v>
      </c>
      <c r="Z83" s="24">
        <v>1.2845361792886361</v>
      </c>
      <c r="AA83" s="24">
        <v>1.289396044311756</v>
      </c>
      <c r="AB83" s="24">
        <v>1.29523439795676</v>
      </c>
      <c r="AC83" s="24">
        <v>1.3003856993203251</v>
      </c>
      <c r="AD83" s="24">
        <v>1.3056750701722839</v>
      </c>
      <c r="AE83" s="24">
        <v>1.3111048686587019</v>
      </c>
      <c r="AF83" s="24">
        <v>1.3176203209574271</v>
      </c>
      <c r="AG83" s="24">
        <v>1.323362614379197</v>
      </c>
      <c r="AH83" s="25">
        <v>1.329252937154721</v>
      </c>
    </row>
    <row r="84" spans="1:34" x14ac:dyDescent="0.25">
      <c r="A84" s="23">
        <v>13</v>
      </c>
      <c r="B84" s="24">
        <v>1.1414670703418091</v>
      </c>
      <c r="C84" s="24">
        <v>1.143293685744905</v>
      </c>
      <c r="D84" s="24">
        <v>1.145188124133693</v>
      </c>
      <c r="E84" s="24">
        <v>1.1474861406652359</v>
      </c>
      <c r="F84" s="24">
        <v>1.14953298997528</v>
      </c>
      <c r="G84" s="24">
        <v>1.1516528239823021</v>
      </c>
      <c r="H84" s="24">
        <v>1.1538473918811449</v>
      </c>
      <c r="I84" s="24">
        <v>1.156504510208167</v>
      </c>
      <c r="J84" s="24">
        <v>1.158867002678108</v>
      </c>
      <c r="K84" s="24">
        <v>1.161309768552627</v>
      </c>
      <c r="L84" s="24">
        <v>1.163834557151542</v>
      </c>
      <c r="M84" s="24">
        <v>1.1668861452364809</v>
      </c>
      <c r="N84" s="24">
        <v>1.16959466647185</v>
      </c>
      <c r="O84" s="24">
        <v>1.1723908848080189</v>
      </c>
      <c r="P84" s="24">
        <v>1.1752767111267171</v>
      </c>
      <c r="Q84" s="24">
        <v>1.1787593125151989</v>
      </c>
      <c r="R84" s="24">
        <v>1.1818458452766329</v>
      </c>
      <c r="S84" s="24">
        <v>1.1850280375411411</v>
      </c>
      <c r="T84" s="24">
        <v>1.188307800315207</v>
      </c>
      <c r="U84" s="24">
        <v>1.1922600579843921</v>
      </c>
      <c r="V84" s="24">
        <v>1.1957577949446669</v>
      </c>
      <c r="W84" s="24">
        <v>1.199359288857458</v>
      </c>
      <c r="X84" s="24">
        <v>1.203694934141561</v>
      </c>
      <c r="Y84" s="24">
        <v>1.207528345245088</v>
      </c>
      <c r="Z84" s="24">
        <v>1.2114720769277449</v>
      </c>
      <c r="AA84" s="24">
        <v>1.2155282019531399</v>
      </c>
      <c r="AB84" s="24">
        <v>1.2204051657973389</v>
      </c>
      <c r="AC84" s="24">
        <v>1.224711920462711</v>
      </c>
      <c r="AD84" s="24">
        <v>1.229137647823823</v>
      </c>
      <c r="AE84" s="24">
        <v>1.2336845399651211</v>
      </c>
      <c r="AF84" s="24">
        <v>1.239145367210096</v>
      </c>
      <c r="AG84" s="24">
        <v>1.243962448418874</v>
      </c>
      <c r="AH84" s="25">
        <v>1.2489077702653371</v>
      </c>
    </row>
    <row r="85" spans="1:34" x14ac:dyDescent="0.25">
      <c r="A85" s="23">
        <v>13.5</v>
      </c>
      <c r="B85" s="24">
        <v>1.090674946290912</v>
      </c>
      <c r="C85" s="24">
        <v>1.0922615038786909</v>
      </c>
      <c r="D85" s="24">
        <v>1.093902718815688</v>
      </c>
      <c r="E85" s="24">
        <v>1.0958884465415271</v>
      </c>
      <c r="F85" s="24">
        <v>1.0976529771704731</v>
      </c>
      <c r="G85" s="24">
        <v>1.0994768009981271</v>
      </c>
      <c r="H85" s="24">
        <v>1.1013615011577109</v>
      </c>
      <c r="I85" s="24">
        <v>1.1036393711626631</v>
      </c>
      <c r="J85" s="24">
        <v>1.1056614014966351</v>
      </c>
      <c r="K85" s="24">
        <v>1.1077493218134979</v>
      </c>
      <c r="L85" s="24">
        <v>1.109904715371447</v>
      </c>
      <c r="M85" s="24">
        <v>1.112506732101342</v>
      </c>
      <c r="N85" s="24">
        <v>1.114813764731631</v>
      </c>
      <c r="O85" s="24">
        <v>1.1171934191176169</v>
      </c>
      <c r="P85" s="24">
        <v>1.119647440079407</v>
      </c>
      <c r="Q85" s="24">
        <v>1.1226067835632589</v>
      </c>
      <c r="R85" s="24">
        <v>1.125227918236269</v>
      </c>
      <c r="S85" s="24">
        <v>1.127928945143829</v>
      </c>
      <c r="T85" s="24">
        <v>1.130711609230808</v>
      </c>
      <c r="U85" s="24">
        <v>1.134063558929169</v>
      </c>
      <c r="V85" s="24">
        <v>1.1370291053034369</v>
      </c>
      <c r="W85" s="24">
        <v>1.140081949438283</v>
      </c>
      <c r="X85" s="24">
        <v>1.143756479181345</v>
      </c>
      <c r="Y85" s="24">
        <v>1.147005009240782</v>
      </c>
      <c r="Z85" s="24">
        <v>1.150346874825614</v>
      </c>
      <c r="AA85" s="24">
        <v>1.1537839826378311</v>
      </c>
      <c r="AB85" s="24">
        <v>1.157916861085565</v>
      </c>
      <c r="AC85" s="24">
        <v>1.1615668681042111</v>
      </c>
      <c r="AD85" s="24">
        <v>1.165318170841446</v>
      </c>
      <c r="AE85" s="24">
        <v>1.1691727953200961</v>
      </c>
      <c r="AF85" s="24">
        <v>1.1738032037965731</v>
      </c>
      <c r="AG85" s="24">
        <v>1.177888787741753</v>
      </c>
      <c r="AH85" s="25">
        <v>1.1820842434240491</v>
      </c>
    </row>
    <row r="86" spans="1:34" x14ac:dyDescent="0.25">
      <c r="A86" s="23">
        <v>14</v>
      </c>
      <c r="B86" s="24">
        <v>1.0460994956512291</v>
      </c>
      <c r="C86" s="24">
        <v>1.0475794146513531</v>
      </c>
      <c r="D86" s="24">
        <v>1.0491022451797221</v>
      </c>
      <c r="E86" s="24">
        <v>1.050934790805915</v>
      </c>
      <c r="F86" s="24">
        <v>1.052554918063846</v>
      </c>
      <c r="G86" s="24">
        <v>1.054222066837714</v>
      </c>
      <c r="H86" s="24">
        <v>1.055937654199123</v>
      </c>
      <c r="I86" s="24">
        <v>1.058002284468974</v>
      </c>
      <c r="J86" s="24">
        <v>1.0598276838749809</v>
      </c>
      <c r="K86" s="24">
        <v>1.061706009657692</v>
      </c>
      <c r="L86" s="24">
        <v>1.063638679013684</v>
      </c>
      <c r="M86" s="24">
        <v>1.065964034856413</v>
      </c>
      <c r="N86" s="24">
        <v>1.068019325987553</v>
      </c>
      <c r="O86" s="24">
        <v>1.070133583344786</v>
      </c>
      <c r="P86" s="24">
        <v>1.0723083856866009</v>
      </c>
      <c r="Q86" s="24">
        <v>1.074924283614614</v>
      </c>
      <c r="R86" s="24">
        <v>1.0772356832030521</v>
      </c>
      <c r="S86" s="24">
        <v>1.079612627573022</v>
      </c>
      <c r="T86" s="24">
        <v>1.08205669560777</v>
      </c>
      <c r="U86" s="24">
        <v>1.0849950515650091</v>
      </c>
      <c r="V86" s="24">
        <v>1.0875899862550471</v>
      </c>
      <c r="W86" s="24">
        <v>1.0902571793292279</v>
      </c>
      <c r="X86" s="24">
        <v>1.0934625531904461</v>
      </c>
      <c r="Y86" s="24">
        <v>1.0962922771899919</v>
      </c>
      <c r="Z86" s="24">
        <v>1.099199771476701</v>
      </c>
      <c r="AA86" s="24">
        <v>1.102186776690941</v>
      </c>
      <c r="AB86" s="24">
        <v>1.105774431282317</v>
      </c>
      <c r="AC86" s="24">
        <v>1.108939681536359</v>
      </c>
      <c r="AD86" s="24">
        <v>1.112189970347341</v>
      </c>
      <c r="AE86" s="24">
        <v>1.1155271576764689</v>
      </c>
      <c r="AF86" s="24">
        <v>1.1195329108054659</v>
      </c>
      <c r="AG86" s="24">
        <v>1.1230649042670939</v>
      </c>
      <c r="AH86" s="25">
        <v>1.126689820380772</v>
      </c>
    </row>
    <row r="87" spans="1:34" x14ac:dyDescent="0.25">
      <c r="A87" s="23">
        <v>14.5</v>
      </c>
      <c r="B87" s="24">
        <v>1.0063511279344499</v>
      </c>
      <c r="C87" s="24">
        <v>1.007842019405234</v>
      </c>
      <c r="D87" s="24">
        <v>1.009365496398791</v>
      </c>
      <c r="E87" s="24">
        <v>1.0111855237671621</v>
      </c>
      <c r="F87" s="24">
        <v>1.012783354794812</v>
      </c>
      <c r="G87" s="24">
        <v>1.014417355471134</v>
      </c>
      <c r="H87" s="24">
        <v>1.0160887768061071</v>
      </c>
      <c r="I87" s="24">
        <v>1.018087733063588</v>
      </c>
      <c r="J87" s="24">
        <v>1.0198445245802901</v>
      </c>
      <c r="K87" s="24">
        <v>1.0216426986830101</v>
      </c>
      <c r="L87" s="24">
        <v>1.0234835065067081</v>
      </c>
      <c r="M87" s="24">
        <v>1.0256866690659141</v>
      </c>
      <c r="N87" s="24">
        <v>1.0276241576344869</v>
      </c>
      <c r="O87" s="24">
        <v>1.029608376715053</v>
      </c>
      <c r="P87" s="24">
        <v>1.0316407390044791</v>
      </c>
      <c r="Q87" s="24">
        <v>1.0340745608612081</v>
      </c>
      <c r="R87" s="24">
        <v>1.0362160801995819</v>
      </c>
      <c r="S87" s="24">
        <v>1.03841021668197</v>
      </c>
      <c r="T87" s="24">
        <v>1.04065838313</v>
      </c>
      <c r="U87" s="24">
        <v>1.043351416711584</v>
      </c>
      <c r="V87" s="24">
        <v>1.0457215104498241</v>
      </c>
      <c r="W87" s="24">
        <v>1.0481502430112719</v>
      </c>
      <c r="X87" s="24">
        <v>1.0510599777856049</v>
      </c>
      <c r="Y87" s="24">
        <v>1.053621162540114</v>
      </c>
      <c r="Z87" s="24">
        <v>1.0562459721590529</v>
      </c>
      <c r="AA87" s="24">
        <v>1.0589359812211729</v>
      </c>
      <c r="AB87" s="24">
        <v>1.06215883063206</v>
      </c>
      <c r="AC87" s="24">
        <v>1.064995506834274</v>
      </c>
      <c r="AD87" s="24">
        <v>1.067902384247279</v>
      </c>
      <c r="AE87" s="24">
        <v>1.0708811567706631</v>
      </c>
      <c r="AF87" s="24">
        <v>1.074449575108958</v>
      </c>
      <c r="AG87" s="24">
        <v>1.07759007669773</v>
      </c>
      <c r="AH87" s="25">
        <v>1.080807971668988</v>
      </c>
    </row>
    <row r="88" spans="1:34" x14ac:dyDescent="0.25">
      <c r="A88" s="23">
        <v>15</v>
      </c>
      <c r="B88" s="24">
        <v>0.97021625943581147</v>
      </c>
      <c r="C88" s="24">
        <v>0.97181992626622249</v>
      </c>
      <c r="D88" s="24">
        <v>0.97344727242943807</v>
      </c>
      <c r="E88" s="24">
        <v>0.97537700251757098</v>
      </c>
      <c r="F88" s="24">
        <v>0.97705883628633305</v>
      </c>
      <c r="G88" s="24">
        <v>0.97876740765199965</v>
      </c>
      <c r="H88" s="24">
        <v>0.9805038015629326</v>
      </c>
      <c r="I88" s="24">
        <v>0.98256620666654282</v>
      </c>
      <c r="J88" s="24">
        <v>0.98436660516325414</v>
      </c>
      <c r="K88" s="24">
        <v>0.98619826227080187</v>
      </c>
      <c r="L88" s="24">
        <v>0.98806226306252276</v>
      </c>
      <c r="M88" s="24">
        <v>0.99027925707761555</v>
      </c>
      <c r="N88" s="24">
        <v>0.99221707385085933</v>
      </c>
      <c r="O88" s="24">
        <v>0.99419080523749581</v>
      </c>
      <c r="P88" s="24">
        <v>0.99620169787277335</v>
      </c>
      <c r="Q88" s="24">
        <v>0.99859637027853509</v>
      </c>
      <c r="R88" s="24">
        <v>1.000692056032005</v>
      </c>
      <c r="S88" s="24">
        <v>1.002828851107473</v>
      </c>
      <c r="T88" s="24">
        <v>1.0050080022649459</v>
      </c>
      <c r="U88" s="24">
        <v>1.0076055419721019</v>
      </c>
      <c r="V88" s="24">
        <v>1.009880757321628</v>
      </c>
      <c r="W88" s="24">
        <v>1.0122024117489281</v>
      </c>
      <c r="X88" s="24">
        <v>1.0149715813670961</v>
      </c>
      <c r="Y88" s="24">
        <v>1.0173986855220729</v>
      </c>
      <c r="Z88" s="24">
        <v>1.0198766889342521</v>
      </c>
      <c r="AA88" s="24">
        <v>1.0224070001207619</v>
      </c>
      <c r="AB88" s="24">
        <v>1.0254270201627911</v>
      </c>
      <c r="AC88" s="24">
        <v>1.028075496856609</v>
      </c>
      <c r="AD88" s="24">
        <v>1.0307807572305721</v>
      </c>
      <c r="AE88" s="24">
        <v>1.033544329122646</v>
      </c>
      <c r="AF88" s="24">
        <v>1.036844290362785</v>
      </c>
      <c r="AG88" s="24">
        <v>1.039739590520059</v>
      </c>
      <c r="AH88" s="25">
        <v>1.042698174605756</v>
      </c>
    </row>
    <row r="89" spans="1:34" x14ac:dyDescent="0.25">
      <c r="A89" s="23">
        <v>15.5</v>
      </c>
      <c r="B89" s="24">
        <v>0.93665731323415446</v>
      </c>
      <c r="C89" s="24">
        <v>0.93845975014381655</v>
      </c>
      <c r="D89" s="24">
        <v>0.94027838001181485</v>
      </c>
      <c r="E89" s="24">
        <v>0.94242159093305944</v>
      </c>
      <c r="F89" s="24">
        <v>0.9442779182449772</v>
      </c>
      <c r="G89" s="24">
        <v>0.94615297091753492</v>
      </c>
      <c r="H89" s="24">
        <v>0.94804766783747463</v>
      </c>
      <c r="I89" s="24">
        <v>0.9502842017814721</v>
      </c>
      <c r="J89" s="24">
        <v>0.95222461395816038</v>
      </c>
      <c r="K89" s="24">
        <v>0.95418758058600361</v>
      </c>
      <c r="L89" s="24">
        <v>0.95617402067671931</v>
      </c>
      <c r="M89" s="24">
        <v>0.95852242802286702</v>
      </c>
      <c r="N89" s="24">
        <v>0.96056289559867336</v>
      </c>
      <c r="O89" s="24">
        <v>0.96262988170477481</v>
      </c>
      <c r="P89" s="24">
        <v>0.96472446691479952</v>
      </c>
      <c r="Q89" s="24">
        <v>0.9672044736256763</v>
      </c>
      <c r="R89" s="24">
        <v>0.96936256429005907</v>
      </c>
      <c r="S89" s="24">
        <v>0.97155167626992489</v>
      </c>
      <c r="T89" s="24">
        <v>0.97377289026366121</v>
      </c>
      <c r="U89" s="24">
        <v>0.97640632173338326</v>
      </c>
      <c r="V89" s="24">
        <v>0.97870081308793555</v>
      </c>
      <c r="W89" s="24">
        <v>0.98103096359033115</v>
      </c>
      <c r="X89" s="24">
        <v>0.98379619911881866</v>
      </c>
      <c r="Y89" s="24">
        <v>0.98620787315042702</v>
      </c>
      <c r="Z89" s="24">
        <v>0.98865914064750959</v>
      </c>
      <c r="AA89" s="24">
        <v>0.99115124406557431</v>
      </c>
      <c r="AB89" s="24">
        <v>0.99411196768614263</v>
      </c>
      <c r="AC89" s="24">
        <v>0.99669681124564846</v>
      </c>
      <c r="AD89" s="24">
        <v>0.9993264407701542</v>
      </c>
      <c r="AE89" s="24">
        <v>1.002002218036008</v>
      </c>
      <c r="AF89" s="24">
        <v>1.0051841570062929</v>
      </c>
      <c r="AG89" s="24">
        <v>1.007964738004075</v>
      </c>
      <c r="AH89" s="25">
        <v>1.0107959132917199</v>
      </c>
    </row>
    <row r="90" spans="1:34" x14ac:dyDescent="0.25">
      <c r="A90" s="23">
        <v>16</v>
      </c>
      <c r="B90" s="24">
        <v>0.90481271919189432</v>
      </c>
      <c r="C90" s="24">
        <v>0.90688411273108283</v>
      </c>
      <c r="D90" s="24">
        <v>0.90896563266964181</v>
      </c>
      <c r="E90" s="24">
        <v>0.91140765967310888</v>
      </c>
      <c r="F90" s="24">
        <v>0.91351316316088116</v>
      </c>
      <c r="G90" s="24">
        <v>0.91563079958853111</v>
      </c>
      <c r="H90" s="24">
        <v>0.91776132178117953</v>
      </c>
      <c r="I90" s="24">
        <v>0.92026422169558797</v>
      </c>
      <c r="J90" s="24">
        <v>0.92242524608287668</v>
      </c>
      <c r="K90" s="24">
        <v>0.92460154057714072</v>
      </c>
      <c r="L90" s="24">
        <v>0.92679385812847803</v>
      </c>
      <c r="M90" s="24">
        <v>0.92937281781661596</v>
      </c>
      <c r="N90" s="24">
        <v>0.9316024506235322</v>
      </c>
      <c r="O90" s="24">
        <v>0.93385062569314714</v>
      </c>
      <c r="P90" s="24">
        <v>0.93611825753746947</v>
      </c>
      <c r="Q90" s="24">
        <v>0.93878963944530658</v>
      </c>
      <c r="R90" s="24">
        <v>0.94110256534707204</v>
      </c>
      <c r="S90" s="24">
        <v>0.94343784437330758</v>
      </c>
      <c r="T90" s="24">
        <v>0.9457963911607804</v>
      </c>
      <c r="U90" s="24">
        <v>0.94857865716582346</v>
      </c>
      <c r="V90" s="24">
        <v>0.95099077074979455</v>
      </c>
      <c r="W90" s="24">
        <v>0.9534291833671793</v>
      </c>
      <c r="X90" s="24">
        <v>0.95630867300823386</v>
      </c>
      <c r="Y90" s="24">
        <v>0.95880775922328754</v>
      </c>
      <c r="Z90" s="24">
        <v>0.96133655292758891</v>
      </c>
      <c r="AA90" s="24">
        <v>0.96389613051502643</v>
      </c>
      <c r="AB90" s="24">
        <v>0.96692264779729165</v>
      </c>
      <c r="AC90" s="24">
        <v>0.9695526164272239</v>
      </c>
      <c r="AD90" s="24">
        <v>0.97221679312251363</v>
      </c>
      <c r="AE90" s="24">
        <v>0.97491637359788796</v>
      </c>
      <c r="AF90" s="24">
        <v>0.97811228226239177</v>
      </c>
      <c r="AG90" s="24">
        <v>0.98089281820334673</v>
      </c>
      <c r="AH90" s="25">
        <v>0.98371267861110412</v>
      </c>
    </row>
    <row r="91" spans="1:34" x14ac:dyDescent="0.25">
      <c r="A91" s="23">
        <v>16.5</v>
      </c>
      <c r="B91" s="24">
        <v>0.87399691395502566</v>
      </c>
      <c r="C91" s="24">
        <v>0.87639164250467239</v>
      </c>
      <c r="D91" s="24">
        <v>0.87879185071022514</v>
      </c>
      <c r="E91" s="24">
        <v>0.88159958618079004</v>
      </c>
      <c r="F91" s="24">
        <v>0.88401314030777001</v>
      </c>
      <c r="G91" s="24">
        <v>0.88643365476936664</v>
      </c>
      <c r="H91" s="24">
        <v>0.88886171632908129</v>
      </c>
      <c r="I91" s="24">
        <v>0.89170477647968671</v>
      </c>
      <c r="J91" s="24">
        <v>0.8941512034388519</v>
      </c>
      <c r="K91" s="24">
        <v>0.89660703597631553</v>
      </c>
      <c r="L91" s="24">
        <v>0.89907286098055395</v>
      </c>
      <c r="M91" s="24">
        <v>0.90196306915737845</v>
      </c>
      <c r="N91" s="24">
        <v>0.90445257345460384</v>
      </c>
      <c r="O91" s="24">
        <v>0.90695406356243335</v>
      </c>
      <c r="P91" s="24">
        <v>0.90946828793125556</v>
      </c>
      <c r="Q91" s="24">
        <v>0.91241864306365994</v>
      </c>
      <c r="R91" s="24">
        <v>0.91496302635993076</v>
      </c>
      <c r="S91" s="24">
        <v>0.91752251440516097</v>
      </c>
      <c r="T91" s="24">
        <v>0.9200978557744971</v>
      </c>
      <c r="U91" s="24">
        <v>0.9231234562233801</v>
      </c>
      <c r="V91" s="24">
        <v>0.92573573009181764</v>
      </c>
      <c r="W91" s="24">
        <v>0.92836636269474127</v>
      </c>
      <c r="X91" s="24">
        <v>0.93145985178637514</v>
      </c>
      <c r="Y91" s="24">
        <v>0.93413338432234438</v>
      </c>
      <c r="Z91" s="24">
        <v>0.9368281581868374</v>
      </c>
      <c r="AA91" s="24">
        <v>0.93954508371212209</v>
      </c>
      <c r="AB91" s="24">
        <v>0.94274404187500715</v>
      </c>
      <c r="AC91" s="24">
        <v>0.94551208561076061</v>
      </c>
      <c r="AD91" s="24">
        <v>0.94830517932772984</v>
      </c>
      <c r="AE91" s="24">
        <v>0.95112435267902262</v>
      </c>
      <c r="AF91" s="24">
        <v>0.95444778013757814</v>
      </c>
      <c r="AG91" s="24">
        <v>0.95732713695502236</v>
      </c>
      <c r="AH91" s="25">
        <v>0.96023596823171109</v>
      </c>
    </row>
    <row r="92" spans="1:34" x14ac:dyDescent="0.25">
      <c r="A92" s="23">
        <v>17</v>
      </c>
      <c r="B92" s="24">
        <v>0.84370034095312452</v>
      </c>
      <c r="C92" s="24">
        <v>0.84645697472481529</v>
      </c>
      <c r="D92" s="24">
        <v>0.84921586122444948</v>
      </c>
      <c r="E92" s="24">
        <v>0.85243775468275096</v>
      </c>
      <c r="F92" s="24">
        <v>0.85520242574294703</v>
      </c>
      <c r="G92" s="24">
        <v>0.85797030434799959</v>
      </c>
      <c r="H92" s="24">
        <v>0.86074181119979098</v>
      </c>
      <c r="I92" s="24">
        <v>0.86398038298814284</v>
      </c>
      <c r="J92" s="24">
        <v>0.86676119471111657</v>
      </c>
      <c r="K92" s="24">
        <v>0.86954696729921166</v>
      </c>
      <c r="L92" s="24">
        <v>0.87233812157928592</v>
      </c>
      <c r="M92" s="24">
        <v>0.87560183152725723</v>
      </c>
      <c r="N92" s="24">
        <v>0.87840610540464636</v>
      </c>
      <c r="O92" s="24">
        <v>0.88121722845604677</v>
      </c>
      <c r="P92" s="24">
        <v>0.88403578307022734</v>
      </c>
      <c r="Q92" s="24">
        <v>0.88733426659056969</v>
      </c>
      <c r="R92" s="24">
        <v>0.89017092126912434</v>
      </c>
      <c r="S92" s="24">
        <v>0.89301685213662918</v>
      </c>
      <c r="T92" s="24">
        <v>0.89587264170661085</v>
      </c>
      <c r="U92" s="24">
        <v>0.89921763364361562</v>
      </c>
      <c r="V92" s="24">
        <v>0.9020967976822224</v>
      </c>
      <c r="W92" s="24">
        <v>0.90498779997188927</v>
      </c>
      <c r="X92" s="24">
        <v>0.90837659098787737</v>
      </c>
      <c r="Y92" s="24">
        <v>0.91129579581288767</v>
      </c>
      <c r="Z92" s="24">
        <v>0.91422919562119875</v>
      </c>
      <c r="AA92" s="24">
        <v>0.91717753468345842</v>
      </c>
      <c r="AB92" s="24">
        <v>0.92063713808164993</v>
      </c>
      <c r="AC92" s="24">
        <v>0.92362039878927227</v>
      </c>
      <c r="AD92" s="24">
        <v>0.92662097120947096</v>
      </c>
      <c r="AE92" s="24">
        <v>0.92963971893373354</v>
      </c>
      <c r="AF92" s="24">
        <v>0.93318577142193693</v>
      </c>
      <c r="AG92" s="24">
        <v>0.93624700687984164</v>
      </c>
      <c r="AH92" s="25">
        <v>0.93932928660493464</v>
      </c>
    </row>
    <row r="93" spans="1:34" x14ac:dyDescent="0.25">
      <c r="A93" s="23">
        <v>17.5</v>
      </c>
      <c r="B93" s="24">
        <v>0.81358945039933939</v>
      </c>
      <c r="C93" s="24">
        <v>0.81673075143531593</v>
      </c>
      <c r="D93" s="24">
        <v>0.81987249808677409</v>
      </c>
      <c r="E93" s="24">
        <v>0.82353855618921523</v>
      </c>
      <c r="F93" s="24">
        <v>0.82668160230728782</v>
      </c>
      <c r="G93" s="24">
        <v>0.82982552299595891</v>
      </c>
      <c r="H93" s="24">
        <v>0.83297057289548992</v>
      </c>
      <c r="I93" s="24">
        <v>0.8366415648588984</v>
      </c>
      <c r="J93" s="24">
        <v>0.83978993536826319</v>
      </c>
      <c r="K93" s="24">
        <v>0.8429402418450751</v>
      </c>
      <c r="L93" s="24">
        <v>0.84609273905457194</v>
      </c>
      <c r="M93" s="24">
        <v>0.84977376119191272</v>
      </c>
      <c r="N93" s="24">
        <v>0.85293189456997531</v>
      </c>
      <c r="O93" s="24">
        <v>0.85609316030095883</v>
      </c>
      <c r="P93" s="24">
        <v>0.85925797471201193</v>
      </c>
      <c r="Q93" s="24">
        <v>0.86295529891943046</v>
      </c>
      <c r="R93" s="24">
        <v>0.86612923079870474</v>
      </c>
      <c r="S93" s="24">
        <v>0.86930803012242108</v>
      </c>
      <c r="T93" s="24">
        <v>0.87249211334248677</v>
      </c>
      <c r="U93" s="24">
        <v>0.876214110947661</v>
      </c>
      <c r="V93" s="24">
        <v>0.87941108687279379</v>
      </c>
      <c r="W93" s="24">
        <v>0.88261480038106188</v>
      </c>
      <c r="X93" s="24">
        <v>0.88636175293094099</v>
      </c>
      <c r="Y93" s="24">
        <v>0.8895820478437686</v>
      </c>
      <c r="Z93" s="24">
        <v>0.89281091121017542</v>
      </c>
      <c r="AA93" s="24">
        <v>0.89604892123918978</v>
      </c>
      <c r="AB93" s="24">
        <v>0.8998389313631332</v>
      </c>
      <c r="AC93" s="24">
        <v>0.90309874273932467</v>
      </c>
      <c r="AD93" s="24">
        <v>0.90636954737495434</v>
      </c>
      <c r="AE93" s="24">
        <v>0.9096520427998902</v>
      </c>
      <c r="AF93" s="24">
        <v>0.91349738368909972</v>
      </c>
      <c r="AG93" s="24">
        <v>0.91680774738208959</v>
      </c>
      <c r="AH93" s="25">
        <v>0.92013214496571327</v>
      </c>
    </row>
    <row r="94" spans="1:34" x14ac:dyDescent="0.25">
      <c r="A94" s="23">
        <v>18</v>
      </c>
      <c r="B94" s="24">
        <v>0.78350669929040273</v>
      </c>
      <c r="C94" s="24">
        <v>0.78703962146355344</v>
      </c>
      <c r="D94" s="24">
        <v>0.79057260195522716</v>
      </c>
      <c r="E94" s="24">
        <v>0.79469438849396967</v>
      </c>
      <c r="F94" s="24">
        <v>0.79822725962523478</v>
      </c>
      <c r="G94" s="24">
        <v>0.8017600921683431</v>
      </c>
      <c r="H94" s="24">
        <v>0.8052929747019365</v>
      </c>
      <c r="I94" s="24">
        <v>0.80941485251348244</v>
      </c>
      <c r="J94" s="24">
        <v>0.81294814766248247</v>
      </c>
      <c r="K94" s="24">
        <v>0.81648177369675712</v>
      </c>
      <c r="L94" s="24">
        <v>0.82001581931992407</v>
      </c>
      <c r="M94" s="24">
        <v>0.82413952120062495</v>
      </c>
      <c r="N94" s="24">
        <v>0.82767479583052583</v>
      </c>
      <c r="O94" s="24">
        <v>0.83121090580775769</v>
      </c>
      <c r="P94" s="24">
        <v>0.83474810139784905</v>
      </c>
      <c r="Q94" s="24">
        <v>0.83887653572723886</v>
      </c>
      <c r="R94" s="24">
        <v>0.84241694245631737</v>
      </c>
      <c r="S94" s="24">
        <v>0.84595922770083165</v>
      </c>
      <c r="T94" s="24">
        <v>0.84950364185106875</v>
      </c>
      <c r="U94" s="24">
        <v>0.85364181644021919</v>
      </c>
      <c r="V94" s="24">
        <v>0.85719171779888748</v>
      </c>
      <c r="W94" s="24">
        <v>0.86074467588826831</v>
      </c>
      <c r="X94" s="24">
        <v>0.86489420671733941</v>
      </c>
      <c r="Y94" s="24">
        <v>0.86845520134741749</v>
      </c>
      <c r="Z94" s="24">
        <v>0.87202055771685527</v>
      </c>
      <c r="AA94" s="24">
        <v>0.87559068797306117</v>
      </c>
      <c r="AB94" s="24">
        <v>0.87976242344897049</v>
      </c>
      <c r="AC94" s="24">
        <v>0.88334431102108779</v>
      </c>
      <c r="AD94" s="24">
        <v>0.88693229321500777</v>
      </c>
      <c r="AE94" s="24">
        <v>0.89052690149897729</v>
      </c>
      <c r="AF94" s="24">
        <v>0.8947297512963166</v>
      </c>
      <c r="AG94" s="24">
        <v>0.89834068464967198</v>
      </c>
      <c r="AH94" s="25">
        <v>0.90196006133260853</v>
      </c>
    </row>
    <row r="95" spans="1:34" x14ac:dyDescent="0.25">
      <c r="A95" s="23">
        <v>18.5</v>
      </c>
      <c r="B95" s="24">
        <v>0.75347055140661801</v>
      </c>
      <c r="C95" s="24">
        <v>0.75738624042049807</v>
      </c>
      <c r="D95" s="24">
        <v>0.76130302027144281</v>
      </c>
      <c r="E95" s="24">
        <v>0.7658736561744206</v>
      </c>
      <c r="F95" s="24">
        <v>0.76979199410485066</v>
      </c>
      <c r="G95" s="24">
        <v>0.77371080010386895</v>
      </c>
      <c r="H95" s="24">
        <v>0.77762999668849675</v>
      </c>
      <c r="I95" s="24">
        <v>0.78220278315701663</v>
      </c>
      <c r="J95" s="24">
        <v>0.78612256062954244</v>
      </c>
      <c r="K95" s="24">
        <v>0.79004248372067165</v>
      </c>
      <c r="L95" s="24">
        <v>0.79396247507240136</v>
      </c>
      <c r="M95" s="24">
        <v>0.7985357813862084</v>
      </c>
      <c r="N95" s="24">
        <v>0.80245567084976155</v>
      </c>
      <c r="O95" s="24">
        <v>0.80637551847055833</v>
      </c>
      <c r="P95" s="24">
        <v>0.81029540845250669</v>
      </c>
      <c r="Q95" s="24">
        <v>0.81486877947452752</v>
      </c>
      <c r="R95" s="24">
        <v>0.81878905053315021</v>
      </c>
      <c r="S95" s="24">
        <v>0.82270963099370453</v>
      </c>
      <c r="T95" s="24">
        <v>0.8266306051848572</v>
      </c>
      <c r="U95" s="24">
        <v>0.83120568520955573</v>
      </c>
      <c r="V95" s="24">
        <v>0.83512781737942443</v>
      </c>
      <c r="W95" s="24">
        <v>0.83905074524308465</v>
      </c>
      <c r="X95" s="24">
        <v>0.84362882823241325</v>
      </c>
      <c r="Y95" s="24">
        <v>0.84755432403982933</v>
      </c>
      <c r="Z95" s="24">
        <v>0.85148139468788731</v>
      </c>
      <c r="AA95" s="24">
        <v>0.85541028626237592</v>
      </c>
      <c r="AB95" s="24">
        <v>0.85999662285222722</v>
      </c>
      <c r="AC95" s="24">
        <v>0.8639303039782823</v>
      </c>
      <c r="AD95" s="24">
        <v>0.86786660090400525</v>
      </c>
      <c r="AE95" s="24">
        <v>0.87180587903602336</v>
      </c>
      <c r="AF95" s="24">
        <v>0.87640601538438023</v>
      </c>
      <c r="AG95" s="24">
        <v>0.88035315165403616</v>
      </c>
      <c r="AH95" s="25">
        <v>0.88430456050772199</v>
      </c>
    </row>
    <row r="96" spans="1:34" x14ac:dyDescent="0.25">
      <c r="A96" s="23">
        <v>19</v>
      </c>
      <c r="B96" s="24">
        <v>0.7236754773119024</v>
      </c>
      <c r="C96" s="24">
        <v>0.72794927070071058</v>
      </c>
      <c r="D96" s="24">
        <v>0.73222660726062738</v>
      </c>
      <c r="E96" s="24">
        <v>0.7372207705915278</v>
      </c>
      <c r="F96" s="24">
        <v>0.74150440893774527</v>
      </c>
      <c r="G96" s="24">
        <v>0.74579044182479759</v>
      </c>
      <c r="H96" s="24">
        <v>0.75007862570808748</v>
      </c>
      <c r="I96" s="24">
        <v>0.75508390077818321</v>
      </c>
      <c r="J96" s="24">
        <v>0.75937591008878336</v>
      </c>
      <c r="K96" s="24">
        <v>0.76366929956681728</v>
      </c>
      <c r="L96" s="24">
        <v>0.76796382579266287</v>
      </c>
      <c r="M96" s="24">
        <v>0.77297521836509109</v>
      </c>
      <c r="N96" s="24">
        <v>0.77727138807477014</v>
      </c>
      <c r="O96" s="24">
        <v>0.78156805856710643</v>
      </c>
      <c r="P96" s="24">
        <v>0.785865147984389</v>
      </c>
      <c r="Q96" s="24">
        <v>0.79087883940546733</v>
      </c>
      <c r="R96" s="24">
        <v>0.79517655610403115</v>
      </c>
      <c r="S96" s="24">
        <v>0.79947443290652365</v>
      </c>
      <c r="T96" s="24">
        <v>0.80377238807999218</v>
      </c>
      <c r="U96" s="24">
        <v>0.80878665912757486</v>
      </c>
      <c r="V96" s="24">
        <v>0.81308451931696324</v>
      </c>
      <c r="W96" s="24">
        <v>0.81738233397872362</v>
      </c>
      <c r="X96" s="24">
        <v>0.82239650014513632</v>
      </c>
      <c r="Y96" s="24">
        <v>0.82669449042063048</v>
      </c>
      <c r="Z96" s="24">
        <v>0.83099268845355057</v>
      </c>
      <c r="AA96" s="24">
        <v>0.83529117426806476</v>
      </c>
      <c r="AB96" s="24">
        <v>0.84030654486959511</v>
      </c>
      <c r="AC96" s="24">
        <v>0.84460592873825124</v>
      </c>
      <c r="AD96" s="24">
        <v>0.8489058693999425</v>
      </c>
      <c r="AE96" s="24">
        <v>0.85320656619967561</v>
      </c>
      <c r="AF96" s="24">
        <v>0.8582253238776979</v>
      </c>
      <c r="AG96" s="24">
        <v>0.86252848815024197</v>
      </c>
      <c r="AH96" s="25">
        <v>0.86683317407676597</v>
      </c>
    </row>
    <row r="97" spans="1:34" x14ac:dyDescent="0.25">
      <c r="A97" s="23">
        <v>19.5</v>
      </c>
      <c r="B97" s="24">
        <v>0.69449195435370359</v>
      </c>
      <c r="C97" s="24">
        <v>0.69908338148229565</v>
      </c>
      <c r="D97" s="24">
        <v>0.70368222393154201</v>
      </c>
      <c r="E97" s="24">
        <v>0.70905614988982024</v>
      </c>
      <c r="F97" s="24">
        <v>0.71366911409910394</v>
      </c>
      <c r="G97" s="24">
        <v>0.71828781913697193</v>
      </c>
      <c r="H97" s="24">
        <v>0.72291185539720648</v>
      </c>
      <c r="I97" s="24">
        <v>0.72831275614924651</v>
      </c>
      <c r="J97" s="24">
        <v>0.7329469386431251</v>
      </c>
      <c r="K97" s="24">
        <v>0.73758515566876992</v>
      </c>
      <c r="L97" s="24">
        <v>0.74222699774493861</v>
      </c>
      <c r="M97" s="24">
        <v>0.7476465155372668</v>
      </c>
      <c r="N97" s="24">
        <v>0.75229482273619941</v>
      </c>
      <c r="O97" s="24">
        <v>0.75694559315870469</v>
      </c>
      <c r="P97" s="24">
        <v>0.76159857888545135</v>
      </c>
      <c r="Q97" s="24">
        <v>0.76702953154777598</v>
      </c>
      <c r="R97" s="24">
        <v>0.77168646702733112</v>
      </c>
      <c r="S97" s="24">
        <v>0.77634483312831382</v>
      </c>
      <c r="T97" s="24">
        <v>0.78100438205615097</v>
      </c>
      <c r="U97" s="24">
        <v>0.78644168684971671</v>
      </c>
      <c r="V97" s="24">
        <v>0.79110296409759795</v>
      </c>
      <c r="W97" s="24">
        <v>0.79576477441193327</v>
      </c>
      <c r="X97" s="24">
        <v>0.80120411190802077</v>
      </c>
      <c r="Y97" s="24">
        <v>0.80586678177298765</v>
      </c>
      <c r="Z97" s="24">
        <v>0.81052971212766622</v>
      </c>
      <c r="AA97" s="24">
        <v>0.8151928169346041</v>
      </c>
      <c r="AB97" s="24">
        <v>0.82063321158131486</v>
      </c>
      <c r="AC97" s="24">
        <v>0.82529639921189002</v>
      </c>
      <c r="AD97" s="24">
        <v>0.82995950444436906</v>
      </c>
      <c r="AE97" s="24">
        <v>0.83462256056213924</v>
      </c>
      <c r="AF97" s="24">
        <v>0.84006283148423855</v>
      </c>
      <c r="AG97" s="24">
        <v>0.84472604067691226</v>
      </c>
      <c r="AH97" s="25">
        <v>0.8493894404090182</v>
      </c>
    </row>
    <row r="98" spans="1:34" x14ac:dyDescent="0.25">
      <c r="A98" s="23">
        <v>20</v>
      </c>
      <c r="B98" s="24">
        <v>0.66646646666306486</v>
      </c>
      <c r="C98" s="24">
        <v>0.67131924872695514</v>
      </c>
      <c r="D98" s="24">
        <v>0.67618473807654722</v>
      </c>
      <c r="E98" s="24">
        <v>0.68187621899742479</v>
      </c>
      <c r="F98" s="24">
        <v>0.68676672634770919</v>
      </c>
      <c r="G98" s="24">
        <v>0.69166774062982872</v>
      </c>
      <c r="H98" s="24">
        <v>0.69657868617594432</v>
      </c>
      <c r="I98" s="24">
        <v>0.70231990682605705</v>
      </c>
      <c r="J98" s="24">
        <v>0.70725039567906978</v>
      </c>
      <c r="K98" s="24">
        <v>0.71218899324368234</v>
      </c>
      <c r="L98" s="24">
        <v>0.71713512397703261</v>
      </c>
      <c r="M98" s="24">
        <v>0.72291436308629853</v>
      </c>
      <c r="N98" s="24">
        <v>0.7278748568482627</v>
      </c>
      <c r="O98" s="24">
        <v>0.7328411960902167</v>
      </c>
      <c r="P98" s="24">
        <v>0.73781296683120923</v>
      </c>
      <c r="Q98" s="24">
        <v>0.74361967871272872</v>
      </c>
      <c r="R98" s="24">
        <v>0.7486017979449775</v>
      </c>
      <c r="S98" s="24">
        <v>0.75358803813165465</v>
      </c>
      <c r="T98" s="24">
        <v>0.75857798541656718</v>
      </c>
      <c r="U98" s="24">
        <v>0.76440372381497734</v>
      </c>
      <c r="V98" s="24">
        <v>0.76940029899097917</v>
      </c>
      <c r="W98" s="24">
        <v>0.77439940564301912</v>
      </c>
      <c r="X98" s="24">
        <v>0.78023455975713729</v>
      </c>
      <c r="Y98" s="24">
        <v>0.78523828616362812</v>
      </c>
      <c r="Z98" s="24">
        <v>0.79024374560761745</v>
      </c>
      <c r="AA98" s="24">
        <v>0.79525068599003335</v>
      </c>
      <c r="AB98" s="24">
        <v>0.80109365185119119</v>
      </c>
      <c r="AC98" s="24">
        <v>0.80610293609365991</v>
      </c>
      <c r="AD98" s="24">
        <v>0.81111291856240231</v>
      </c>
      <c r="AE98" s="24">
        <v>0.81612346647918632</v>
      </c>
      <c r="AF98" s="24">
        <v>0.82196969969553957</v>
      </c>
      <c r="AG98" s="24">
        <v>0.82698116255623955</v>
      </c>
      <c r="AH98" s="25">
        <v>0.83199290465732589</v>
      </c>
    </row>
    <row r="99" spans="1:34" x14ac:dyDescent="0.25">
      <c r="A99" s="26">
        <v>20.5</v>
      </c>
      <c r="B99" s="27">
        <v>0.64032150515464825</v>
      </c>
      <c r="C99" s="27">
        <v>0.64536355517999666</v>
      </c>
      <c r="D99" s="27">
        <v>0.65042502427159599</v>
      </c>
      <c r="E99" s="27">
        <v>0.65635340962604949</v>
      </c>
      <c r="F99" s="27">
        <v>0.66145386922591942</v>
      </c>
      <c r="G99" s="27">
        <v>0.66657102167637716</v>
      </c>
      <c r="H99" s="27">
        <v>0.67170412524796452</v>
      </c>
      <c r="I99" s="27">
        <v>0.67771191714804291</v>
      </c>
      <c r="J99" s="27">
        <v>0.68287703736670202</v>
      </c>
      <c r="K99" s="27">
        <v>0.68805576029229687</v>
      </c>
      <c r="L99" s="27">
        <v>0.6932473443203454</v>
      </c>
      <c r="M99" s="27">
        <v>0.69931945797935635</v>
      </c>
      <c r="N99" s="27">
        <v>0.70453637920878953</v>
      </c>
      <c r="O99" s="27">
        <v>0.70976394799013176</v>
      </c>
      <c r="P99" s="27">
        <v>0.71500158428081106</v>
      </c>
      <c r="Q99" s="27">
        <v>0.72112411049524361</v>
      </c>
      <c r="R99" s="27">
        <v>0.72638157028254702</v>
      </c>
      <c r="S99" s="27">
        <v>0.73164726117278056</v>
      </c>
      <c r="T99" s="27">
        <v>0.73692060324813136</v>
      </c>
      <c r="U99" s="27">
        <v>0.74308173224601237</v>
      </c>
      <c r="V99" s="27">
        <v>0.74836967805041688</v>
      </c>
      <c r="W99" s="27">
        <v>0.75366357355594482</v>
      </c>
      <c r="X99" s="27">
        <v>0.7598467467122092</v>
      </c>
      <c r="Y99" s="27">
        <v>0.76515209844292642</v>
      </c>
      <c r="Z99" s="27">
        <v>0.77046207557443047</v>
      </c>
      <c r="AA99" s="27">
        <v>0.77577625994603006</v>
      </c>
      <c r="AB99" s="27">
        <v>0.78198090132666209</v>
      </c>
      <c r="AC99" s="27">
        <v>0.78730276686165057</v>
      </c>
      <c r="AD99" s="27">
        <v>0.79262753106278538</v>
      </c>
      <c r="AE99" s="27">
        <v>0.79795489509021433</v>
      </c>
      <c r="AF99" s="27">
        <v>0.8041730967867613</v>
      </c>
      <c r="AG99" s="27">
        <v>0.80950521389403951</v>
      </c>
      <c r="AH99" s="28">
        <v>0.81483911875815962</v>
      </c>
    </row>
    <row r="102" spans="1:34" ht="28.9" customHeight="1" x14ac:dyDescent="0.5">
      <c r="A102" s="1" t="s">
        <v>15</v>
      </c>
      <c r="B102" s="1"/>
    </row>
    <row r="103" spans="1:34" x14ac:dyDescent="0.25">
      <c r="A103" s="17" t="s">
        <v>10</v>
      </c>
      <c r="B103" s="18" t="s">
        <v>14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9"/>
    </row>
    <row r="104" spans="1:34" x14ac:dyDescent="0.25">
      <c r="A104" s="20" t="s">
        <v>12</v>
      </c>
      <c r="B104" s="21">
        <v>0</v>
      </c>
      <c r="C104" s="21">
        <v>5</v>
      </c>
      <c r="D104" s="21">
        <v>10</v>
      </c>
      <c r="E104" s="21">
        <v>15</v>
      </c>
      <c r="F104" s="21">
        <v>20</v>
      </c>
      <c r="G104" s="21">
        <v>25</v>
      </c>
      <c r="H104" s="21">
        <v>30</v>
      </c>
      <c r="I104" s="21">
        <v>35</v>
      </c>
      <c r="J104" s="21">
        <v>40</v>
      </c>
      <c r="K104" s="21">
        <v>45</v>
      </c>
      <c r="L104" s="21">
        <v>50</v>
      </c>
      <c r="M104" s="21">
        <v>55</v>
      </c>
      <c r="N104" s="21">
        <v>60</v>
      </c>
      <c r="O104" s="21">
        <v>65</v>
      </c>
      <c r="P104" s="21">
        <v>70</v>
      </c>
      <c r="Q104" s="21">
        <v>75</v>
      </c>
      <c r="R104" s="22">
        <v>80</v>
      </c>
    </row>
    <row r="105" spans="1:34" x14ac:dyDescent="0.25">
      <c r="A105" s="23">
        <v>4.5</v>
      </c>
      <c r="B105" s="24">
        <v>6.0899812194894078</v>
      </c>
      <c r="C105" s="24">
        <v>6.1338432878476006</v>
      </c>
      <c r="D105" s="24">
        <v>6.1781225748602431</v>
      </c>
      <c r="E105" s="24">
        <v>6.2228219137513747</v>
      </c>
      <c r="F105" s="24">
        <v>6.2679441377450393</v>
      </c>
      <c r="G105" s="24">
        <v>6.3134920800652852</v>
      </c>
      <c r="H105" s="24">
        <v>6.3594685739361543</v>
      </c>
      <c r="I105" s="24">
        <v>6.4058764525816896</v>
      </c>
      <c r="J105" s="24">
        <v>6.4527185492259393</v>
      </c>
      <c r="K105" s="24">
        <v>6.4999976970929447</v>
      </c>
      <c r="L105" s="24">
        <v>6.5477167294067531</v>
      </c>
      <c r="M105" s="24">
        <v>6.5958784949929754</v>
      </c>
      <c r="N105" s="24">
        <v>6.6444859050835339</v>
      </c>
      <c r="O105" s="24">
        <v>6.6935418865119178</v>
      </c>
      <c r="P105" s="24">
        <v>6.7430493661116131</v>
      </c>
      <c r="Q105" s="24">
        <v>6.7930112707161117</v>
      </c>
      <c r="R105" s="25">
        <v>6.843430527158902</v>
      </c>
    </row>
    <row r="106" spans="1:34" x14ac:dyDescent="0.25">
      <c r="A106" s="23">
        <v>5</v>
      </c>
      <c r="B106" s="24">
        <v>5.4445342522895821</v>
      </c>
      <c r="C106" s="24">
        <v>5.483645440336204</v>
      </c>
      <c r="D106" s="24">
        <v>5.5231456553320877</v>
      </c>
      <c r="E106" s="24">
        <v>5.5630376344008052</v>
      </c>
      <c r="F106" s="24">
        <v>5.603324114665921</v>
      </c>
      <c r="G106" s="24">
        <v>5.6440078332510089</v>
      </c>
      <c r="H106" s="24">
        <v>5.6850915272796358</v>
      </c>
      <c r="I106" s="24">
        <v>5.7265779338753751</v>
      </c>
      <c r="J106" s="24">
        <v>5.7684697901617916</v>
      </c>
      <c r="K106" s="24">
        <v>5.8107698332624604</v>
      </c>
      <c r="L106" s="24">
        <v>5.8534808003009484</v>
      </c>
      <c r="M106" s="24">
        <v>5.8966054440023967</v>
      </c>
      <c r="N106" s="24">
        <v>5.9401465794982533</v>
      </c>
      <c r="O106" s="24">
        <v>5.9841070375215244</v>
      </c>
      <c r="P106" s="24">
        <v>6.0284896488052313</v>
      </c>
      <c r="Q106" s="24">
        <v>6.0732972440823847</v>
      </c>
      <c r="R106" s="25">
        <v>6.1185326540860014</v>
      </c>
    </row>
    <row r="107" spans="1:34" x14ac:dyDescent="0.25">
      <c r="A107" s="23">
        <v>5.5</v>
      </c>
      <c r="B107" s="24">
        <v>4.8641689617662296</v>
      </c>
      <c r="C107" s="24">
        <v>4.8988879662501246</v>
      </c>
      <c r="D107" s="24">
        <v>4.9339687919610853</v>
      </c>
      <c r="E107" s="24">
        <v>4.9694140799222044</v>
      </c>
      <c r="F107" s="24">
        <v>5.0052264711565764</v>
      </c>
      <c r="G107" s="24">
        <v>5.0414086066872983</v>
      </c>
      <c r="H107" s="24">
        <v>5.0779631275374646</v>
      </c>
      <c r="I107" s="24">
        <v>5.1148926747301724</v>
      </c>
      <c r="J107" s="24">
        <v>5.1521998892885144</v>
      </c>
      <c r="K107" s="24">
        <v>5.1898874122355876</v>
      </c>
      <c r="L107" s="24">
        <v>5.2279578845944847</v>
      </c>
      <c r="M107" s="24">
        <v>5.2664139629898763</v>
      </c>
      <c r="N107" s="24">
        <v>5.3052583664527289</v>
      </c>
      <c r="O107" s="24">
        <v>5.3444938296155842</v>
      </c>
      <c r="P107" s="24">
        <v>5.3841230871109778</v>
      </c>
      <c r="Q107" s="24">
        <v>5.424148873571454</v>
      </c>
      <c r="R107" s="25">
        <v>5.4645739236295539</v>
      </c>
    </row>
    <row r="108" spans="1:34" x14ac:dyDescent="0.25">
      <c r="A108" s="23">
        <v>6</v>
      </c>
      <c r="B108" s="24">
        <v>4.3441874787232582</v>
      </c>
      <c r="C108" s="24">
        <v>4.3748598229188156</v>
      </c>
      <c r="D108" s="24">
        <v>4.405867768602227</v>
      </c>
      <c r="E108" s="24">
        <v>4.4372138606961116</v>
      </c>
      <c r="F108" s="24">
        <v>4.4689006441230914</v>
      </c>
      <c r="G108" s="24">
        <v>4.5009306638057884</v>
      </c>
      <c r="H108" s="24">
        <v>4.5333064646668184</v>
      </c>
      <c r="I108" s="24">
        <v>4.5660305916288069</v>
      </c>
      <c r="J108" s="24">
        <v>4.599105589614374</v>
      </c>
      <c r="K108" s="24">
        <v>4.6325340035461373</v>
      </c>
      <c r="L108" s="24">
        <v>4.6663183783467188</v>
      </c>
      <c r="M108" s="24">
        <v>4.7004612745403147</v>
      </c>
      <c r="N108" s="24">
        <v>4.7349653150574156</v>
      </c>
      <c r="O108" s="24">
        <v>4.7698331384300872</v>
      </c>
      <c r="P108" s="24">
        <v>4.8050673831903934</v>
      </c>
      <c r="Q108" s="24">
        <v>4.8406706878704044</v>
      </c>
      <c r="R108" s="25">
        <v>4.8766456910021816</v>
      </c>
    </row>
    <row r="109" spans="1:34" x14ac:dyDescent="0.25">
      <c r="A109" s="23">
        <v>6.5</v>
      </c>
      <c r="B109" s="24">
        <v>3.880067940748154</v>
      </c>
      <c r="C109" s="24">
        <v>3.9070259744553071</v>
      </c>
      <c r="D109" s="24">
        <v>3.93429437589409</v>
      </c>
      <c r="E109" s="24">
        <v>3.961875593886651</v>
      </c>
      <c r="F109" s="24">
        <v>3.9897720772551342</v>
      </c>
      <c r="G109" s="24">
        <v>4.017986274821685</v>
      </c>
      <c r="H109" s="24">
        <v>4.0465206354084522</v>
      </c>
      <c r="I109" s="24">
        <v>4.0753776078375807</v>
      </c>
      <c r="J109" s="24">
        <v>4.1045596409312139</v>
      </c>
      <c r="K109" s="24">
        <v>4.1340691835115022</v>
      </c>
      <c r="L109" s="24">
        <v>4.1639086844005888</v>
      </c>
      <c r="M109" s="24">
        <v>4.1940806080221948</v>
      </c>
      <c r="N109" s="24">
        <v>4.2245874812063384</v>
      </c>
      <c r="O109" s="24">
        <v>4.2554318463846066</v>
      </c>
      <c r="P109" s="24">
        <v>4.286616245988597</v>
      </c>
      <c r="Q109" s="24">
        <v>4.3181432224498968</v>
      </c>
      <c r="R109" s="25">
        <v>4.3500153182000973</v>
      </c>
    </row>
    <row r="110" spans="1:34" x14ac:dyDescent="0.25">
      <c r="A110" s="23">
        <v>7</v>
      </c>
      <c r="B110" s="24">
        <v>3.4674644922119859</v>
      </c>
      <c r="C110" s="24">
        <v>3.4910273917562149</v>
      </c>
      <c r="D110" s="24">
        <v>3.5148764112588391</v>
      </c>
      <c r="E110" s="24">
        <v>3.5390139034415289</v>
      </c>
      <c r="F110" s="24">
        <v>3.563442221025956</v>
      </c>
      <c r="G110" s="24">
        <v>3.588163716733793</v>
      </c>
      <c r="H110" s="24">
        <v>3.6131807432867111</v>
      </c>
      <c r="I110" s="24">
        <v>3.6384956534063808</v>
      </c>
      <c r="J110" s="24">
        <v>3.6641107998144751</v>
      </c>
      <c r="K110" s="24">
        <v>3.6900285352326652</v>
      </c>
      <c r="L110" s="24">
        <v>3.716251212382621</v>
      </c>
      <c r="M110" s="24">
        <v>3.7427811995875908</v>
      </c>
      <c r="N110" s="24">
        <v>3.769620927577114</v>
      </c>
      <c r="O110" s="24">
        <v>3.7967728426823122</v>
      </c>
      <c r="P110" s="24">
        <v>3.824239391234296</v>
      </c>
      <c r="Q110" s="24">
        <v>3.8520230195641871</v>
      </c>
      <c r="R110" s="25">
        <v>3.8801261740030988</v>
      </c>
    </row>
    <row r="111" spans="1:34" x14ac:dyDescent="0.25">
      <c r="A111" s="23">
        <v>7.5</v>
      </c>
      <c r="B111" s="24">
        <v>3.1022072842694062</v>
      </c>
      <c r="C111" s="24">
        <v>3.122681052501735</v>
      </c>
      <c r="D111" s="24">
        <v>3.143417678902209</v>
      </c>
      <c r="E111" s="24">
        <v>3.1644194200920279</v>
      </c>
      <c r="F111" s="24">
        <v>3.1856885326923861</v>
      </c>
      <c r="G111" s="24">
        <v>3.2072272733244822</v>
      </c>
      <c r="H111" s="24">
        <v>3.2290378986095112</v>
      </c>
      <c r="I111" s="24">
        <v>3.2511226651686709</v>
      </c>
      <c r="J111" s="24">
        <v>3.2734838296231601</v>
      </c>
      <c r="K111" s="24">
        <v>3.2961236485941732</v>
      </c>
      <c r="L111" s="24">
        <v>3.3190443787029098</v>
      </c>
      <c r="M111" s="24">
        <v>3.342248292172139</v>
      </c>
      <c r="N111" s="24">
        <v>3.36573772363093</v>
      </c>
      <c r="O111" s="24">
        <v>3.3895150233099232</v>
      </c>
      <c r="P111" s="24">
        <v>3.4135825414397631</v>
      </c>
      <c r="Q111" s="24">
        <v>3.4379426282510899</v>
      </c>
      <c r="R111" s="25">
        <v>3.4625976339745468</v>
      </c>
    </row>
    <row r="112" spans="1:34" x14ac:dyDescent="0.25">
      <c r="A112" s="23">
        <v>8</v>
      </c>
      <c r="B112" s="24">
        <v>2.7803024748586318</v>
      </c>
      <c r="C112" s="24">
        <v>2.797979941155631</v>
      </c>
      <c r="D112" s="24">
        <v>2.8158979898135139</v>
      </c>
      <c r="E112" s="24">
        <v>2.8340587813530052</v>
      </c>
      <c r="F112" s="24">
        <v>2.8524644762948261</v>
      </c>
      <c r="G112" s="24">
        <v>2.8711172351596992</v>
      </c>
      <c r="H112" s="24">
        <v>2.8900192184683462</v>
      </c>
      <c r="I112" s="24">
        <v>2.9091725867414908</v>
      </c>
      <c r="J112" s="24">
        <v>2.928579500499854</v>
      </c>
      <c r="K112" s="24">
        <v>2.9482421202641622</v>
      </c>
      <c r="L112" s="24">
        <v>2.9681626065551319</v>
      </c>
      <c r="M112" s="24">
        <v>2.988343135495064</v>
      </c>
      <c r="N112" s="24">
        <v>3.008785945612551</v>
      </c>
      <c r="O112" s="24">
        <v>3.0294932910377601</v>
      </c>
      <c r="P112" s="24">
        <v>3.0504674259008588</v>
      </c>
      <c r="Q112" s="24">
        <v>3.071710604332015</v>
      </c>
      <c r="R112" s="25">
        <v>3.0932250804613961</v>
      </c>
    </row>
    <row r="113" spans="1:18" x14ac:dyDescent="0.25">
      <c r="A113" s="23">
        <v>8.5</v>
      </c>
      <c r="B113" s="24">
        <v>2.4979322287014729</v>
      </c>
      <c r="C113" s="24">
        <v>2.5130930489652581</v>
      </c>
      <c r="D113" s="24">
        <v>2.5284731617656528</v>
      </c>
      <c r="E113" s="24">
        <v>2.544074631522907</v>
      </c>
      <c r="F113" s="24">
        <v>2.5598995226572678</v>
      </c>
      <c r="G113" s="24">
        <v>2.575949899588982</v>
      </c>
      <c r="H113" s="24">
        <v>2.592227826738299</v>
      </c>
      <c r="I113" s="24">
        <v>2.6087353685254682</v>
      </c>
      <c r="J113" s="24">
        <v>2.6254745893707332</v>
      </c>
      <c r="K113" s="24">
        <v>2.6424475536943461</v>
      </c>
      <c r="L113" s="24">
        <v>2.659656325916552</v>
      </c>
      <c r="M113" s="24">
        <v>2.6771029860591748</v>
      </c>
      <c r="N113" s="24">
        <v>2.6947896765503319</v>
      </c>
      <c r="O113" s="24">
        <v>2.712718555419718</v>
      </c>
      <c r="P113" s="24">
        <v>2.730891780697025</v>
      </c>
      <c r="Q113" s="24">
        <v>2.749311510411947</v>
      </c>
      <c r="R113" s="25">
        <v>2.7679799025941758</v>
      </c>
    </row>
    <row r="114" spans="1:18" x14ac:dyDescent="0.25">
      <c r="A114" s="23">
        <v>9</v>
      </c>
      <c r="B114" s="24">
        <v>2.251454717303317</v>
      </c>
      <c r="C114" s="24">
        <v>2.2643653739615481</v>
      </c>
      <c r="D114" s="24">
        <v>2.2774750193151019</v>
      </c>
      <c r="E114" s="24">
        <v>2.290785621683753</v>
      </c>
      <c r="F114" s="24">
        <v>2.3042991493872749</v>
      </c>
      <c r="G114" s="24">
        <v>2.3180175707454418</v>
      </c>
      <c r="H114" s="24">
        <v>2.3319428540780249</v>
      </c>
      <c r="I114" s="24">
        <v>2.3460769677047999</v>
      </c>
      <c r="J114" s="24">
        <v>2.3604218799455392</v>
      </c>
      <c r="K114" s="24">
        <v>2.3749795591200158</v>
      </c>
      <c r="L114" s="24">
        <v>2.3897519735480039</v>
      </c>
      <c r="M114" s="24">
        <v>2.40474110715085</v>
      </c>
      <c r="N114" s="24">
        <v>2.419949006256199</v>
      </c>
      <c r="O114" s="24">
        <v>2.43537773279327</v>
      </c>
      <c r="P114" s="24">
        <v>2.45102934869128</v>
      </c>
      <c r="Q114" s="24">
        <v>2.4669059158794511</v>
      </c>
      <c r="R114" s="25">
        <v>2.4830094962869982</v>
      </c>
    </row>
    <row r="115" spans="1:18" x14ac:dyDescent="0.25">
      <c r="A115" s="23">
        <v>9.5</v>
      </c>
      <c r="B115" s="24">
        <v>2.0374041189531291</v>
      </c>
      <c r="C115" s="24">
        <v>2.048317920959009</v>
      </c>
      <c r="D115" s="24">
        <v>2.059411393801915</v>
      </c>
      <c r="E115" s="24">
        <v>2.070686409701143</v>
      </c>
      <c r="F115" s="24">
        <v>2.0821448408759928</v>
      </c>
      <c r="G115" s="24">
        <v>2.0937885595457661</v>
      </c>
      <c r="H115" s="24">
        <v>2.1056194379297568</v>
      </c>
      <c r="I115" s="24">
        <v>2.117639348247268</v>
      </c>
      <c r="J115" s="24">
        <v>2.1298501627175952</v>
      </c>
      <c r="K115" s="24">
        <v>2.1422537535600399</v>
      </c>
      <c r="L115" s="24">
        <v>2.1548519929938998</v>
      </c>
      <c r="M115" s="24">
        <v>2.167646768840048</v>
      </c>
      <c r="N115" s="24">
        <v>2.180640031325654</v>
      </c>
      <c r="O115" s="24">
        <v>2.1938337462794641</v>
      </c>
      <c r="P115" s="24">
        <v>2.2072298795302192</v>
      </c>
      <c r="Q115" s="24">
        <v>2.2208303969066652</v>
      </c>
      <c r="R115" s="25">
        <v>2.2346372642375441</v>
      </c>
    </row>
    <row r="116" spans="1:18" x14ac:dyDescent="0.25">
      <c r="A116" s="23">
        <v>10</v>
      </c>
      <c r="B116" s="24">
        <v>1.852490618723448</v>
      </c>
      <c r="C116" s="24">
        <v>1.8616477015557309</v>
      </c>
      <c r="D116" s="24">
        <v>1.8709661233497259</v>
      </c>
      <c r="E116" s="24">
        <v>1.8804476602242579</v>
      </c>
      <c r="F116" s="24">
        <v>1.8900940882981501</v>
      </c>
      <c r="G116" s="24">
        <v>1.8999071836902279</v>
      </c>
      <c r="H116" s="24">
        <v>1.9098887225193151</v>
      </c>
      <c r="I116" s="24">
        <v>1.920040480904236</v>
      </c>
      <c r="J116" s="24">
        <v>1.930364234963815</v>
      </c>
      <c r="K116" s="24">
        <v>1.940861760816877</v>
      </c>
      <c r="L116" s="24">
        <v>1.9515348345822461</v>
      </c>
      <c r="M116" s="24">
        <v>1.9623852479803201</v>
      </c>
      <c r="N116" s="24">
        <v>1.9734148551377939</v>
      </c>
      <c r="O116" s="24">
        <v>1.984625525782939</v>
      </c>
      <c r="P116" s="24">
        <v>1.9960191296440219</v>
      </c>
      <c r="Q116" s="24">
        <v>2.0075975364493162</v>
      </c>
      <c r="R116" s="25">
        <v>2.0193626159270872</v>
      </c>
    </row>
    <row r="117" spans="1:18" x14ac:dyDescent="0.25">
      <c r="A117" s="23">
        <v>10.5</v>
      </c>
      <c r="B117" s="24">
        <v>1.693600408470409</v>
      </c>
      <c r="C117" s="24">
        <v>1.7012277341333899</v>
      </c>
      <c r="D117" s="24">
        <v>1.7089990528657579</v>
      </c>
      <c r="E117" s="24">
        <v>1.7169160446858629</v>
      </c>
      <c r="F117" s="24">
        <v>1.724980389612055</v>
      </c>
      <c r="G117" s="24">
        <v>1.733193767662683</v>
      </c>
      <c r="H117" s="24">
        <v>1.741557858856098</v>
      </c>
      <c r="I117" s="24">
        <v>1.7500743432106489</v>
      </c>
      <c r="J117" s="24">
        <v>1.758744900744686</v>
      </c>
      <c r="K117" s="24">
        <v>1.7675712114765589</v>
      </c>
      <c r="L117" s="24">
        <v>1.7765549554246181</v>
      </c>
      <c r="M117" s="24">
        <v>1.7856978282087861</v>
      </c>
      <c r="N117" s="24">
        <v>1.7950015878552841</v>
      </c>
      <c r="O117" s="24">
        <v>1.8044680079919071</v>
      </c>
      <c r="P117" s="24">
        <v>1.81409886224645</v>
      </c>
      <c r="Q117" s="24">
        <v>1.823895924246709</v>
      </c>
      <c r="R117" s="25">
        <v>1.8338609676204769</v>
      </c>
    </row>
    <row r="118" spans="1:18" x14ac:dyDescent="0.25">
      <c r="A118" s="23">
        <v>11</v>
      </c>
      <c r="B118" s="24">
        <v>1.5577956868337111</v>
      </c>
      <c r="C118" s="24">
        <v>1.56410704385723</v>
      </c>
      <c r="D118" s="24">
        <v>1.5705460340408</v>
      </c>
      <c r="E118" s="24">
        <v>1.5771142413022941</v>
      </c>
      <c r="F118" s="24">
        <v>1.5838132495595869</v>
      </c>
      <c r="G118" s="24">
        <v>1.5906446427305569</v>
      </c>
      <c r="H118" s="24">
        <v>1.597610004733077</v>
      </c>
      <c r="I118" s="24">
        <v>1.604710919485024</v>
      </c>
      <c r="J118" s="24">
        <v>1.6119489709042709</v>
      </c>
      <c r="K118" s="24">
        <v>1.619325742908694</v>
      </c>
      <c r="L118" s="24">
        <v>1.626842819416169</v>
      </c>
      <c r="M118" s="24">
        <v>1.634501799946146</v>
      </c>
      <c r="N118" s="24">
        <v>1.642304346424369</v>
      </c>
      <c r="O118" s="24">
        <v>1.650252136378161</v>
      </c>
      <c r="P118" s="24">
        <v>1.6583468473348391</v>
      </c>
      <c r="Q118" s="24">
        <v>1.666590156821727</v>
      </c>
      <c r="R118" s="25">
        <v>1.674983742366142</v>
      </c>
    </row>
    <row r="119" spans="1:18" x14ac:dyDescent="0.25">
      <c r="A119" s="23">
        <v>11.5</v>
      </c>
      <c r="B119" s="24">
        <v>1.442314659236636</v>
      </c>
      <c r="C119" s="24">
        <v>1.447510662676081</v>
      </c>
      <c r="D119" s="24">
        <v>1.4528189253492241</v>
      </c>
      <c r="E119" s="24">
        <v>1.458240935073468</v>
      </c>
      <c r="F119" s="24">
        <v>1.463778179666213</v>
      </c>
      <c r="G119" s="24">
        <v>1.469432146944859</v>
      </c>
      <c r="H119" s="24">
        <v>1.475204324726807</v>
      </c>
      <c r="I119" s="24">
        <v>1.4810962008294579</v>
      </c>
      <c r="J119" s="24">
        <v>1.487109263070213</v>
      </c>
      <c r="K119" s="24">
        <v>1.4932449992664709</v>
      </c>
      <c r="L119" s="24">
        <v>1.4995048972356351</v>
      </c>
      <c r="M119" s="24">
        <v>1.5058904603966781</v>
      </c>
      <c r="N119" s="24">
        <v>1.512403254574872</v>
      </c>
      <c r="O119" s="24">
        <v>1.5190448611970639</v>
      </c>
      <c r="P119" s="24">
        <v>1.5258168616900989</v>
      </c>
      <c r="Q119" s="24">
        <v>1.532720837480823</v>
      </c>
      <c r="R119" s="25">
        <v>1.539758369996082</v>
      </c>
    </row>
    <row r="120" spans="1:18" x14ac:dyDescent="0.25">
      <c r="A120" s="23">
        <v>12</v>
      </c>
      <c r="B120" s="24">
        <v>1.3445715378860481</v>
      </c>
      <c r="C120" s="24">
        <v>1.3488396293223499</v>
      </c>
      <c r="D120" s="24">
        <v>1.353205592048988</v>
      </c>
      <c r="E120" s="24">
        <v>1.357670817782888</v>
      </c>
      <c r="F120" s="24">
        <v>1.3622366982409759</v>
      </c>
      <c r="G120" s="24">
        <v>1.36690462514018</v>
      </c>
      <c r="H120" s="24">
        <v>1.371675990197424</v>
      </c>
      <c r="I120" s="24">
        <v>1.376552185129635</v>
      </c>
      <c r="J120" s="24">
        <v>1.3815346016537391</v>
      </c>
      <c r="K120" s="24">
        <v>1.3866246314866619</v>
      </c>
      <c r="L120" s="24">
        <v>1.3918236663453309</v>
      </c>
      <c r="M120" s="24">
        <v>1.397133113548245</v>
      </c>
      <c r="N120" s="24">
        <v>1.4025544428202019</v>
      </c>
      <c r="O120" s="24">
        <v>1.4080891394875741</v>
      </c>
      <c r="P120" s="24">
        <v>1.41373868887673</v>
      </c>
      <c r="Q120" s="24">
        <v>1.4195045763140439</v>
      </c>
      <c r="R120" s="25">
        <v>1.4253882871258861</v>
      </c>
    </row>
    <row r="121" spans="1:18" x14ac:dyDescent="0.25">
      <c r="A121" s="23">
        <v>12.5</v>
      </c>
      <c r="B121" s="24">
        <v>1.2621565417723859</v>
      </c>
      <c r="C121" s="24">
        <v>1.2656709893120219</v>
      </c>
      <c r="D121" s="24">
        <v>1.2692699061816171</v>
      </c>
      <c r="E121" s="24">
        <v>1.272954587997625</v>
      </c>
      <c r="F121" s="24">
        <v>1.276726330376496</v>
      </c>
      <c r="G121" s="24">
        <v>1.2805864289346831</v>
      </c>
      <c r="H121" s="24">
        <v>1.2845361792886361</v>
      </c>
      <c r="I121" s="24">
        <v>1.2885768770548069</v>
      </c>
      <c r="J121" s="24">
        <v>1.292709817849649</v>
      </c>
      <c r="K121" s="24">
        <v>1.2969362972896119</v>
      </c>
      <c r="L121" s="24">
        <v>1.301257610991148</v>
      </c>
      <c r="M121" s="24">
        <v>1.3056750701722839</v>
      </c>
      <c r="N121" s="24">
        <v>1.310190048457341</v>
      </c>
      <c r="O121" s="24">
        <v>1.314803935072216</v>
      </c>
      <c r="P121" s="24">
        <v>1.3195181192428069</v>
      </c>
      <c r="Q121" s="24">
        <v>1.32433399019501</v>
      </c>
      <c r="R121" s="25">
        <v>1.329252937154721</v>
      </c>
    </row>
    <row r="122" spans="1:18" x14ac:dyDescent="0.25">
      <c r="A122" s="23">
        <v>13</v>
      </c>
      <c r="B122" s="24">
        <v>1.192835896669675</v>
      </c>
      <c r="C122" s="24">
        <v>1.1957577949446669</v>
      </c>
      <c r="D122" s="24">
        <v>1.1987517465722299</v>
      </c>
      <c r="E122" s="24">
        <v>1.201818951068343</v>
      </c>
      <c r="F122" s="24">
        <v>1.204960607948981</v>
      </c>
      <c r="G122" s="24">
        <v>1.208177916730123</v>
      </c>
      <c r="H122" s="24">
        <v>1.2114720769277449</v>
      </c>
      <c r="I122" s="24">
        <v>1.214844288057823</v>
      </c>
      <c r="J122" s="24">
        <v>1.218295749636336</v>
      </c>
      <c r="K122" s="24">
        <v>1.2218276611792589</v>
      </c>
      <c r="L122" s="24">
        <v>1.2254412222025719</v>
      </c>
      <c r="M122" s="24">
        <v>1.229137647823823</v>
      </c>
      <c r="N122" s="24">
        <v>1.2329182155668621</v>
      </c>
      <c r="O122" s="24">
        <v>1.236784218557111</v>
      </c>
      <c r="P122" s="24">
        <v>1.240736949919991</v>
      </c>
      <c r="Q122" s="24">
        <v>1.2447777027809259</v>
      </c>
      <c r="R122" s="25">
        <v>1.2489077702653371</v>
      </c>
    </row>
    <row r="123" spans="1:18" x14ac:dyDescent="0.25">
      <c r="A123" s="23">
        <v>13.5</v>
      </c>
      <c r="B123" s="24">
        <v>1.134551835135523</v>
      </c>
      <c r="C123" s="24">
        <v>1.1370291053034369</v>
      </c>
      <c r="D123" s="24">
        <v>1.1395669988295209</v>
      </c>
      <c r="E123" s="24">
        <v>1.142166619129279</v>
      </c>
      <c r="F123" s="24">
        <v>1.144829069618212</v>
      </c>
      <c r="G123" s="24">
        <v>1.1475554537118231</v>
      </c>
      <c r="H123" s="24">
        <v>1.150346874825614</v>
      </c>
      <c r="I123" s="24">
        <v>1.15320443637509</v>
      </c>
      <c r="J123" s="24">
        <v>1.15612924177575</v>
      </c>
      <c r="K123" s="24">
        <v>1.1591223944430991</v>
      </c>
      <c r="L123" s="24">
        <v>1.1621849977926391</v>
      </c>
      <c r="M123" s="24">
        <v>1.165318170841446</v>
      </c>
      <c r="N123" s="24">
        <v>1.168523095012894</v>
      </c>
      <c r="O123" s="24">
        <v>1.1718009673319301</v>
      </c>
      <c r="P123" s="24">
        <v>1.1751529848235029</v>
      </c>
      <c r="Q123" s="24">
        <v>1.17858034451256</v>
      </c>
      <c r="R123" s="25">
        <v>1.1820842434240491</v>
      </c>
    </row>
    <row r="124" spans="1:18" x14ac:dyDescent="0.25">
      <c r="A124" s="23">
        <v>14</v>
      </c>
      <c r="B124" s="24">
        <v>1.085422596511098</v>
      </c>
      <c r="C124" s="24">
        <v>1.0875899862550471</v>
      </c>
      <c r="D124" s="24">
        <v>1.0898075553457529</v>
      </c>
      <c r="E124" s="24">
        <v>1.0920763110982441</v>
      </c>
      <c r="F124" s="24">
        <v>1.0943972608275461</v>
      </c>
      <c r="G124" s="24">
        <v>1.0967714118486891</v>
      </c>
      <c r="H124" s="24">
        <v>1.099199771476701</v>
      </c>
      <c r="I124" s="24">
        <v>1.101683347026609</v>
      </c>
      <c r="J124" s="24">
        <v>1.1042231458134411</v>
      </c>
      <c r="K124" s="24">
        <v>1.1068201751522271</v>
      </c>
      <c r="L124" s="24">
        <v>1.109475442357992</v>
      </c>
      <c r="M124" s="24">
        <v>1.112189970347341</v>
      </c>
      <c r="N124" s="24">
        <v>1.114964844443171</v>
      </c>
      <c r="O124" s="24">
        <v>1.117801165569956</v>
      </c>
      <c r="P124" s="24">
        <v>1.1207000346521689</v>
      </c>
      <c r="Q124" s="24">
        <v>1.1236625526142829</v>
      </c>
      <c r="R124" s="25">
        <v>1.126689820380772</v>
      </c>
    </row>
    <row r="125" spans="1:18" x14ac:dyDescent="0.25">
      <c r="A125" s="23">
        <v>14.5</v>
      </c>
      <c r="B125" s="24">
        <v>1.043742426921181</v>
      </c>
      <c r="C125" s="24">
        <v>1.0457215104498241</v>
      </c>
      <c r="D125" s="24">
        <v>1.0477413152967969</v>
      </c>
      <c r="E125" s="24">
        <v>1.0498027526766529</v>
      </c>
      <c r="F125" s="24">
        <v>1.0519067338039449</v>
      </c>
      <c r="G125" s="24">
        <v>1.054054169893228</v>
      </c>
      <c r="H125" s="24">
        <v>1.0562459721590529</v>
      </c>
      <c r="I125" s="24">
        <v>1.058483051815976</v>
      </c>
      <c r="J125" s="24">
        <v>1.0607663200785491</v>
      </c>
      <c r="K125" s="24">
        <v>1.063096688161326</v>
      </c>
      <c r="L125" s="24">
        <v>1.06547506727886</v>
      </c>
      <c r="M125" s="24">
        <v>1.067902384247279</v>
      </c>
      <c r="N125" s="24">
        <v>1.0703796282890079</v>
      </c>
      <c r="O125" s="24">
        <v>1.072907804228044</v>
      </c>
      <c r="P125" s="24">
        <v>1.075487916888388</v>
      </c>
      <c r="Q125" s="24">
        <v>1.078120971094036</v>
      </c>
      <c r="R125" s="25">
        <v>1.080807971668988</v>
      </c>
    </row>
    <row r="126" spans="1:18" x14ac:dyDescent="0.25">
      <c r="A126" s="23">
        <v>15</v>
      </c>
      <c r="B126" s="24">
        <v>1.0079815792740889</v>
      </c>
      <c r="C126" s="24">
        <v>1.009880757321628</v>
      </c>
      <c r="D126" s="24">
        <v>1.0118121846420569</v>
      </c>
      <c r="E126" s="24">
        <v>1.013776676349454</v>
      </c>
      <c r="F126" s="24">
        <v>1.015775047557901</v>
      </c>
      <c r="G126" s="24">
        <v>1.0178081133814729</v>
      </c>
      <c r="H126" s="24">
        <v>1.0198766889342521</v>
      </c>
      <c r="I126" s="24">
        <v>1.0219815893303159</v>
      </c>
      <c r="J126" s="24">
        <v>1.024123629683743</v>
      </c>
      <c r="K126" s="24">
        <v>1.0263036251086139</v>
      </c>
      <c r="L126" s="24">
        <v>1.0285223907190051</v>
      </c>
      <c r="M126" s="24">
        <v>1.0307807572305721</v>
      </c>
      <c r="N126" s="24">
        <v>1.033079617765263</v>
      </c>
      <c r="O126" s="24">
        <v>1.0354198810466031</v>
      </c>
      <c r="P126" s="24">
        <v>1.037802455798116</v>
      </c>
      <c r="Q126" s="24">
        <v>1.040228250743326</v>
      </c>
      <c r="R126" s="25">
        <v>1.042698174605756</v>
      </c>
    </row>
    <row r="127" spans="1:18" x14ac:dyDescent="0.25">
      <c r="A127" s="23">
        <v>15.5</v>
      </c>
      <c r="B127" s="24">
        <v>0.97678631326175225</v>
      </c>
      <c r="C127" s="24">
        <v>0.97870081308793555</v>
      </c>
      <c r="D127" s="24">
        <v>0.98064007612455684</v>
      </c>
      <c r="E127" s="24">
        <v>0.98260482138522087</v>
      </c>
      <c r="F127" s="24">
        <v>0.98459576788353098</v>
      </c>
      <c r="G127" s="24">
        <v>0.98661363463309271</v>
      </c>
      <c r="H127" s="24">
        <v>0.98865914064750959</v>
      </c>
      <c r="I127" s="24">
        <v>0.99073300494038663</v>
      </c>
      <c r="J127" s="24">
        <v>0.99283594652532769</v>
      </c>
      <c r="K127" s="24">
        <v>0.99496868441593733</v>
      </c>
      <c r="L127" s="24">
        <v>0.9971319376258202</v>
      </c>
      <c r="M127" s="24">
        <v>0.9993264407701542</v>
      </c>
      <c r="N127" s="24">
        <v>1.001552990870415</v>
      </c>
      <c r="O127" s="24">
        <v>1.0038124005496529</v>
      </c>
      <c r="P127" s="24">
        <v>1.006105482430917</v>
      </c>
      <c r="Q127" s="24">
        <v>1.008433049137256</v>
      </c>
      <c r="R127" s="25">
        <v>1.0107959132917199</v>
      </c>
    </row>
    <row r="128" spans="1:18" x14ac:dyDescent="0.25">
      <c r="A128" s="23">
        <v>16</v>
      </c>
      <c r="B128" s="24">
        <v>0.94897889535967417</v>
      </c>
      <c r="C128" s="24">
        <v>0.95099077074979455</v>
      </c>
      <c r="D128" s="24">
        <v>0.95302090927088834</v>
      </c>
      <c r="E128" s="24">
        <v>0.95506993383608452</v>
      </c>
      <c r="F128" s="24">
        <v>0.95713846735851338</v>
      </c>
      <c r="G128" s="24">
        <v>0.959227132751305</v>
      </c>
      <c r="H128" s="24">
        <v>0.96133655292758891</v>
      </c>
      <c r="I128" s="24">
        <v>0.96346735080049495</v>
      </c>
      <c r="J128" s="24">
        <v>0.96562014928315343</v>
      </c>
      <c r="K128" s="24">
        <v>0.96779557128869353</v>
      </c>
      <c r="L128" s="24">
        <v>0.96999423973024568</v>
      </c>
      <c r="M128" s="24">
        <v>0.97221679312251363</v>
      </c>
      <c r="N128" s="24">
        <v>0.97446393238649831</v>
      </c>
      <c r="O128" s="24">
        <v>0.97673637404477476</v>
      </c>
      <c r="P128" s="24">
        <v>0.9790348346199178</v>
      </c>
      <c r="Q128" s="24">
        <v>0.98136003063450283</v>
      </c>
      <c r="R128" s="25">
        <v>0.98371267861110412</v>
      </c>
    </row>
    <row r="129" spans="1:34" x14ac:dyDescent="0.25">
      <c r="A129" s="23">
        <v>16.5</v>
      </c>
      <c r="B129" s="24">
        <v>0.92355759882692123</v>
      </c>
      <c r="C129" s="24">
        <v>0.92573573009181764</v>
      </c>
      <c r="D129" s="24">
        <v>0.92792661039120949</v>
      </c>
      <c r="E129" s="24">
        <v>0.93013076653775217</v>
      </c>
      <c r="F129" s="24">
        <v>0.93234872534410074</v>
      </c>
      <c r="G129" s="24">
        <v>0.93458101362291079</v>
      </c>
      <c r="H129" s="24">
        <v>0.9368281581868374</v>
      </c>
      <c r="I129" s="24">
        <v>0.93909068584853594</v>
      </c>
      <c r="J129" s="24">
        <v>0.94136912342066181</v>
      </c>
      <c r="K129" s="24">
        <v>0.94366399771587017</v>
      </c>
      <c r="L129" s="24">
        <v>0.94597583554681641</v>
      </c>
      <c r="M129" s="24">
        <v>0.94830517932772984</v>
      </c>
      <c r="N129" s="24">
        <v>0.9506526338791369</v>
      </c>
      <c r="O129" s="24">
        <v>0.95301881962313839</v>
      </c>
      <c r="P129" s="24">
        <v>0.95540435698183401</v>
      </c>
      <c r="Q129" s="24">
        <v>0.9578098663773249</v>
      </c>
      <c r="R129" s="25">
        <v>0.96023596823171109</v>
      </c>
    </row>
    <row r="130" spans="1:34" x14ac:dyDescent="0.25">
      <c r="A130" s="23">
        <v>17</v>
      </c>
      <c r="B130" s="24">
        <v>0.89969670370616595</v>
      </c>
      <c r="C130" s="24">
        <v>0.9020967976822224</v>
      </c>
      <c r="D130" s="24">
        <v>0.90450511257928434</v>
      </c>
      <c r="E130" s="24">
        <v>0.90692207910953226</v>
      </c>
      <c r="F130" s="24">
        <v>0.90934812798514641</v>
      </c>
      <c r="G130" s="24">
        <v>0.9117836899183086</v>
      </c>
      <c r="H130" s="24">
        <v>0.91422919562119875</v>
      </c>
      <c r="I130" s="24">
        <v>0.91668507580599778</v>
      </c>
      <c r="J130" s="24">
        <v>0.91915176118488628</v>
      </c>
      <c r="K130" s="24">
        <v>0.92162968247004518</v>
      </c>
      <c r="L130" s="24">
        <v>0.92411927037365527</v>
      </c>
      <c r="M130" s="24">
        <v>0.92662097120947096</v>
      </c>
      <c r="N130" s="24">
        <v>0.92913529369754455</v>
      </c>
      <c r="O130" s="24">
        <v>0.93166276215950183</v>
      </c>
      <c r="P130" s="24">
        <v>0.93420390091696859</v>
      </c>
      <c r="Q130" s="24">
        <v>0.93675923429157093</v>
      </c>
      <c r="R130" s="25">
        <v>0.93932928660493464</v>
      </c>
    </row>
    <row r="131" spans="1:34" x14ac:dyDescent="0.25">
      <c r="A131" s="23">
        <v>17.5</v>
      </c>
      <c r="B131" s="24">
        <v>0.87674649682364791</v>
      </c>
      <c r="C131" s="24">
        <v>0.87941108687279379</v>
      </c>
      <c r="D131" s="24">
        <v>0.8820803557124417</v>
      </c>
      <c r="E131" s="24">
        <v>0.88475463795429776</v>
      </c>
      <c r="F131" s="24">
        <v>0.88743426821006755</v>
      </c>
      <c r="G131" s="24">
        <v>0.89011958109145828</v>
      </c>
      <c r="H131" s="24">
        <v>0.89281091121017542</v>
      </c>
      <c r="I131" s="24">
        <v>0.89550859317792575</v>
      </c>
      <c r="J131" s="24">
        <v>0.89821296160641506</v>
      </c>
      <c r="K131" s="24">
        <v>0.90092435110734959</v>
      </c>
      <c r="L131" s="24">
        <v>0.90364309629243622</v>
      </c>
      <c r="M131" s="24">
        <v>0.90636954737495434</v>
      </c>
      <c r="N131" s="24">
        <v>0.90910411697448223</v>
      </c>
      <c r="O131" s="24">
        <v>0.91184723331217055</v>
      </c>
      <c r="P131" s="24">
        <v>0.91459932460917093</v>
      </c>
      <c r="Q131" s="24">
        <v>0.91736081908663492</v>
      </c>
      <c r="R131" s="25">
        <v>0.92013214496571327</v>
      </c>
    </row>
    <row r="132" spans="1:34" x14ac:dyDescent="0.25">
      <c r="A132" s="23">
        <v>18</v>
      </c>
      <c r="B132" s="24">
        <v>0.85423327178917874</v>
      </c>
      <c r="C132" s="24">
        <v>0.85719171779888748</v>
      </c>
      <c r="D132" s="24">
        <v>0.86015228645158237</v>
      </c>
      <c r="E132" s="24">
        <v>0.86311521625849497</v>
      </c>
      <c r="F132" s="24">
        <v>0.86608074573085669</v>
      </c>
      <c r="G132" s="24">
        <v>0.86904911337989976</v>
      </c>
      <c r="H132" s="24">
        <v>0.87202055771685527</v>
      </c>
      <c r="I132" s="24">
        <v>0.87499531725295554</v>
      </c>
      <c r="J132" s="24">
        <v>0.87797363049943156</v>
      </c>
      <c r="K132" s="24">
        <v>0.88095573596751575</v>
      </c>
      <c r="L132" s="24">
        <v>0.88394187216843911</v>
      </c>
      <c r="M132" s="24">
        <v>0.88693229321500777</v>
      </c>
      <c r="N132" s="24">
        <v>0.88992731562632432</v>
      </c>
      <c r="O132" s="24">
        <v>0.89292727152306595</v>
      </c>
      <c r="P132" s="24">
        <v>0.89593249302590905</v>
      </c>
      <c r="Q132" s="24">
        <v>0.89894331225553126</v>
      </c>
      <c r="R132" s="25">
        <v>0.90196006133260853</v>
      </c>
    </row>
    <row r="133" spans="1:34" x14ac:dyDescent="0.25">
      <c r="A133" s="23">
        <v>18.5</v>
      </c>
      <c r="B133" s="24">
        <v>0.83185932899613335</v>
      </c>
      <c r="C133" s="24">
        <v>0.83512781737942443</v>
      </c>
      <c r="D133" s="24">
        <v>0.83839685824117316</v>
      </c>
      <c r="E133" s="24">
        <v>0.84166659399213695</v>
      </c>
      <c r="F133" s="24">
        <v>0.84493716704307231</v>
      </c>
      <c r="G133" s="24">
        <v>0.84820871980473689</v>
      </c>
      <c r="H133" s="24">
        <v>0.85148139468788731</v>
      </c>
      <c r="I133" s="24">
        <v>0.85475533410328131</v>
      </c>
      <c r="J133" s="24">
        <v>0.85803068046167552</v>
      </c>
      <c r="K133" s="24">
        <v>0.86130757617382703</v>
      </c>
      <c r="L133" s="24">
        <v>0.86458616365049334</v>
      </c>
      <c r="M133" s="24">
        <v>0.86786660090400525</v>
      </c>
      <c r="N133" s="24">
        <v>0.87114910835299142</v>
      </c>
      <c r="O133" s="24">
        <v>0.87443392201765391</v>
      </c>
      <c r="P133" s="24">
        <v>0.87772127791819488</v>
      </c>
      <c r="Q133" s="24">
        <v>0.88101141207481704</v>
      </c>
      <c r="R133" s="25">
        <v>0.88430456050772199</v>
      </c>
    </row>
    <row r="134" spans="1:34" x14ac:dyDescent="0.25">
      <c r="A134" s="23">
        <v>19</v>
      </c>
      <c r="B134" s="24">
        <v>0.80950297562152518</v>
      </c>
      <c r="C134" s="24">
        <v>0.81308451931696324</v>
      </c>
      <c r="D134" s="24">
        <v>0.8166660313093177</v>
      </c>
      <c r="E134" s="24">
        <v>0.82024755790887116</v>
      </c>
      <c r="F134" s="24">
        <v>0.82382914542590591</v>
      </c>
      <c r="G134" s="24">
        <v>0.82741084017070499</v>
      </c>
      <c r="H134" s="24">
        <v>0.83099268845355057</v>
      </c>
      <c r="I134" s="24">
        <v>0.83457473658472525</v>
      </c>
      <c r="J134" s="24">
        <v>0.83815703087451177</v>
      </c>
      <c r="K134" s="24">
        <v>0.84173961763319283</v>
      </c>
      <c r="L134" s="24">
        <v>0.84532254317105071</v>
      </c>
      <c r="M134" s="24">
        <v>0.8489058693999425</v>
      </c>
      <c r="N134" s="24">
        <v>0.8524897206380212</v>
      </c>
      <c r="O134" s="24">
        <v>0.85607423680501549</v>
      </c>
      <c r="P134" s="24">
        <v>0.8596595578206524</v>
      </c>
      <c r="Q134" s="24">
        <v>0.86324582360466007</v>
      </c>
      <c r="R134" s="25">
        <v>0.86683317407676597</v>
      </c>
    </row>
    <row r="135" spans="1:34" x14ac:dyDescent="0.25">
      <c r="A135" s="23">
        <v>19.5</v>
      </c>
      <c r="B135" s="24">
        <v>0.787218525625903</v>
      </c>
      <c r="C135" s="24">
        <v>0.79110296409759795</v>
      </c>
      <c r="D135" s="24">
        <v>0.79498777266765508</v>
      </c>
      <c r="E135" s="24">
        <v>0.79887290154588253</v>
      </c>
      <c r="F135" s="24">
        <v>0.80275830094208789</v>
      </c>
      <c r="G135" s="24">
        <v>0.80664392106608007</v>
      </c>
      <c r="H135" s="24">
        <v>0.81052971212766622</v>
      </c>
      <c r="I135" s="24">
        <v>0.81441562433665504</v>
      </c>
      <c r="J135" s="24">
        <v>0.818301607902854</v>
      </c>
      <c r="K135" s="24">
        <v>0.82218761303607157</v>
      </c>
      <c r="L135" s="24">
        <v>0.82607358994611602</v>
      </c>
      <c r="M135" s="24">
        <v>0.82995950444436906</v>
      </c>
      <c r="N135" s="24">
        <v>0.83384538474851</v>
      </c>
      <c r="O135" s="24">
        <v>0.83773127467779229</v>
      </c>
      <c r="P135" s="24">
        <v>0.84161721805146872</v>
      </c>
      <c r="Q135" s="24">
        <v>0.84550325868879306</v>
      </c>
      <c r="R135" s="25">
        <v>0.8493894404090182</v>
      </c>
    </row>
    <row r="136" spans="1:34" x14ac:dyDescent="0.25">
      <c r="A136" s="23">
        <v>20</v>
      </c>
      <c r="B136" s="24">
        <v>0.76523629975337215</v>
      </c>
      <c r="C136" s="24">
        <v>0.76940029899097917</v>
      </c>
      <c r="D136" s="24">
        <v>0.77356605611138174</v>
      </c>
      <c r="E136" s="24">
        <v>0.77773342522391353</v>
      </c>
      <c r="F136" s="24">
        <v>0.78190226043790767</v>
      </c>
      <c r="G136" s="24">
        <v>0.78607241586269794</v>
      </c>
      <c r="H136" s="24">
        <v>0.79024374560761745</v>
      </c>
      <c r="I136" s="24">
        <v>0.794416103782</v>
      </c>
      <c r="J136" s="24">
        <v>0.79858934449517893</v>
      </c>
      <c r="K136" s="24">
        <v>0.80276332185648758</v>
      </c>
      <c r="L136" s="24">
        <v>0.80693788997525961</v>
      </c>
      <c r="M136" s="24">
        <v>0.81111291856240231</v>
      </c>
      <c r="N136" s="24">
        <v>0.81528833973512105</v>
      </c>
      <c r="O136" s="24">
        <v>0.81946410121219382</v>
      </c>
      <c r="P136" s="24">
        <v>0.82364015071239971</v>
      </c>
      <c r="Q136" s="24">
        <v>0.82781643595451748</v>
      </c>
      <c r="R136" s="25">
        <v>0.83199290465732589</v>
      </c>
    </row>
    <row r="137" spans="1:34" x14ac:dyDescent="0.25">
      <c r="A137" s="26">
        <v>20.5</v>
      </c>
      <c r="B137" s="27">
        <v>0.74396262553169745</v>
      </c>
      <c r="C137" s="27">
        <v>0.74836967805041688</v>
      </c>
      <c r="D137" s="27">
        <v>0.75278086221935214</v>
      </c>
      <c r="E137" s="27">
        <v>0.75719593604736224</v>
      </c>
      <c r="F137" s="27">
        <v>0.76161465754330582</v>
      </c>
      <c r="G137" s="27">
        <v>0.7660367847160422</v>
      </c>
      <c r="H137" s="27">
        <v>0.77046207557443047</v>
      </c>
      <c r="I137" s="27">
        <v>0.77489028812732941</v>
      </c>
      <c r="J137" s="27">
        <v>0.77932118038359788</v>
      </c>
      <c r="K137" s="27">
        <v>0.7837545103520952</v>
      </c>
      <c r="L137" s="27">
        <v>0.78819003604168003</v>
      </c>
      <c r="M137" s="27">
        <v>0.79262753106278538</v>
      </c>
      <c r="N137" s="27">
        <v>0.79706683143214174</v>
      </c>
      <c r="O137" s="27">
        <v>0.80150778876805362</v>
      </c>
      <c r="P137" s="27">
        <v>0.80595025468882397</v>
      </c>
      <c r="Q137" s="27">
        <v>0.81039408081275821</v>
      </c>
      <c r="R137" s="28">
        <v>0.81483911875815962</v>
      </c>
    </row>
    <row r="140" spans="1:34" ht="28.9" customHeight="1" x14ac:dyDescent="0.5">
      <c r="A140" s="1" t="s">
        <v>16</v>
      </c>
      <c r="B140" s="1"/>
    </row>
    <row r="141" spans="1:34" x14ac:dyDescent="0.25">
      <c r="A141" s="17" t="s">
        <v>10</v>
      </c>
      <c r="B141" s="18" t="s">
        <v>11</v>
      </c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9"/>
    </row>
    <row r="142" spans="1:34" x14ac:dyDescent="0.25">
      <c r="A142" s="20" t="s">
        <v>12</v>
      </c>
      <c r="B142" s="21">
        <v>128</v>
      </c>
      <c r="C142" s="21">
        <v>144</v>
      </c>
      <c r="D142" s="21">
        <v>160</v>
      </c>
      <c r="E142" s="21">
        <v>176</v>
      </c>
      <c r="F142" s="21">
        <v>192</v>
      </c>
      <c r="G142" s="21">
        <v>208</v>
      </c>
      <c r="H142" s="21">
        <v>224</v>
      </c>
      <c r="I142" s="21">
        <v>240</v>
      </c>
      <c r="J142" s="21">
        <v>256</v>
      </c>
      <c r="K142" s="21">
        <v>272</v>
      </c>
      <c r="L142" s="21">
        <v>288</v>
      </c>
      <c r="M142" s="21">
        <v>304</v>
      </c>
      <c r="N142" s="21">
        <v>320</v>
      </c>
      <c r="O142" s="21">
        <v>336</v>
      </c>
      <c r="P142" s="21">
        <v>352</v>
      </c>
      <c r="Q142" s="21">
        <v>368</v>
      </c>
      <c r="R142" s="21">
        <v>384</v>
      </c>
      <c r="S142" s="21">
        <v>400</v>
      </c>
      <c r="T142" s="21">
        <v>416</v>
      </c>
      <c r="U142" s="21">
        <v>432</v>
      </c>
      <c r="V142" s="21">
        <v>448</v>
      </c>
      <c r="W142" s="21">
        <v>464</v>
      </c>
      <c r="X142" s="21">
        <v>480</v>
      </c>
      <c r="Y142" s="21">
        <v>496</v>
      </c>
      <c r="Z142" s="21">
        <v>512</v>
      </c>
      <c r="AA142" s="21">
        <v>528</v>
      </c>
      <c r="AB142" s="21">
        <v>544</v>
      </c>
      <c r="AC142" s="21">
        <v>560</v>
      </c>
      <c r="AD142" s="21">
        <v>576</v>
      </c>
      <c r="AE142" s="21">
        <v>592</v>
      </c>
      <c r="AF142" s="21">
        <v>608</v>
      </c>
      <c r="AG142" s="21">
        <v>624</v>
      </c>
      <c r="AH142" s="22">
        <v>640</v>
      </c>
    </row>
    <row r="143" spans="1:34" x14ac:dyDescent="0.25">
      <c r="A143" s="23">
        <v>4</v>
      </c>
      <c r="B143" s="24">
        <v>4.7350762415637222</v>
      </c>
      <c r="C143" s="24">
        <v>4.8283012963370728</v>
      </c>
      <c r="D143" s="24">
        <v>4.9246824840136343</v>
      </c>
      <c r="E143" s="24">
        <v>5.02429925187419</v>
      </c>
      <c r="F143" s="24">
        <v>5.1272321806078924</v>
      </c>
      <c r="G143" s="24">
        <v>5.2335619410546874</v>
      </c>
      <c r="H143" s="24">
        <v>5.3433707020143872</v>
      </c>
      <c r="I143" s="24">
        <v>5.4567421302466697</v>
      </c>
      <c r="J143" s="24">
        <v>5.5737599844585226</v>
      </c>
      <c r="K143" s="24">
        <v>5.6945092381409426</v>
      </c>
      <c r="L143" s="24">
        <v>5.8190765503846604</v>
      </c>
      <c r="M143" s="24">
        <v>5.9475487124391044</v>
      </c>
      <c r="N143" s="24">
        <v>6.0800134833653479</v>
      </c>
      <c r="O143" s="24">
        <v>6.2165605018586314</v>
      </c>
      <c r="P143" s="24">
        <v>6.3572796235702249</v>
      </c>
      <c r="Q143" s="24">
        <v>6.5022614277491533</v>
      </c>
      <c r="R143" s="24">
        <v>6.6515984927703586</v>
      </c>
      <c r="S143" s="24">
        <v>6.805383739345376</v>
      </c>
      <c r="T143" s="24">
        <v>6.9637105994181203</v>
      </c>
      <c r="U143" s="24">
        <v>7.1266745498620399</v>
      </c>
      <c r="V143" s="24">
        <v>7.2943715787829664</v>
      </c>
      <c r="W143" s="24">
        <v>7.4668980167724861</v>
      </c>
      <c r="X143" s="24">
        <v>7.644352194419187</v>
      </c>
      <c r="Y143" s="24">
        <v>7.8268331662247022</v>
      </c>
      <c r="Z143" s="24">
        <v>8.0144402032713806</v>
      </c>
      <c r="AA143" s="24">
        <v>8.207274453005402</v>
      </c>
      <c r="AB143" s="24">
        <v>8.40543802900069</v>
      </c>
      <c r="AC143" s="24">
        <v>8.6090331777913764</v>
      </c>
      <c r="AD143" s="24">
        <v>8.8181638425813738</v>
      </c>
      <c r="AE143" s="24">
        <v>9.0329351893366052</v>
      </c>
      <c r="AF143" s="24">
        <v>9.2534524745878013</v>
      </c>
      <c r="AG143" s="24">
        <v>9.4798224169769423</v>
      </c>
      <c r="AH143" s="25">
        <v>9.7121531972572708</v>
      </c>
    </row>
    <row r="144" spans="1:34" x14ac:dyDescent="0.25">
      <c r="A144" s="23">
        <v>5</v>
      </c>
      <c r="B144" s="24">
        <v>3.8303484078958339</v>
      </c>
      <c r="C144" s="24">
        <v>3.9008725051963018</v>
      </c>
      <c r="D144" s="24">
        <v>3.9740680096009129</v>
      </c>
      <c r="E144" s="24">
        <v>4.0500080703497501</v>
      </c>
      <c r="F144" s="24">
        <v>4.1287669700912684</v>
      </c>
      <c r="G144" s="24">
        <v>4.2104190816247113</v>
      </c>
      <c r="H144" s="24">
        <v>4.2950402757091917</v>
      </c>
      <c r="I144" s="24">
        <v>4.3827079210636892</v>
      </c>
      <c r="J144" s="24">
        <v>4.4734994783544924</v>
      </c>
      <c r="K144" s="24">
        <v>4.5674936230318988</v>
      </c>
      <c r="L144" s="24">
        <v>4.6647707161459353</v>
      </c>
      <c r="M144" s="24">
        <v>4.7654112509053403</v>
      </c>
      <c r="N144" s="24">
        <v>4.8694966883304804</v>
      </c>
      <c r="O144" s="24">
        <v>4.9771103690759002</v>
      </c>
      <c r="P144" s="24">
        <v>5.0883358507521681</v>
      </c>
      <c r="Q144" s="24">
        <v>5.2032574145676103</v>
      </c>
      <c r="R144" s="24">
        <v>5.3219613408564692</v>
      </c>
      <c r="S144" s="24">
        <v>5.4445342522895821</v>
      </c>
      <c r="T144" s="24">
        <v>5.5710632827701607</v>
      </c>
      <c r="U144" s="24">
        <v>5.7016376111309581</v>
      </c>
      <c r="V144" s="24">
        <v>5.8363469274371056</v>
      </c>
      <c r="W144" s="24">
        <v>5.9752812642394906</v>
      </c>
      <c r="X144" s="24">
        <v>6.1185326540860014</v>
      </c>
      <c r="Y144" s="24">
        <v>6.2661938534375698</v>
      </c>
      <c r="Z144" s="24">
        <v>6.418357835335847</v>
      </c>
      <c r="AA144" s="24">
        <v>6.5751194491863094</v>
      </c>
      <c r="AB144" s="24">
        <v>6.7365745105221881</v>
      </c>
      <c r="AC144" s="24">
        <v>6.9028189678369092</v>
      </c>
      <c r="AD144" s="24">
        <v>7.0739504662936916</v>
      </c>
      <c r="AE144" s="24">
        <v>7.2500678738177573</v>
      </c>
      <c r="AF144" s="24">
        <v>7.4312701488991344</v>
      </c>
      <c r="AG144" s="24">
        <v>7.6176577121391036</v>
      </c>
      <c r="AH144" s="25">
        <v>7.8093324462502141</v>
      </c>
    </row>
    <row r="145" spans="1:34" x14ac:dyDescent="0.25">
      <c r="A145" s="23">
        <v>6</v>
      </c>
      <c r="B145" s="24">
        <v>3.1140139073444542</v>
      </c>
      <c r="C145" s="24">
        <v>3.1657556885240021</v>
      </c>
      <c r="D145" s="24">
        <v>3.2197245368717842</v>
      </c>
      <c r="E145" s="24">
        <v>3.2759873035871818</v>
      </c>
      <c r="F145" s="24">
        <v>3.3346119732779518</v>
      </c>
      <c r="G145" s="24">
        <v>3.3956666207026389</v>
      </c>
      <c r="H145" s="24">
        <v>3.4592208185796558</v>
      </c>
      <c r="I145" s="24">
        <v>3.5253456375872858</v>
      </c>
      <c r="J145" s="24">
        <v>3.5941122403511141</v>
      </c>
      <c r="K145" s="24">
        <v>3.665593004280741</v>
      </c>
      <c r="L145" s="24">
        <v>3.739861992385495</v>
      </c>
      <c r="M145" s="24">
        <v>3.8169933998334109</v>
      </c>
      <c r="N145" s="24">
        <v>3.897062389604157</v>
      </c>
      <c r="O145" s="24">
        <v>3.9801460043115782</v>
      </c>
      <c r="P145" s="24">
        <v>4.0663215035255469</v>
      </c>
      <c r="Q145" s="24">
        <v>4.1556668704136888</v>
      </c>
      <c r="R145" s="24">
        <v>4.2482620872695476</v>
      </c>
      <c r="S145" s="24">
        <v>4.3441874787232582</v>
      </c>
      <c r="T145" s="24">
        <v>4.4435238806373354</v>
      </c>
      <c r="U145" s="24">
        <v>4.5463541738038344</v>
      </c>
      <c r="V145" s="24">
        <v>4.6527617502471807</v>
      </c>
      <c r="W145" s="24">
        <v>4.7628303444775666</v>
      </c>
      <c r="X145" s="24">
        <v>4.8766456910021816</v>
      </c>
      <c r="Y145" s="24">
        <v>4.9942942482412551</v>
      </c>
      <c r="Z145" s="24">
        <v>5.1158626911957432</v>
      </c>
      <c r="AA145" s="24">
        <v>5.2414395712304236</v>
      </c>
      <c r="AB145" s="24">
        <v>5.3711144058378224</v>
      </c>
      <c r="AC145" s="24">
        <v>5.5049768454706722</v>
      </c>
      <c r="AD145" s="24">
        <v>5.6431182372514836</v>
      </c>
      <c r="AE145" s="24">
        <v>5.7856311510647878</v>
      </c>
      <c r="AF145" s="24">
        <v>5.9326082473599104</v>
      </c>
      <c r="AG145" s="24">
        <v>6.0841436486974372</v>
      </c>
      <c r="AH145" s="25">
        <v>6.2403329397492078</v>
      </c>
    </row>
    <row r="146" spans="1:34" x14ac:dyDescent="0.25">
      <c r="A146" s="23">
        <v>7</v>
      </c>
      <c r="B146" s="24">
        <v>2.5549269095578802</v>
      </c>
      <c r="C146" s="24">
        <v>2.5914677750224291</v>
      </c>
      <c r="D146" s="24">
        <v>2.629831753582462</v>
      </c>
      <c r="E146" s="24">
        <v>2.67007939839666</v>
      </c>
      <c r="F146" s="24">
        <v>2.71227239603208</v>
      </c>
      <c r="G146" s="24">
        <v>2.7564725232065692</v>
      </c>
      <c r="H146" s="24">
        <v>2.8027430545978391</v>
      </c>
      <c r="I146" s="24">
        <v>2.851148762843474</v>
      </c>
      <c r="J146" s="24">
        <v>2.9017545125283601</v>
      </c>
      <c r="K146" s="24">
        <v>2.954626383021397</v>
      </c>
      <c r="L146" s="24">
        <v>3.009832139291214</v>
      </c>
      <c r="M146" s="24">
        <v>3.0674396784651479</v>
      </c>
      <c r="N146" s="24">
        <v>3.1275178654821691</v>
      </c>
      <c r="O146" s="24">
        <v>3.1901374449154192</v>
      </c>
      <c r="P146" s="24">
        <v>3.2553693782940738</v>
      </c>
      <c r="Q146" s="24">
        <v>3.323285350745059</v>
      </c>
      <c r="R146" s="24">
        <v>3.3939590465212182</v>
      </c>
      <c r="S146" s="24">
        <v>3.4674644922119859</v>
      </c>
      <c r="T146" s="24">
        <v>3.543876225639182</v>
      </c>
      <c r="U146" s="24">
        <v>3.6232708295541549</v>
      </c>
      <c r="V146" s="24">
        <v>3.7057253979406388</v>
      </c>
      <c r="W146" s="24">
        <v>3.7913173672681251</v>
      </c>
      <c r="X146" s="24">
        <v>3.8801261740030988</v>
      </c>
      <c r="Y146" s="24">
        <v>3.9722319785250941</v>
      </c>
      <c r="Z146" s="24">
        <v>4.0677151577943658</v>
      </c>
      <c r="AA146" s="24">
        <v>4.1666579651349904</v>
      </c>
      <c r="AB146" s="24">
        <v>4.2691436199987969</v>
      </c>
      <c r="AC146" s="24">
        <v>4.3752554747978198</v>
      </c>
      <c r="AD146" s="24">
        <v>4.4850785786138694</v>
      </c>
      <c r="AE146" s="24">
        <v>4.5986992032907761</v>
      </c>
      <c r="AF146" s="24">
        <v>4.7162037112371697</v>
      </c>
      <c r="AG146" s="24">
        <v>4.8376799269729336</v>
      </c>
      <c r="AH146" s="25">
        <v>4.9632171371292104</v>
      </c>
    </row>
    <row r="147" spans="1:34" x14ac:dyDescent="0.25">
      <c r="A147" s="23">
        <v>8</v>
      </c>
      <c r="B147" s="24">
        <v>2.124757692721698</v>
      </c>
      <c r="C147" s="24">
        <v>2.1493418019311279</v>
      </c>
      <c r="D147" s="24">
        <v>2.1753854560264489</v>
      </c>
      <c r="E147" s="24">
        <v>2.2029429101256439</v>
      </c>
      <c r="F147" s="24">
        <v>2.2320695527550698</v>
      </c>
      <c r="G147" s="24">
        <v>2.2628208625918731</v>
      </c>
      <c r="H147" s="24">
        <v>2.2952538162730689</v>
      </c>
      <c r="I147" s="24">
        <v>2.3294268883955391</v>
      </c>
      <c r="J147" s="24">
        <v>2.3653986455034719</v>
      </c>
      <c r="K147" s="24">
        <v>2.4032288689250678</v>
      </c>
      <c r="L147" s="24">
        <v>2.4429790255882562</v>
      </c>
      <c r="M147" s="24">
        <v>2.4847107145796739</v>
      </c>
      <c r="N147" s="24">
        <v>2.528486502797592</v>
      </c>
      <c r="O147" s="24">
        <v>2.574370836774456</v>
      </c>
      <c r="P147" s="24">
        <v>2.622428379998738</v>
      </c>
      <c r="Q147" s="24">
        <v>2.6727245195566671</v>
      </c>
      <c r="R147" s="24">
        <v>2.725326641660387</v>
      </c>
      <c r="S147" s="24">
        <v>2.7803024748586318</v>
      </c>
      <c r="T147" s="24">
        <v>2.837720258932519</v>
      </c>
      <c r="U147" s="24">
        <v>2.897650278592705</v>
      </c>
      <c r="V147" s="24">
        <v>2.9601633297822181</v>
      </c>
      <c r="W147" s="24">
        <v>3.0253305509298518</v>
      </c>
      <c r="X147" s="24">
        <v>3.0932250804613961</v>
      </c>
      <c r="Y147" s="24">
        <v>3.1639207807156819</v>
      </c>
      <c r="Z147" s="24">
        <v>3.2374917306122639</v>
      </c>
      <c r="AA147" s="24">
        <v>3.3140138854345209</v>
      </c>
      <c r="AB147" s="24">
        <v>3.3935641665935852</v>
      </c>
      <c r="AC147" s="24">
        <v>3.4762196284607869</v>
      </c>
      <c r="AD147" s="24">
        <v>3.562059022077241</v>
      </c>
      <c r="AE147" s="24">
        <v>3.651162321246078</v>
      </c>
      <c r="AF147" s="24">
        <v>3.7436095903352218</v>
      </c>
      <c r="AG147" s="24">
        <v>3.8394823558238609</v>
      </c>
      <c r="AH147" s="25">
        <v>3.9388636063024398</v>
      </c>
    </row>
    <row r="148" spans="1:34" x14ac:dyDescent="0.25">
      <c r="A148" s="23">
        <v>9</v>
      </c>
      <c r="B148" s="24">
        <v>1.7979926435587621</v>
      </c>
      <c r="C148" s="24">
        <v>1.8135269150269091</v>
      </c>
      <c r="D148" s="24">
        <v>1.830197549034513</v>
      </c>
      <c r="E148" s="24">
        <v>1.848052502658857</v>
      </c>
      <c r="F148" s="24">
        <v>1.8671408663855991</v>
      </c>
      <c r="G148" s="24">
        <v>1.8875118208511881</v>
      </c>
      <c r="H148" s="24">
        <v>1.9092160446519379</v>
      </c>
      <c r="I148" s="24">
        <v>1.9323057143440321</v>
      </c>
      <c r="J148" s="24">
        <v>1.9568330984309581</v>
      </c>
      <c r="K148" s="24">
        <v>1.982851680200219</v>
      </c>
      <c r="L148" s="24">
        <v>2.010416628539045</v>
      </c>
      <c r="M148" s="24">
        <v>2.0395832444933708</v>
      </c>
      <c r="N148" s="24">
        <v>2.0704077969207701</v>
      </c>
      <c r="O148" s="24">
        <v>2.1029484343129852</v>
      </c>
      <c r="P148" s="24">
        <v>2.1372635221177951</v>
      </c>
      <c r="Q148" s="24">
        <v>2.173412149380725</v>
      </c>
      <c r="R148" s="24">
        <v>2.2114554042732202</v>
      </c>
      <c r="S148" s="24">
        <v>2.251454717303317</v>
      </c>
      <c r="T148" s="24">
        <v>2.2934720302114351</v>
      </c>
      <c r="U148" s="24">
        <v>2.3375713296675258</v>
      </c>
      <c r="V148" s="24">
        <v>2.383817113573921</v>
      </c>
      <c r="W148" s="24">
        <v>2.4322742223187159</v>
      </c>
      <c r="X148" s="24">
        <v>2.4830094962869982</v>
      </c>
      <c r="Y148" s="24">
        <v>2.5360904997768992</v>
      </c>
      <c r="Z148" s="24">
        <v>2.5915850136672791</v>
      </c>
      <c r="AA148" s="24">
        <v>2.6495626952008129</v>
      </c>
      <c r="AB148" s="24">
        <v>2.7100941677479362</v>
      </c>
      <c r="AC148" s="24">
        <v>2.7732501876392792</v>
      </c>
      <c r="AD148" s="24">
        <v>2.8391032078752581</v>
      </c>
      <c r="AE148" s="24">
        <v>2.9077269042182992</v>
      </c>
      <c r="AF148" s="24">
        <v>2.9791950429956349</v>
      </c>
      <c r="AG148" s="24">
        <v>3.05358285264575</v>
      </c>
      <c r="AH148" s="25">
        <v>3.1309670237183869</v>
      </c>
    </row>
    <row r="149" spans="1:34" x14ac:dyDescent="0.25">
      <c r="A149" s="23">
        <v>10</v>
      </c>
      <c r="B149" s="24">
        <v>1.5519342573291921</v>
      </c>
      <c r="C149" s="24">
        <v>1.5609883686238499</v>
      </c>
      <c r="D149" s="24">
        <v>1.570896045974689</v>
      </c>
      <c r="E149" s="24">
        <v>1.5816989484182959</v>
      </c>
      <c r="F149" s="24">
        <v>1.5934398683996269</v>
      </c>
      <c r="G149" s="24">
        <v>1.606161688514431</v>
      </c>
      <c r="H149" s="24">
        <v>1.6199087893183231</v>
      </c>
      <c r="I149" s="24">
        <v>1.634727049326786</v>
      </c>
      <c r="J149" s="24">
        <v>1.650662439002611</v>
      </c>
      <c r="K149" s="24">
        <v>1.6677621435926</v>
      </c>
      <c r="L149" s="24">
        <v>1.686075033943282</v>
      </c>
      <c r="M149" s="24">
        <v>1.705650113059896</v>
      </c>
      <c r="N149" s="24">
        <v>1.7265373517593141</v>
      </c>
      <c r="O149" s="24">
        <v>1.748788600492581</v>
      </c>
      <c r="P149" s="24">
        <v>1.772455926666775</v>
      </c>
      <c r="Q149" s="24">
        <v>1.797592121286721</v>
      </c>
      <c r="R149" s="24">
        <v>1.8242519744831669</v>
      </c>
      <c r="S149" s="24">
        <v>1.852490618723448</v>
      </c>
      <c r="T149" s="24">
        <v>1.8823636977072851</v>
      </c>
      <c r="U149" s="24">
        <v>1.9139289000639299</v>
      </c>
      <c r="V149" s="24">
        <v>1.947244425655017</v>
      </c>
      <c r="W149" s="24">
        <v>1.982368816827939</v>
      </c>
      <c r="X149" s="24">
        <v>2.0193626159270872</v>
      </c>
      <c r="Y149" s="24">
        <v>2.0582870892098919</v>
      </c>
      <c r="Z149" s="24">
        <v>2.0992037195145148</v>
      </c>
      <c r="AA149" s="24">
        <v>2.142175866042932</v>
      </c>
      <c r="AB149" s="24">
        <v>2.187267854124876</v>
      </c>
      <c r="AC149" s="24">
        <v>2.2345441420502792</v>
      </c>
      <c r="AD149" s="24">
        <v>2.284070884778858</v>
      </c>
      <c r="AE149" s="24">
        <v>2.3359154600323442</v>
      </c>
      <c r="AF149" s="24">
        <v>2.3901453360972651</v>
      </c>
      <c r="AG149" s="24">
        <v>2.4468294433714091</v>
      </c>
      <c r="AH149" s="25">
        <v>2.5060381743638191</v>
      </c>
    </row>
    <row r="150" spans="1:34" x14ac:dyDescent="0.25">
      <c r="A150" s="23">
        <v>11</v>
      </c>
      <c r="B150" s="24">
        <v>1.3667011378303979</v>
      </c>
      <c r="C150" s="24">
        <v>1.371507525573318</v>
      </c>
      <c r="D150" s="24">
        <v>1.3769250687523029</v>
      </c>
      <c r="E150" s="24">
        <v>1.3829891283632401</v>
      </c>
      <c r="F150" s="24">
        <v>1.3897361988103869</v>
      </c>
      <c r="G150" s="24">
        <v>1.3972028646487911</v>
      </c>
      <c r="H150" s="24">
        <v>1.4054272083933701</v>
      </c>
      <c r="I150" s="24">
        <v>1.4144488105189059</v>
      </c>
      <c r="J150" s="24">
        <v>1.4243073434474911</v>
      </c>
      <c r="K150" s="24">
        <v>1.4350436943852269</v>
      </c>
      <c r="L150" s="24">
        <v>1.446700436137947</v>
      </c>
      <c r="M150" s="24">
        <v>1.4593202736701869</v>
      </c>
      <c r="N150" s="24">
        <v>1.4729468797581231</v>
      </c>
      <c r="O150" s="24">
        <v>1.487625806812098</v>
      </c>
      <c r="P150" s="24">
        <v>1.50340282419849</v>
      </c>
      <c r="Q150" s="24">
        <v>1.5203244248814269</v>
      </c>
      <c r="R150" s="24">
        <v>1.5384391009509539</v>
      </c>
      <c r="S150" s="24">
        <v>1.5577956868337111</v>
      </c>
      <c r="T150" s="24">
        <v>1.5784435281887159</v>
      </c>
      <c r="U150" s="24">
        <v>1.600434015604524</v>
      </c>
      <c r="V150" s="24">
        <v>1.6238190509020689</v>
      </c>
      <c r="W150" s="24">
        <v>1.648650878388046</v>
      </c>
      <c r="X150" s="24">
        <v>1.674983742366142</v>
      </c>
      <c r="Y150" s="24">
        <v>1.7028726110530941</v>
      </c>
      <c r="Z150" s="24">
        <v>1.7323726692463579</v>
      </c>
      <c r="AA150" s="24">
        <v>1.763540978107214</v>
      </c>
      <c r="AB150" s="24">
        <v>1.796435564924695</v>
      </c>
      <c r="AC150" s="24">
        <v>1.831114589948037</v>
      </c>
      <c r="AD150" s="24">
        <v>1.8676379100962559</v>
      </c>
      <c r="AE150" s="24">
        <v>1.9060666050503801</v>
      </c>
      <c r="AF150" s="24">
        <v>1.946461845056241</v>
      </c>
      <c r="AG150" s="24">
        <v>1.988886262470926</v>
      </c>
      <c r="AH150" s="25">
        <v>2.0334039517627782</v>
      </c>
    </row>
    <row r="151" spans="1:34" x14ac:dyDescent="0.25">
      <c r="A151" s="23">
        <v>12</v>
      </c>
      <c r="B151" s="24">
        <v>1.2252279973970479</v>
      </c>
      <c r="C151" s="24">
        <v>1.227681857263937</v>
      </c>
      <c r="D151" s="24">
        <v>1.2305448478099359</v>
      </c>
      <c r="E151" s="24">
        <v>1.233846031990228</v>
      </c>
      <c r="F151" s="24">
        <v>1.2376156061683741</v>
      </c>
      <c r="G151" s="24">
        <v>1.241883856858722</v>
      </c>
      <c r="H151" s="24">
        <v>1.246682568535489</v>
      </c>
      <c r="I151" s="24">
        <v>1.2520450236327609</v>
      </c>
      <c r="J151" s="24">
        <v>1.258004596531928</v>
      </c>
      <c r="K151" s="24">
        <v>1.264595876398394</v>
      </c>
      <c r="L151" s="24">
        <v>1.27185513799729</v>
      </c>
      <c r="M151" s="24">
        <v>1.279818788252453</v>
      </c>
      <c r="N151" s="24">
        <v>1.2885242018993579</v>
      </c>
      <c r="O151" s="24">
        <v>1.29801063330765</v>
      </c>
      <c r="P151" s="24">
        <v>1.3083175538030101</v>
      </c>
      <c r="Q151" s="24">
        <v>1.3194851583088669</v>
      </c>
      <c r="R151" s="24">
        <v>1.331555640874567</v>
      </c>
      <c r="S151" s="24">
        <v>1.3445715378860481</v>
      </c>
      <c r="T151" s="24">
        <v>1.3585758969616291</v>
      </c>
      <c r="U151" s="24">
        <v>1.3736138106491651</v>
      </c>
      <c r="V151" s="24">
        <v>1.389730882728891</v>
      </c>
      <c r="W151" s="24">
        <v>1.4069730594668011</v>
      </c>
      <c r="X151" s="24">
        <v>1.4253882871258861</v>
      </c>
      <c r="Y151" s="24">
        <v>1.445025235882182</v>
      </c>
      <c r="Z151" s="24">
        <v>1.4659327924924499</v>
      </c>
      <c r="AA151" s="24">
        <v>1.4881617200772681</v>
      </c>
      <c r="AB151" s="24">
        <v>1.5117637478849679</v>
      </c>
      <c r="AC151" s="24">
        <v>1.536790738124084</v>
      </c>
      <c r="AD151" s="24">
        <v>1.563296249672933</v>
      </c>
      <c r="AE151" s="24">
        <v>1.591335064171846</v>
      </c>
      <c r="AF151" s="24">
        <v>1.620962053825957</v>
      </c>
      <c r="AG151" s="24">
        <v>1.6522335529516541</v>
      </c>
      <c r="AH151" s="25">
        <v>1.6852073579765789</v>
      </c>
    </row>
    <row r="152" spans="1:34" x14ac:dyDescent="0.25">
      <c r="A152" s="23">
        <v>13</v>
      </c>
      <c r="B152" s="24">
        <v>1.113265656901085</v>
      </c>
      <c r="C152" s="24">
        <v>1.114924943621612</v>
      </c>
      <c r="D152" s="24">
        <v>1.1168317221274491</v>
      </c>
      <c r="E152" s="24">
        <v>1.11900875733308</v>
      </c>
      <c r="F152" s="24">
        <v>1.121479947561367</v>
      </c>
      <c r="G152" s="24">
        <v>1.12426928128596</v>
      </c>
      <c r="H152" s="24">
        <v>1.1274022449403751</v>
      </c>
      <c r="I152" s="24">
        <v>1.130905822917998</v>
      </c>
      <c r="J152" s="24">
        <v>1.1348070915595221</v>
      </c>
      <c r="K152" s="24">
        <v>1.13913434198965</v>
      </c>
      <c r="L152" s="24">
        <v>1.143917550932815</v>
      </c>
      <c r="M152" s="24">
        <v>1.1491868272721539</v>
      </c>
      <c r="N152" s="24">
        <v>1.154973247702443</v>
      </c>
      <c r="O152" s="24">
        <v>1.161309768552627</v>
      </c>
      <c r="P152" s="24">
        <v>1.1682295631076871</v>
      </c>
      <c r="Q152" s="24">
        <v>1.17576652825035</v>
      </c>
      <c r="R152" s="24">
        <v>1.1839565599892661</v>
      </c>
      <c r="S152" s="24">
        <v>1.192835896669675</v>
      </c>
      <c r="T152" s="24">
        <v>1.202441287869197</v>
      </c>
      <c r="U152" s="24">
        <v>1.2128115280949869</v>
      </c>
      <c r="V152" s="24">
        <v>1.2239859230865779</v>
      </c>
      <c r="W152" s="24">
        <v>1.2360041210692641</v>
      </c>
      <c r="X152" s="24">
        <v>1.2489077702653371</v>
      </c>
      <c r="Y152" s="24">
        <v>1.2627392428101349</v>
      </c>
      <c r="Z152" s="24">
        <v>1.2775411274197199</v>
      </c>
      <c r="AA152" s="24">
        <v>1.293357889173971</v>
      </c>
      <c r="AB152" s="24">
        <v>1.3102349592805209</v>
      </c>
      <c r="AC152" s="24">
        <v>1.3282179019072049</v>
      </c>
      <c r="AD152" s="24">
        <v>1.347353977891639</v>
      </c>
      <c r="AE152" s="24">
        <v>1.367691670833455</v>
      </c>
      <c r="AF152" s="24">
        <v>1.389279554897084</v>
      </c>
      <c r="AG152" s="24">
        <v>1.412167666358215</v>
      </c>
      <c r="AH152" s="25">
        <v>1.436407503603794</v>
      </c>
    </row>
    <row r="153" spans="1:34" x14ac:dyDescent="0.25">
      <c r="A153" s="23">
        <v>14</v>
      </c>
      <c r="B153" s="24">
        <v>1.0193810457517201</v>
      </c>
      <c r="C153" s="24">
        <v>1.0214664731095091</v>
      </c>
      <c r="D153" s="24">
        <v>1.0236781392219669</v>
      </c>
      <c r="E153" s="24">
        <v>1.026032510962879</v>
      </c>
      <c r="F153" s="24">
        <v>1.0285471886144071</v>
      </c>
      <c r="G153" s="24">
        <v>1.0312398626095041</v>
      </c>
      <c r="H153" s="24">
        <v>1.034129721340987</v>
      </c>
      <c r="I153" s="24">
        <v>1.037237451161541</v>
      </c>
      <c r="J153" s="24">
        <v>1.0405838303711561</v>
      </c>
      <c r="K153" s="24">
        <v>1.0441908520538381</v>
      </c>
      <c r="L153" s="24">
        <v>1.0480821948933201</v>
      </c>
      <c r="M153" s="24">
        <v>1.0522816697320441</v>
      </c>
      <c r="N153" s="24">
        <v>1.0568140552240859</v>
      </c>
      <c r="O153" s="24">
        <v>1.061706009657692</v>
      </c>
      <c r="P153" s="24">
        <v>1.06698440827714</v>
      </c>
      <c r="Q153" s="24">
        <v>1.0726768499244601</v>
      </c>
      <c r="R153" s="24">
        <v>1.078812932567599</v>
      </c>
      <c r="S153" s="24">
        <v>1.085422596511098</v>
      </c>
      <c r="T153" s="24">
        <v>1.0925362932918781</v>
      </c>
      <c r="U153" s="24">
        <v>1.1001865193763949</v>
      </c>
      <c r="V153" s="24">
        <v>1.1084062824634859</v>
      </c>
      <c r="W153" s="24">
        <v>1.117228932737748</v>
      </c>
      <c r="X153" s="24">
        <v>1.126689820380772</v>
      </c>
      <c r="Y153" s="24">
        <v>1.1368250194871921</v>
      </c>
      <c r="Z153" s="24">
        <v>1.14767082073237</v>
      </c>
      <c r="AA153" s="24">
        <v>1.1592653911554851</v>
      </c>
      <c r="AB153" s="24">
        <v>1.1716478639234731</v>
      </c>
      <c r="AC153" s="24">
        <v>1.18485750516347</v>
      </c>
      <c r="AD153" s="24">
        <v>1.1989352776723941</v>
      </c>
      <c r="AE153" s="24">
        <v>1.2139233670091769</v>
      </c>
      <c r="AF153" s="24">
        <v>1.2298640492975521</v>
      </c>
      <c r="AG153" s="24">
        <v>1.246801062772509</v>
      </c>
      <c r="AH153" s="25">
        <v>1.264779607780292</v>
      </c>
    </row>
    <row r="154" spans="1:34" x14ac:dyDescent="0.25">
      <c r="A154" s="23">
        <v>15</v>
      </c>
      <c r="B154" s="24">
        <v>0.93495720189546527</v>
      </c>
      <c r="C154" s="24">
        <v>0.93835224272809437</v>
      </c>
      <c r="D154" s="24">
        <v>0.94179265514791111</v>
      </c>
      <c r="E154" s="24">
        <v>0.94528860798800241</v>
      </c>
      <c r="F154" s="24">
        <v>0.94885140348983077</v>
      </c>
      <c r="G154" s="24">
        <v>0.95249243404564699</v>
      </c>
      <c r="H154" s="24">
        <v>0.95622459000756954</v>
      </c>
      <c r="I154" s="24">
        <v>0.96006225968758463</v>
      </c>
      <c r="J154" s="24">
        <v>0.9640199233449851</v>
      </c>
      <c r="K154" s="24">
        <v>0.96811327602307573</v>
      </c>
      <c r="L154" s="24">
        <v>0.97235969836489089</v>
      </c>
      <c r="M154" s="24">
        <v>0.97677670317217091</v>
      </c>
      <c r="N154" s="24">
        <v>0.9813827710582923</v>
      </c>
      <c r="O154" s="24">
        <v>0.98619826227080187</v>
      </c>
      <c r="P154" s="24">
        <v>0.99124375401327958</v>
      </c>
      <c r="Q154" s="24">
        <v>0.99654054708705553</v>
      </c>
      <c r="R154" s="24">
        <v>1.0021119414193791</v>
      </c>
      <c r="S154" s="24">
        <v>1.0079815792740889</v>
      </c>
      <c r="T154" s="24">
        <v>1.0141736141474089</v>
      </c>
      <c r="U154" s="24">
        <v>1.020714244465095</v>
      </c>
      <c r="V154" s="24">
        <v>1.0276301798852849</v>
      </c>
      <c r="W154" s="24">
        <v>1.0349484725518741</v>
      </c>
      <c r="X154" s="24">
        <v>1.042698174605756</v>
      </c>
      <c r="Y154" s="24">
        <v>1.0509090621008661</v>
      </c>
      <c r="Z154" s="24">
        <v>1.059611127671868</v>
      </c>
      <c r="AA154" s="24">
        <v>1.0688362403172409</v>
      </c>
      <c r="AB154" s="24">
        <v>1.0786172351632199</v>
      </c>
      <c r="AC154" s="24">
        <v>1.0889870802962409</v>
      </c>
      <c r="AD154" s="24">
        <v>1.0999804404725231</v>
      </c>
      <c r="AE154" s="24">
        <v>1.111633203210298</v>
      </c>
      <c r="AF154" s="24">
        <v>1.123981346592601</v>
      </c>
      <c r="AG154" s="24">
        <v>1.137062310813721</v>
      </c>
      <c r="AH154" s="25">
        <v>1.1509149981792051</v>
      </c>
    </row>
    <row r="155" spans="1:34" x14ac:dyDescent="0.25">
      <c r="A155" s="23">
        <v>16</v>
      </c>
      <c r="B155" s="24">
        <v>0.85419327181606408</v>
      </c>
      <c r="C155" s="24">
        <v>0.8594441580150739</v>
      </c>
      <c r="D155" s="24">
        <v>0.86469993449694771</v>
      </c>
      <c r="E155" s="24">
        <v>0.86996447205407312</v>
      </c>
      <c r="F155" s="24">
        <v>0.87524277488721391</v>
      </c>
      <c r="G155" s="24">
        <v>0.88053993734792191</v>
      </c>
      <c r="H155" s="24">
        <v>0.88586255174761597</v>
      </c>
      <c r="I155" s="24">
        <v>0.89121870835758388</v>
      </c>
      <c r="J155" s="24">
        <v>0.89661658939641875</v>
      </c>
      <c r="K155" s="24">
        <v>0.90206559186672586</v>
      </c>
      <c r="L155" s="24">
        <v>0.90757679837083938</v>
      </c>
      <c r="M155" s="24">
        <v>0.91316142366980002</v>
      </c>
      <c r="N155" s="24">
        <v>0.91883165033628433</v>
      </c>
      <c r="O155" s="24">
        <v>0.92460154057714072</v>
      </c>
      <c r="P155" s="24">
        <v>0.93048537355525041</v>
      </c>
      <c r="Q155" s="24">
        <v>0.93649815203124465</v>
      </c>
      <c r="R155" s="24">
        <v>0.94265687789167252</v>
      </c>
      <c r="S155" s="24">
        <v>0.94897889535967417</v>
      </c>
      <c r="T155" s="24">
        <v>0.95548205989077151</v>
      </c>
      <c r="U155" s="24">
        <v>0.96218627187002148</v>
      </c>
      <c r="V155" s="24">
        <v>0.96911194291486313</v>
      </c>
      <c r="W155" s="24">
        <v>0.97627982712849248</v>
      </c>
      <c r="X155" s="24">
        <v>0.98371267861110412</v>
      </c>
      <c r="Y155" s="24">
        <v>0.99143397537593536</v>
      </c>
      <c r="Z155" s="24">
        <v>0.99946741201694911</v>
      </c>
      <c r="AA155" s="24">
        <v>1.007838559491927</v>
      </c>
      <c r="AB155" s="24">
        <v>1.016573954886403</v>
      </c>
      <c r="AC155" s="24">
        <v>1.025700268246114</v>
      </c>
      <c r="AD155" s="24">
        <v>1.035245866286578</v>
      </c>
      <c r="AE155" s="24">
        <v>1.0452403384853279</v>
      </c>
      <c r="AF155" s="24">
        <v>1.0557133648846999</v>
      </c>
      <c r="AG155" s="24">
        <v>1.0666960876382829</v>
      </c>
      <c r="AH155" s="25">
        <v>1.0782211110109261</v>
      </c>
    </row>
    <row r="156" spans="1:34" x14ac:dyDescent="0.25">
      <c r="A156" s="23">
        <v>17</v>
      </c>
      <c r="B156" s="24">
        <v>0.77410451053455731</v>
      </c>
      <c r="C156" s="24">
        <v>0.7814202330454425</v>
      </c>
      <c r="D156" s="24">
        <v>0.78874075039802849</v>
      </c>
      <c r="E156" s="24">
        <v>0.79606363534400393</v>
      </c>
      <c r="F156" s="24">
        <v>0.8033875940434323</v>
      </c>
      <c r="G156" s="24">
        <v>0.81071142280716535</v>
      </c>
      <c r="H156" s="24">
        <v>0.81803541590592321</v>
      </c>
      <c r="I156" s="24">
        <v>0.82536136557029327</v>
      </c>
      <c r="J156" s="24">
        <v>0.83269115597816912</v>
      </c>
      <c r="K156" s="24">
        <v>0.84002788609145662</v>
      </c>
      <c r="L156" s="24">
        <v>0.84737634047179189</v>
      </c>
      <c r="M156" s="24">
        <v>0.85474143583951601</v>
      </c>
      <c r="N156" s="24">
        <v>0.86212905672660678</v>
      </c>
      <c r="O156" s="24">
        <v>0.86954696729921166</v>
      </c>
      <c r="P156" s="24">
        <v>0.87700314867951135</v>
      </c>
      <c r="Q156" s="24">
        <v>0.88450630558743748</v>
      </c>
      <c r="R156" s="24">
        <v>0.89206714186884128</v>
      </c>
      <c r="S156" s="24">
        <v>0.89969670370616595</v>
      </c>
      <c r="T156" s="24">
        <v>0.90740654851423586</v>
      </c>
      <c r="U156" s="24">
        <v>0.91521027863740723</v>
      </c>
      <c r="V156" s="24">
        <v>0.92312200765241725</v>
      </c>
      <c r="W156" s="24">
        <v>0.93115619162176155</v>
      </c>
      <c r="X156" s="24">
        <v>0.93932928660493464</v>
      </c>
      <c r="Y156" s="24">
        <v>0.94765847257447478</v>
      </c>
      <c r="Z156" s="24">
        <v>0.95616114608364622</v>
      </c>
      <c r="AA156" s="24">
        <v>0.96485658004953112</v>
      </c>
      <c r="AB156" s="24">
        <v>0.97376501351696387</v>
      </c>
      <c r="AC156" s="24">
        <v>0.98290681849098205</v>
      </c>
      <c r="AD156" s="24">
        <v>0.99230406364640544</v>
      </c>
      <c r="AE156" s="24">
        <v>1.0019800404200689</v>
      </c>
      <c r="AF156" s="24">
        <v>1.011958130813609</v>
      </c>
      <c r="AG156" s="24">
        <v>1.022263178939917</v>
      </c>
      <c r="AH156" s="25">
        <v>1.032921491023141</v>
      </c>
    </row>
    <row r="157" spans="1:34" x14ac:dyDescent="0.25">
      <c r="A157" s="23">
        <v>18</v>
      </c>
      <c r="B157" s="24">
        <v>0.69452228160925311</v>
      </c>
      <c r="C157" s="24">
        <v>0.7037745904314705</v>
      </c>
      <c r="D157" s="24">
        <v>0.71307198451738174</v>
      </c>
      <c r="E157" s="24">
        <v>0.72240573857797619</v>
      </c>
      <c r="F157" s="24">
        <v>0.73176826073261991</v>
      </c>
      <c r="G157" s="24">
        <v>0.74115204925146705</v>
      </c>
      <c r="H157" s="24">
        <v>0.75055110036453787</v>
      </c>
      <c r="I157" s="24">
        <v>0.75996090826171814</v>
      </c>
      <c r="J157" s="24">
        <v>0.76937705908020015</v>
      </c>
      <c r="K157" s="24">
        <v>0.77879635374119061</v>
      </c>
      <c r="L157" s="24">
        <v>0.78821727876562653</v>
      </c>
      <c r="M157" s="24">
        <v>0.79763845283315193</v>
      </c>
      <c r="N157" s="24">
        <v>0.807059462435046</v>
      </c>
      <c r="O157" s="24">
        <v>0.81648177369675712</v>
      </c>
      <c r="P157" s="24">
        <v>0.82590706969976779</v>
      </c>
      <c r="Q157" s="24">
        <v>0.83533775712330915</v>
      </c>
      <c r="R157" s="24">
        <v>0.84477824177253247</v>
      </c>
      <c r="S157" s="24">
        <v>0.85423327178917874</v>
      </c>
      <c r="T157" s="24">
        <v>0.86370810654737207</v>
      </c>
      <c r="U157" s="24">
        <v>0.87321005035076915</v>
      </c>
      <c r="V157" s="24">
        <v>0.88274691873540989</v>
      </c>
      <c r="W157" s="24">
        <v>0.89232686972309105</v>
      </c>
      <c r="X157" s="24">
        <v>0.90196006133260853</v>
      </c>
      <c r="Y157" s="24">
        <v>0.91165737549580139</v>
      </c>
      <c r="Z157" s="24">
        <v>0.92142991072523484</v>
      </c>
      <c r="AA157" s="24">
        <v>0.93129064189729116</v>
      </c>
      <c r="AB157" s="24">
        <v>0.9412535100161048</v>
      </c>
      <c r="AC157" s="24">
        <v>0.95133258904601359</v>
      </c>
      <c r="AD157" s="24">
        <v>0.96154364962113748</v>
      </c>
      <c r="AE157" s="24">
        <v>0.97190368513761327</v>
      </c>
      <c r="AF157" s="24">
        <v>0.98242977955637911</v>
      </c>
      <c r="AG157" s="24">
        <v>0.9931404789496262</v>
      </c>
      <c r="AH157" s="25">
        <v>1.0040557915007999</v>
      </c>
    </row>
    <row r="158" spans="1:34" x14ac:dyDescent="0.25">
      <c r="A158" s="23">
        <v>19</v>
      </c>
      <c r="B158" s="24">
        <v>0.61809405713572707</v>
      </c>
      <c r="C158" s="24">
        <v>0.62881746132269067</v>
      </c>
      <c r="D158" s="24">
        <v>0.63966662705850075</v>
      </c>
      <c r="E158" s="24">
        <v>0.65062653101344603</v>
      </c>
      <c r="F158" s="24">
        <v>0.66168328326619275</v>
      </c>
      <c r="G158" s="24">
        <v>0.67282308404619495</v>
      </c>
      <c r="H158" s="24">
        <v>0.68403363154277452</v>
      </c>
      <c r="I158" s="24">
        <v>0.69530412190512181</v>
      </c>
      <c r="J158" s="24">
        <v>0.70662384322973293</v>
      </c>
      <c r="K158" s="24">
        <v>0.71798329839711539</v>
      </c>
      <c r="L158" s="24">
        <v>0.72937467588750282</v>
      </c>
      <c r="M158" s="24">
        <v>0.74079029633983484</v>
      </c>
      <c r="N158" s="24">
        <v>0.75222344820468923</v>
      </c>
      <c r="O158" s="24">
        <v>0.76366929956681728</v>
      </c>
      <c r="P158" s="24">
        <v>0.77512323546700457</v>
      </c>
      <c r="Q158" s="24">
        <v>0.78658136454378547</v>
      </c>
      <c r="R158" s="24">
        <v>0.7980417945616114</v>
      </c>
      <c r="S158" s="24">
        <v>0.80950297562152518</v>
      </c>
      <c r="T158" s="24">
        <v>0.82096386905695062</v>
      </c>
      <c r="U158" s="24">
        <v>0.83242548113084502</v>
      </c>
      <c r="V158" s="24">
        <v>0.84388932933854821</v>
      </c>
      <c r="W158" s="24">
        <v>0.85535727366115644</v>
      </c>
      <c r="X158" s="24">
        <v>0.86683317407676597</v>
      </c>
      <c r="Y158" s="24">
        <v>0.87832161447651691</v>
      </c>
      <c r="Z158" s="24">
        <v>0.8898273953322744</v>
      </c>
      <c r="AA158" s="24">
        <v>0.90135719347972154</v>
      </c>
      <c r="AB158" s="24">
        <v>0.91291865188229315</v>
      </c>
      <c r="AC158" s="24">
        <v>0.92451954646362677</v>
      </c>
      <c r="AD158" s="24">
        <v>0.9361693498171445</v>
      </c>
      <c r="AE158" s="24">
        <v>0.94787875729828497</v>
      </c>
      <c r="AF158" s="24">
        <v>0.95965855482728757</v>
      </c>
      <c r="AG158" s="24">
        <v>0.97152099043564466</v>
      </c>
      <c r="AH158" s="25">
        <v>0.98347977426610156</v>
      </c>
    </row>
    <row r="159" spans="1:34" x14ac:dyDescent="0.25">
      <c r="A159" s="26">
        <v>20</v>
      </c>
      <c r="B159" s="27">
        <v>0.55028341774684175</v>
      </c>
      <c r="C159" s="27">
        <v>0.56167518540591266</v>
      </c>
      <c r="D159" s="27">
        <v>0.57331377676214557</v>
      </c>
      <c r="E159" s="27">
        <v>0.58517787044512937</v>
      </c>
      <c r="F159" s="27">
        <v>0.59724727849282788</v>
      </c>
      <c r="G159" s="27">
        <v>0.60950190309399299</v>
      </c>
      <c r="H159" s="27">
        <v>0.62192314439724672</v>
      </c>
      <c r="I159" s="27">
        <v>0.6344939005110819</v>
      </c>
      <c r="J159" s="27">
        <v>0.64719716149129802</v>
      </c>
      <c r="K159" s="27">
        <v>0.66001713217770341</v>
      </c>
      <c r="L159" s="27">
        <v>0.67293970300983208</v>
      </c>
      <c r="M159" s="27">
        <v>0.68595089658592401</v>
      </c>
      <c r="N159" s="27">
        <v>0.69903770331585702</v>
      </c>
      <c r="O159" s="27">
        <v>0.71218899324368234</v>
      </c>
      <c r="P159" s="27">
        <v>0.72539385336948559</v>
      </c>
      <c r="Q159" s="27">
        <v>0.73864209429110117</v>
      </c>
      <c r="R159" s="27">
        <v>0.75192552573228222</v>
      </c>
      <c r="S159" s="27">
        <v>0.76523629975337215</v>
      </c>
      <c r="T159" s="27">
        <v>0.77856707964709659</v>
      </c>
      <c r="U159" s="27">
        <v>0.79191257363571232</v>
      </c>
      <c r="V159" s="27">
        <v>0.80526800117385788</v>
      </c>
      <c r="W159" s="27">
        <v>0.81862892420192945</v>
      </c>
      <c r="X159" s="27">
        <v>0.83199290465732589</v>
      </c>
      <c r="Y159" s="27">
        <v>0.84535822839049002</v>
      </c>
      <c r="Z159" s="27">
        <v>0.85872339783258989</v>
      </c>
      <c r="AA159" s="27">
        <v>0.87208879177860898</v>
      </c>
      <c r="AB159" s="27">
        <v>0.88545575515128061</v>
      </c>
      <c r="AC159" s="27">
        <v>0.89882576583354246</v>
      </c>
      <c r="AD159" s="27">
        <v>0.91220199837811478</v>
      </c>
      <c r="AE159" s="27">
        <v>0.92558885009973624</v>
      </c>
      <c r="AF159" s="27">
        <v>0.93899080887794639</v>
      </c>
      <c r="AG159" s="27">
        <v>0.95241382470353886</v>
      </c>
      <c r="AH159" s="28">
        <v>0.96586530967856155</v>
      </c>
    </row>
    <row r="162" spans="1:34" ht="28.9" customHeight="1" x14ac:dyDescent="0.5">
      <c r="A162" s="1" t="s">
        <v>17</v>
      </c>
      <c r="B162" s="1"/>
    </row>
    <row r="163" spans="1:34" x14ac:dyDescent="0.25">
      <c r="A163" s="17" t="s">
        <v>10</v>
      </c>
      <c r="B163" s="18" t="s">
        <v>11</v>
      </c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9"/>
    </row>
    <row r="164" spans="1:34" x14ac:dyDescent="0.25">
      <c r="A164" s="20" t="s">
        <v>12</v>
      </c>
      <c r="B164" s="21">
        <v>128</v>
      </c>
      <c r="C164" s="21">
        <v>148</v>
      </c>
      <c r="D164" s="21">
        <v>168</v>
      </c>
      <c r="E164" s="21">
        <v>188</v>
      </c>
      <c r="F164" s="21">
        <v>208</v>
      </c>
      <c r="G164" s="21">
        <v>228</v>
      </c>
      <c r="H164" s="21">
        <v>248</v>
      </c>
      <c r="I164" s="21">
        <v>268</v>
      </c>
      <c r="J164" s="21">
        <v>288</v>
      </c>
      <c r="K164" s="21">
        <v>308</v>
      </c>
      <c r="L164" s="21">
        <v>328</v>
      </c>
      <c r="M164" s="21">
        <v>348</v>
      </c>
      <c r="N164" s="21">
        <v>368</v>
      </c>
      <c r="O164" s="21">
        <v>388</v>
      </c>
      <c r="P164" s="21">
        <v>408</v>
      </c>
      <c r="Q164" s="21">
        <v>428</v>
      </c>
      <c r="R164" s="21">
        <v>448</v>
      </c>
      <c r="S164" s="21">
        <v>468</v>
      </c>
      <c r="T164" s="21">
        <v>488</v>
      </c>
      <c r="U164" s="21">
        <v>508</v>
      </c>
      <c r="V164" s="21">
        <v>528</v>
      </c>
      <c r="W164" s="21">
        <v>548</v>
      </c>
      <c r="X164" s="21">
        <v>568</v>
      </c>
      <c r="Y164" s="21">
        <v>588</v>
      </c>
      <c r="Z164" s="21">
        <v>608</v>
      </c>
      <c r="AA164" s="21">
        <v>628</v>
      </c>
      <c r="AB164" s="21">
        <v>648</v>
      </c>
      <c r="AC164" s="21">
        <v>668</v>
      </c>
      <c r="AD164" s="21">
        <v>688</v>
      </c>
      <c r="AE164" s="21">
        <v>708</v>
      </c>
      <c r="AF164" s="21">
        <v>728</v>
      </c>
      <c r="AG164" s="21">
        <v>748</v>
      </c>
      <c r="AH164" s="22">
        <v>768</v>
      </c>
    </row>
    <row r="165" spans="1:34" x14ac:dyDescent="0.25">
      <c r="A165" s="23">
        <v>4</v>
      </c>
      <c r="B165" s="24">
        <v>4.7350762415637222</v>
      </c>
      <c r="C165" s="24">
        <v>4.8520976502447901</v>
      </c>
      <c r="D165" s="24">
        <v>4.974081385691723</v>
      </c>
      <c r="E165" s="24">
        <v>5.1011836502177754</v>
      </c>
      <c r="F165" s="24">
        <v>5.2335619410546874</v>
      </c>
      <c r="G165" s="24">
        <v>5.3713762882387641</v>
      </c>
      <c r="H165" s="24">
        <v>5.5147900108051457</v>
      </c>
      <c r="I165" s="24">
        <v>5.6639673717009584</v>
      </c>
      <c r="J165" s="24">
        <v>5.8190765503846604</v>
      </c>
      <c r="K165" s="24">
        <v>5.9802871083876026</v>
      </c>
      <c r="L165" s="24">
        <v>6.1477710957502856</v>
      </c>
      <c r="M165" s="24">
        <v>6.3217037938842822</v>
      </c>
      <c r="N165" s="24">
        <v>6.5022614277491533</v>
      </c>
      <c r="O165" s="24">
        <v>6.6896241576781481</v>
      </c>
      <c r="P165" s="24">
        <v>6.8839735323419644</v>
      </c>
      <c r="Q165" s="24">
        <v>7.0854935856792238</v>
      </c>
      <c r="R165" s="24">
        <v>7.2943715787829664</v>
      </c>
      <c r="S165" s="24">
        <v>7.5107957163294374</v>
      </c>
      <c r="T165" s="24">
        <v>7.7349581400833358</v>
      </c>
      <c r="U165" s="24">
        <v>7.9670523806960656</v>
      </c>
      <c r="V165" s="24">
        <v>8.207274453005402</v>
      </c>
      <c r="W165" s="24">
        <v>8.4558235975979663</v>
      </c>
      <c r="X165" s="24">
        <v>8.7128999995007632</v>
      </c>
      <c r="Y165" s="24">
        <v>8.9787077859735192</v>
      </c>
      <c r="Z165" s="24">
        <v>9.2534524745878013</v>
      </c>
      <c r="AA165" s="24">
        <v>9.5373420552008472</v>
      </c>
      <c r="AB165" s="24">
        <v>9.8305877279576563</v>
      </c>
      <c r="AC165" s="24">
        <v>10.133401649408651</v>
      </c>
      <c r="AD165" s="24">
        <v>10.445999988642111</v>
      </c>
      <c r="AE165" s="24">
        <v>10.76860032446066</v>
      </c>
      <c r="AF165" s="24">
        <v>11.10142254242457</v>
      </c>
      <c r="AG165" s="24">
        <v>11.444689523331929</v>
      </c>
      <c r="AH165" s="25">
        <v>11.798625271039789</v>
      </c>
    </row>
    <row r="166" spans="1:34" x14ac:dyDescent="0.25">
      <c r="A166" s="23">
        <v>5</v>
      </c>
      <c r="B166" s="24">
        <v>3.8303484078958339</v>
      </c>
      <c r="C166" s="24">
        <v>3.91891812734691</v>
      </c>
      <c r="D166" s="24">
        <v>4.0116903293306576</v>
      </c>
      <c r="E166" s="24">
        <v>4.1088089152995906</v>
      </c>
      <c r="F166" s="24">
        <v>4.2104190816247113</v>
      </c>
      <c r="G166" s="24">
        <v>4.3166685574815782</v>
      </c>
      <c r="H166" s="24">
        <v>4.4277083610445924</v>
      </c>
      <c r="I166" s="24">
        <v>4.5436904544001386</v>
      </c>
      <c r="J166" s="24">
        <v>4.6647707161459353</v>
      </c>
      <c r="K166" s="24">
        <v>4.7911064069525953</v>
      </c>
      <c r="L166" s="24">
        <v>4.9228572759998741</v>
      </c>
      <c r="M166" s="24">
        <v>5.0601863038386066</v>
      </c>
      <c r="N166" s="24">
        <v>5.2032574145676103</v>
      </c>
      <c r="O166" s="24">
        <v>5.3522384676593946</v>
      </c>
      <c r="P166" s="24">
        <v>5.5072987109239158</v>
      </c>
      <c r="Q166" s="24">
        <v>5.6686098774390521</v>
      </c>
      <c r="R166" s="24">
        <v>5.8363469274371056</v>
      </c>
      <c r="S166" s="24">
        <v>6.0106857647335827</v>
      </c>
      <c r="T166" s="24">
        <v>6.1918062302324408</v>
      </c>
      <c r="U166" s="24">
        <v>6.3798895537243396</v>
      </c>
      <c r="V166" s="24">
        <v>6.5751194491863094</v>
      </c>
      <c r="W166" s="24">
        <v>6.7776828563442386</v>
      </c>
      <c r="X166" s="24">
        <v>6.9877676593643896</v>
      </c>
      <c r="Y166" s="24">
        <v>7.2055656846457472</v>
      </c>
      <c r="Z166" s="24">
        <v>7.4312701488991344</v>
      </c>
      <c r="AA166" s="24">
        <v>7.6650767411210516</v>
      </c>
      <c r="AB166" s="24">
        <v>7.9071843605957532</v>
      </c>
      <c r="AC166" s="24">
        <v>8.1577928630129186</v>
      </c>
      <c r="AD166" s="24">
        <v>8.4171061166001007</v>
      </c>
      <c r="AE166" s="24">
        <v>8.6853293992991691</v>
      </c>
      <c r="AF166" s="24">
        <v>8.9626702958096569</v>
      </c>
      <c r="AG166" s="24">
        <v>9.2493393860689128</v>
      </c>
      <c r="AH166" s="25">
        <v>9.5455483730732453</v>
      </c>
    </row>
    <row r="167" spans="1:34" x14ac:dyDescent="0.25">
      <c r="A167" s="23">
        <v>6</v>
      </c>
      <c r="B167" s="24">
        <v>3.1140139073444542</v>
      </c>
      <c r="C167" s="24">
        <v>3.1790365495466091</v>
      </c>
      <c r="D167" s="24">
        <v>3.2475649329594281</v>
      </c>
      <c r="E167" s="24">
        <v>3.3197306581746862</v>
      </c>
      <c r="F167" s="24">
        <v>3.3956666207026389</v>
      </c>
      <c r="G167" s="24">
        <v>3.4755082488581102</v>
      </c>
      <c r="H167" s="24">
        <v>3.5593942599547579</v>
      </c>
      <c r="I167" s="24">
        <v>3.6474643152182291</v>
      </c>
      <c r="J167" s="24">
        <v>3.739861992385495</v>
      </c>
      <c r="K167" s="24">
        <v>3.8367322512664308</v>
      </c>
      <c r="L167" s="24">
        <v>3.9382225401800461</v>
      </c>
      <c r="M167" s="24">
        <v>4.0444835388164391</v>
      </c>
      <c r="N167" s="24">
        <v>4.1556668704136888</v>
      </c>
      <c r="O167" s="24">
        <v>4.2719280935835613</v>
      </c>
      <c r="P167" s="24">
        <v>4.3934241552752722</v>
      </c>
      <c r="Q167" s="24">
        <v>4.5203144877059591</v>
      </c>
      <c r="R167" s="24">
        <v>4.6527617502471807</v>
      </c>
      <c r="S167" s="24">
        <v>4.7909295458537029</v>
      </c>
      <c r="T167" s="24">
        <v>4.9349854145687413</v>
      </c>
      <c r="U167" s="24">
        <v>5.0850982853222186</v>
      </c>
      <c r="V167" s="24">
        <v>5.2414395712304236</v>
      </c>
      <c r="W167" s="24">
        <v>5.4041839111585013</v>
      </c>
      <c r="X167" s="24">
        <v>5.5735068884119734</v>
      </c>
      <c r="Y167" s="24">
        <v>5.7495880285290806</v>
      </c>
      <c r="Z167" s="24">
        <v>5.9326082473599104</v>
      </c>
      <c r="AA167" s="24">
        <v>6.122750933040221</v>
      </c>
      <c r="AB167" s="24">
        <v>6.3202026839935277</v>
      </c>
      <c r="AC167" s="24">
        <v>6.525151055048763</v>
      </c>
      <c r="AD167" s="24">
        <v>6.7377876135727428</v>
      </c>
      <c r="AE167" s="24">
        <v>6.9583053366465979</v>
      </c>
      <c r="AF167" s="24">
        <v>7.1868995081091178</v>
      </c>
      <c r="AG167" s="24">
        <v>7.4237684070369134</v>
      </c>
      <c r="AH167" s="25">
        <v>7.6691114355655428</v>
      </c>
    </row>
    <row r="168" spans="1:34" x14ac:dyDescent="0.25">
      <c r="A168" s="23">
        <v>7</v>
      </c>
      <c r="B168" s="24">
        <v>2.5549269095578802</v>
      </c>
      <c r="C168" s="24">
        <v>2.6008855353096338</v>
      </c>
      <c r="D168" s="24">
        <v>2.6497162638612299</v>
      </c>
      <c r="E168" s="24">
        <v>2.7015383949437028</v>
      </c>
      <c r="F168" s="24">
        <v>2.7564725232065692</v>
      </c>
      <c r="G168" s="24">
        <v>2.814641776103906</v>
      </c>
      <c r="H168" s="24">
        <v>2.8761725700886371</v>
      </c>
      <c r="I168" s="24">
        <v>2.9411922655256619</v>
      </c>
      <c r="J168" s="24">
        <v>3.009832139291214</v>
      </c>
      <c r="K168" s="24">
        <v>3.0822248503344269</v>
      </c>
      <c r="L168" s="24">
        <v>3.1585055461135711</v>
      </c>
      <c r="M168" s="24">
        <v>3.2388126054580031</v>
      </c>
      <c r="N168" s="24">
        <v>3.323285350745059</v>
      </c>
      <c r="O168" s="24">
        <v>3.4120670397257662</v>
      </c>
      <c r="P168" s="24">
        <v>3.505302318488595</v>
      </c>
      <c r="Q168" s="24">
        <v>3.6031383183899468</v>
      </c>
      <c r="R168" s="24">
        <v>3.7057253979406388</v>
      </c>
      <c r="S168" s="24">
        <v>3.8132148592346962</v>
      </c>
      <c r="T168" s="24">
        <v>3.9257619414545921</v>
      </c>
      <c r="U168" s="24">
        <v>4.0435232726695087</v>
      </c>
      <c r="V168" s="24">
        <v>4.1666579651349904</v>
      </c>
      <c r="W168" s="24">
        <v>4.2953283568554443</v>
      </c>
      <c r="X168" s="24">
        <v>4.4296977302756488</v>
      </c>
      <c r="Y168" s="24">
        <v>4.5699333100731092</v>
      </c>
      <c r="Z168" s="24">
        <v>4.7162037112371697</v>
      </c>
      <c r="AA168" s="24">
        <v>4.8686800210428469</v>
      </c>
      <c r="AB168" s="24">
        <v>5.0275365370529137</v>
      </c>
      <c r="AC168" s="24">
        <v>5.1929485132355673</v>
      </c>
      <c r="AD168" s="24">
        <v>5.3650952160968721</v>
      </c>
      <c r="AE168" s="24">
        <v>5.5441573218572264</v>
      </c>
      <c r="AF168" s="24">
        <v>5.730317813494672</v>
      </c>
      <c r="AG168" s="24">
        <v>5.9237626692250842</v>
      </c>
      <c r="AH168" s="25">
        <v>6.1246789903232779</v>
      </c>
    </row>
    <row r="169" spans="1:34" x14ac:dyDescent="0.25">
      <c r="A169" s="23">
        <v>8</v>
      </c>
      <c r="B169" s="24">
        <v>2.124757692721698</v>
      </c>
      <c r="C169" s="24">
        <v>2.1557138116390191</v>
      </c>
      <c r="D169" s="24">
        <v>2.1889714978565462</v>
      </c>
      <c r="E169" s="24">
        <v>2.2246377502445731</v>
      </c>
      <c r="F169" s="24">
        <v>2.2628208625918731</v>
      </c>
      <c r="G169" s="24">
        <v>2.3036316614917869</v>
      </c>
      <c r="H169" s="24">
        <v>2.3471842625364929</v>
      </c>
      <c r="I169" s="24">
        <v>2.393593725230152</v>
      </c>
      <c r="J169" s="24">
        <v>2.4429790255882562</v>
      </c>
      <c r="K169" s="24">
        <v>2.4954605216991972</v>
      </c>
      <c r="L169" s="24">
        <v>2.5511610601605059</v>
      </c>
      <c r="M169" s="24">
        <v>2.6102067189407969</v>
      </c>
      <c r="N169" s="24">
        <v>2.6727245195566671</v>
      </c>
      <c r="O169" s="24">
        <v>2.7388454188984008</v>
      </c>
      <c r="P169" s="24">
        <v>2.8087017621937291</v>
      </c>
      <c r="Q169" s="24">
        <v>2.8824283799383088</v>
      </c>
      <c r="R169" s="24">
        <v>2.9601633297822181</v>
      </c>
      <c r="S169" s="24">
        <v>3.0420456129587419</v>
      </c>
      <c r="T169" s="24">
        <v>3.1282181677896141</v>
      </c>
      <c r="U169" s="24">
        <v>3.2188253214832709</v>
      </c>
      <c r="V169" s="24">
        <v>3.3140138854345209</v>
      </c>
      <c r="W169" s="24">
        <v>3.4139338967870301</v>
      </c>
      <c r="X169" s="24">
        <v>3.5187363371248339</v>
      </c>
      <c r="Y169" s="24">
        <v>3.6285761302646988</v>
      </c>
      <c r="Z169" s="24">
        <v>3.7436095903352218</v>
      </c>
      <c r="AA169" s="24">
        <v>3.8639955037506799</v>
      </c>
      <c r="AB169" s="24">
        <v>3.98989586721311</v>
      </c>
      <c r="AC169" s="24">
        <v>4.1214736338299627</v>
      </c>
      <c r="AD169" s="24">
        <v>4.2588957692465703</v>
      </c>
      <c r="AE169" s="24">
        <v>4.4023306488225824</v>
      </c>
      <c r="AF169" s="24">
        <v>4.5519489546753036</v>
      </c>
      <c r="AG169" s="24">
        <v>4.7079243641598678</v>
      </c>
      <c r="AH169" s="25">
        <v>4.8704316776903482</v>
      </c>
    </row>
    <row r="170" spans="1:34" x14ac:dyDescent="0.25">
      <c r="A170" s="23">
        <v>9</v>
      </c>
      <c r="B170" s="24">
        <v>1.7979926435587621</v>
      </c>
      <c r="C170" s="24">
        <v>1.817586214075064</v>
      </c>
      <c r="D170" s="24">
        <v>1.83897391930312</v>
      </c>
      <c r="E170" s="24">
        <v>1.8622504572524829</v>
      </c>
      <c r="F170" s="24">
        <v>1.8875118208511881</v>
      </c>
      <c r="G170" s="24">
        <v>1.9148565358318319</v>
      </c>
      <c r="H170" s="24">
        <v>1.9443864169258549</v>
      </c>
      <c r="I170" s="24">
        <v>1.976204222776675</v>
      </c>
      <c r="J170" s="24">
        <v>2.010416628539045</v>
      </c>
      <c r="K170" s="24">
        <v>2.047131691440613</v>
      </c>
      <c r="L170" s="24">
        <v>2.0864599572181688</v>
      </c>
      <c r="M170" s="24">
        <v>2.1285152029795871</v>
      </c>
      <c r="N170" s="24">
        <v>2.173412149380725</v>
      </c>
      <c r="O170" s="24">
        <v>2.2212694524511249</v>
      </c>
      <c r="P170" s="24">
        <v>2.2722071565577759</v>
      </c>
      <c r="Q170" s="24">
        <v>2.3263477913355959</v>
      </c>
      <c r="R170" s="24">
        <v>2.383817113573921</v>
      </c>
      <c r="S170" s="24">
        <v>2.4447418236452951</v>
      </c>
      <c r="T170" s="24">
        <v>2.5092525590107071</v>
      </c>
      <c r="U170" s="24">
        <v>2.5774813460178581</v>
      </c>
      <c r="V170" s="24">
        <v>2.6495626952008129</v>
      </c>
      <c r="W170" s="24">
        <v>2.7256343428424992</v>
      </c>
      <c r="X170" s="24">
        <v>2.805834969666209</v>
      </c>
      <c r="Y170" s="24">
        <v>2.8903071986279691</v>
      </c>
      <c r="Z170" s="24">
        <v>2.9791950429956349</v>
      </c>
      <c r="AA170" s="24">
        <v>3.072644988322744</v>
      </c>
      <c r="AB170" s="24">
        <v>3.1708067304505878</v>
      </c>
      <c r="AC170" s="24">
        <v>3.273830921625879</v>
      </c>
      <c r="AD170" s="24">
        <v>3.3818722266332091</v>
      </c>
      <c r="AE170" s="24">
        <v>3.4950867199714839</v>
      </c>
      <c r="AF170" s="24">
        <v>3.6136327828972741</v>
      </c>
      <c r="AG170" s="24">
        <v>3.737671791904964</v>
      </c>
      <c r="AH170" s="25">
        <v>3.8673662465478889</v>
      </c>
    </row>
    <row r="171" spans="1:34" x14ac:dyDescent="0.25">
      <c r="A171" s="23">
        <v>10</v>
      </c>
      <c r="B171" s="24">
        <v>1.5519342573291921</v>
      </c>
      <c r="C171" s="24">
        <v>1.563383686695335</v>
      </c>
      <c r="D171" s="24">
        <v>1.5761829210959679</v>
      </c>
      <c r="E171" s="24">
        <v>1.590414357679903</v>
      </c>
      <c r="F171" s="24">
        <v>1.606161688514431</v>
      </c>
      <c r="G171" s="24">
        <v>1.62351113847141</v>
      </c>
      <c r="H171" s="24">
        <v>1.6425522214215369</v>
      </c>
      <c r="I171" s="24">
        <v>1.6633753951474901</v>
      </c>
      <c r="J171" s="24">
        <v>1.686075033943282</v>
      </c>
      <c r="K171" s="24">
        <v>1.7107468941758199</v>
      </c>
      <c r="L171" s="24">
        <v>1.7374892207211541</v>
      </c>
      <c r="M171" s="24">
        <v>1.766403489826416</v>
      </c>
      <c r="N171" s="24">
        <v>1.797592121286721</v>
      </c>
      <c r="O171" s="24">
        <v>1.8311614702708729</v>
      </c>
      <c r="P171" s="24">
        <v>1.867219280285118</v>
      </c>
      <c r="Q171" s="24">
        <v>1.905875780103635</v>
      </c>
      <c r="R171" s="24">
        <v>1.947244425655017</v>
      </c>
      <c r="S171" s="24">
        <v>1.9914396164510679</v>
      </c>
      <c r="T171" s="24">
        <v>2.0385796890920371</v>
      </c>
      <c r="U171" s="24">
        <v>2.088784369064884</v>
      </c>
      <c r="V171" s="24">
        <v>2.142175866042932</v>
      </c>
      <c r="W171" s="24">
        <v>2.1988796154483641</v>
      </c>
      <c r="X171" s="24">
        <v>2.2590219971437362</v>
      </c>
      <c r="Y171" s="24">
        <v>2.3227333332243312</v>
      </c>
      <c r="Z171" s="24">
        <v>2.3901453360972651</v>
      </c>
      <c r="AA171" s="24">
        <v>2.4613921904553351</v>
      </c>
      <c r="AB171" s="24">
        <v>2.5366112912790899</v>
      </c>
      <c r="AC171" s="24">
        <v>2.615940989954503</v>
      </c>
      <c r="AD171" s="24">
        <v>2.699523650405423</v>
      </c>
      <c r="AE171" s="24">
        <v>2.7875030462700181</v>
      </c>
      <c r="AF171" s="24">
        <v>2.880025257944113</v>
      </c>
      <c r="AG171" s="24">
        <v>2.9772393610613568</v>
      </c>
      <c r="AH171" s="25">
        <v>3.079295554314339</v>
      </c>
    </row>
    <row r="172" spans="1:34" x14ac:dyDescent="0.25">
      <c r="A172" s="23">
        <v>11</v>
      </c>
      <c r="B172" s="24">
        <v>1.3667011378303979</v>
      </c>
      <c r="C172" s="24">
        <v>1.37280328211469</v>
      </c>
      <c r="D172" s="24">
        <v>1.379874004667393</v>
      </c>
      <c r="E172" s="24">
        <v>1.387983401776576</v>
      </c>
      <c r="F172" s="24">
        <v>1.3972028646487911</v>
      </c>
      <c r="G172" s="24">
        <v>1.4076063172951541</v>
      </c>
      <c r="H172" s="24">
        <v>1.419270972725619</v>
      </c>
      <c r="I172" s="24">
        <v>1.432274987862127</v>
      </c>
      <c r="J172" s="24">
        <v>1.446700436137947</v>
      </c>
      <c r="K172" s="24">
        <v>1.4626307730592469</v>
      </c>
      <c r="L172" s="24">
        <v>1.4801519426413361</v>
      </c>
      <c r="M172" s="24">
        <v>1.499353120270605</v>
      </c>
      <c r="N172" s="24">
        <v>1.5203244248814269</v>
      </c>
      <c r="O172" s="24">
        <v>1.543159910781863</v>
      </c>
      <c r="P172" s="24">
        <v>1.567955020617422</v>
      </c>
      <c r="Q172" s="24">
        <v>1.5948076823015389</v>
      </c>
      <c r="R172" s="24">
        <v>1.6238190509020689</v>
      </c>
      <c r="S172" s="24">
        <v>1.6550912250700729</v>
      </c>
      <c r="T172" s="24">
        <v>1.688730240545059</v>
      </c>
      <c r="U172" s="24">
        <v>1.7248435219532461</v>
      </c>
      <c r="V172" s="24">
        <v>1.763540978107214</v>
      </c>
      <c r="W172" s="24">
        <v>1.804935743568409</v>
      </c>
      <c r="X172" s="24">
        <v>1.8491418973386451</v>
      </c>
      <c r="Y172" s="24">
        <v>1.8962774606524639</v>
      </c>
      <c r="Z172" s="24">
        <v>1.946461845056241</v>
      </c>
      <c r="AA172" s="24">
        <v>1.99981693438203</v>
      </c>
      <c r="AB172" s="24">
        <v>2.0564678227496418</v>
      </c>
      <c r="AC172" s="24">
        <v>2.1165405606843071</v>
      </c>
      <c r="AD172" s="24">
        <v>2.180165211249133</v>
      </c>
      <c r="AE172" s="24">
        <v>2.247473247221548</v>
      </c>
      <c r="AF172" s="24">
        <v>2.318598448136632</v>
      </c>
      <c r="AG172" s="24">
        <v>2.393677588767297</v>
      </c>
      <c r="AH172" s="25">
        <v>2.472848566945395</v>
      </c>
    </row>
    <row r="173" spans="1:34" x14ac:dyDescent="0.25">
      <c r="A173" s="23">
        <v>12</v>
      </c>
      <c r="B173" s="24">
        <v>1.2252279973970479</v>
      </c>
      <c r="C173" s="24">
        <v>1.228358161485243</v>
      </c>
      <c r="D173" s="24">
        <v>1.2321387799869541</v>
      </c>
      <c r="E173" s="24">
        <v>1.23662764832951</v>
      </c>
      <c r="F173" s="24">
        <v>1.241883856858722</v>
      </c>
      <c r="G173" s="24">
        <v>1.2479690287249641</v>
      </c>
      <c r="H173" s="24">
        <v>1.254948076077453</v>
      </c>
      <c r="I173" s="24">
        <v>1.262886854977386</v>
      </c>
      <c r="J173" s="24">
        <v>1.27185513799729</v>
      </c>
      <c r="K173" s="24">
        <v>1.281924079782591</v>
      </c>
      <c r="L173" s="24">
        <v>1.2931673234878549</v>
      </c>
      <c r="M173" s="24">
        <v>1.3056617436387361</v>
      </c>
      <c r="N173" s="24">
        <v>1.3194851583088669</v>
      </c>
      <c r="O173" s="24">
        <v>1.334719320945569</v>
      </c>
      <c r="P173" s="24">
        <v>1.351447373333609</v>
      </c>
      <c r="Q173" s="24">
        <v>1.369754942525679</v>
      </c>
      <c r="R173" s="24">
        <v>1.389730882728891</v>
      </c>
      <c r="S173" s="24">
        <v>1.411464991733566</v>
      </c>
      <c r="T173" s="24">
        <v>1.435051004418475</v>
      </c>
      <c r="U173" s="24">
        <v>1.460584044549095</v>
      </c>
      <c r="V173" s="24">
        <v>1.4881617200772681</v>
      </c>
      <c r="W173" s="24">
        <v>1.5178848647036931</v>
      </c>
      <c r="X173" s="24">
        <v>1.549855256569443</v>
      </c>
      <c r="Y173" s="24">
        <v>1.584178616048318</v>
      </c>
      <c r="Z173" s="24">
        <v>1.620962053825957</v>
      </c>
      <c r="AA173" s="24">
        <v>1.660315152873673</v>
      </c>
      <c r="AB173" s="24">
        <v>1.702350706450533</v>
      </c>
      <c r="AC173" s="24">
        <v>1.747182464221025</v>
      </c>
      <c r="AD173" s="24">
        <v>1.794928188387517</v>
      </c>
      <c r="AE173" s="24">
        <v>1.8457070508666971</v>
      </c>
      <c r="AF173" s="24">
        <v>1.899640530332906</v>
      </c>
      <c r="AG173" s="24">
        <v>1.9568531006983161</v>
      </c>
      <c r="AH173" s="25">
        <v>2.017470358934033</v>
      </c>
    </row>
    <row r="174" spans="1:34" x14ac:dyDescent="0.25">
      <c r="A174" s="23">
        <v>13</v>
      </c>
      <c r="B174" s="24">
        <v>1.113265656901085</v>
      </c>
      <c r="C174" s="24">
        <v>1.115377594496386</v>
      </c>
      <c r="D174" s="24">
        <v>1.1178849655614931</v>
      </c>
      <c r="E174" s="24">
        <v>1.1208332646629939</v>
      </c>
      <c r="F174" s="24">
        <v>1.12426928128596</v>
      </c>
      <c r="G174" s="24">
        <v>1.1282423377200239</v>
      </c>
      <c r="H174" s="24">
        <v>1.1328050452536611</v>
      </c>
      <c r="I174" s="24">
        <v>1.13801095908733</v>
      </c>
      <c r="J174" s="24">
        <v>1.143917550932815</v>
      </c>
      <c r="K174" s="24">
        <v>1.1505836745748019</v>
      </c>
      <c r="L174" s="24">
        <v>1.1580706723071159</v>
      </c>
      <c r="M174" s="24">
        <v>1.166443117794669</v>
      </c>
      <c r="N174" s="24">
        <v>1.17576652825035</v>
      </c>
      <c r="O174" s="24">
        <v>1.1861103562607429</v>
      </c>
      <c r="P174" s="24">
        <v>1.197545442749874</v>
      </c>
      <c r="Q174" s="24">
        <v>1.2101451139096959</v>
      </c>
      <c r="R174" s="24">
        <v>1.2239859230865779</v>
      </c>
      <c r="S174" s="24">
        <v>1.239145367210096</v>
      </c>
      <c r="T174" s="24">
        <v>1.2557048802982811</v>
      </c>
      <c r="U174" s="24">
        <v>1.273747285255872</v>
      </c>
      <c r="V174" s="24">
        <v>1.293357889173971</v>
      </c>
      <c r="W174" s="24">
        <v>1.3146252248925361</v>
      </c>
      <c r="X174" s="24">
        <v>1.337638769691899</v>
      </c>
      <c r="Y174" s="24">
        <v>1.362491943085117</v>
      </c>
      <c r="Z174" s="24">
        <v>1.389279554897084</v>
      </c>
      <c r="AA174" s="24">
        <v>1.418098887238372</v>
      </c>
      <c r="AB174" s="24">
        <v>1.449050432507315</v>
      </c>
      <c r="AC174" s="24">
        <v>1.482235639507659</v>
      </c>
      <c r="AD174" s="24">
        <v>1.517759969581032</v>
      </c>
      <c r="AE174" s="24">
        <v>1.555730293783377</v>
      </c>
      <c r="AF174" s="24">
        <v>1.596255789928291</v>
      </c>
      <c r="AG174" s="24">
        <v>1.6394486310672061</v>
      </c>
      <c r="AH174" s="25">
        <v>1.6854221133104901</v>
      </c>
    </row>
    <row r="175" spans="1:34" x14ac:dyDescent="0.25">
      <c r="A175" s="23">
        <v>14</v>
      </c>
      <c r="B175" s="24">
        <v>1.0193810457517201</v>
      </c>
      <c r="C175" s="24">
        <v>1.022006959374776</v>
      </c>
      <c r="D175" s="24">
        <v>1.0248363884351119</v>
      </c>
      <c r="E175" s="24">
        <v>1.027902526638578</v>
      </c>
      <c r="F175" s="24">
        <v>1.0312398626095041</v>
      </c>
      <c r="G175" s="24">
        <v>1.0348854177767839</v>
      </c>
      <c r="H175" s="24">
        <v>1.038879502568149</v>
      </c>
      <c r="I175" s="24">
        <v>1.043263371323311</v>
      </c>
      <c r="J175" s="24">
        <v>1.0480821948933201</v>
      </c>
      <c r="K175" s="24">
        <v>1.053382526202123</v>
      </c>
      <c r="L175" s="24">
        <v>1.0592134066828061</v>
      </c>
      <c r="M175" s="24">
        <v>1.0656271091395351</v>
      </c>
      <c r="N175" s="24">
        <v>1.0726768499244601</v>
      </c>
      <c r="O175" s="24">
        <v>1.080419780763419</v>
      </c>
      <c r="P175" s="24">
        <v>1.088914441719699</v>
      </c>
      <c r="Q175" s="24">
        <v>1.09822185812451</v>
      </c>
      <c r="R175" s="24">
        <v>1.1084062824634859</v>
      </c>
      <c r="S175" s="24">
        <v>1.1195329108054659</v>
      </c>
      <c r="T175" s="24">
        <v>1.131670876307737</v>
      </c>
      <c r="U175" s="24">
        <v>1.1448907010142899</v>
      </c>
      <c r="V175" s="24">
        <v>1.1592653911554851</v>
      </c>
      <c r="W175" s="24">
        <v>1.174871178710543</v>
      </c>
      <c r="X175" s="24">
        <v>1.191785240099055</v>
      </c>
      <c r="Y175" s="24">
        <v>1.2100886939733411</v>
      </c>
      <c r="Z175" s="24">
        <v>1.2298640492975521</v>
      </c>
      <c r="AA175" s="24">
        <v>1.2511962873215221</v>
      </c>
      <c r="AB175" s="24">
        <v>1.2741735995828369</v>
      </c>
      <c r="AC175" s="24">
        <v>1.298885134024504</v>
      </c>
      <c r="AD175" s="24">
        <v>1.325424051127408</v>
      </c>
      <c r="AE175" s="24">
        <v>1.353884921086755</v>
      </c>
      <c r="AF175" s="24">
        <v>1.384364620855401</v>
      </c>
      <c r="AG175" s="24">
        <v>1.4169630226240379</v>
      </c>
      <c r="AH175" s="25">
        <v>1.4517811216422869</v>
      </c>
    </row>
    <row r="176" spans="1:34" x14ac:dyDescent="0.25">
      <c r="A176" s="23">
        <v>15</v>
      </c>
      <c r="B176" s="24">
        <v>0.93495720189546527</v>
      </c>
      <c r="C176" s="24">
        <v>0.93920774288436615</v>
      </c>
      <c r="D176" s="24">
        <v>0.94353298418921228</v>
      </c>
      <c r="E176" s="24">
        <v>0.94795381865510986</v>
      </c>
      <c r="F176" s="24">
        <v>0.95249243404564699</v>
      </c>
      <c r="G176" s="24">
        <v>0.95717355092897582</v>
      </c>
      <c r="H176" s="24">
        <v>0.96202517887208816</v>
      </c>
      <c r="I176" s="24">
        <v>0.96707627135395779</v>
      </c>
      <c r="J176" s="24">
        <v>0.97235969836489089</v>
      </c>
      <c r="K176" s="24">
        <v>0.9779097119680914</v>
      </c>
      <c r="L176" s="24">
        <v>0.98376305273590392</v>
      </c>
      <c r="M176" s="24">
        <v>0.98995969261175576</v>
      </c>
      <c r="N176" s="24">
        <v>0.99654054708705553</v>
      </c>
      <c r="O176" s="24">
        <v>1.0035504670269011</v>
      </c>
      <c r="P176" s="24">
        <v>1.011035691633837</v>
      </c>
      <c r="Q176" s="24">
        <v>1.019044945378335</v>
      </c>
      <c r="R176" s="24">
        <v>1.0276301798852849</v>
      </c>
      <c r="S176" s="24">
        <v>1.036844290362785</v>
      </c>
      <c r="T176" s="24">
        <v>1.0467441091073799</v>
      </c>
      <c r="U176" s="24">
        <v>1.057387857302327</v>
      </c>
      <c r="V176" s="24">
        <v>1.0688362403172409</v>
      </c>
      <c r="W176" s="24">
        <v>1.081153189270601</v>
      </c>
      <c r="X176" s="24">
        <v>1.094403579721257</v>
      </c>
      <c r="Y176" s="24">
        <v>1.108656229460786</v>
      </c>
      <c r="Z176" s="24">
        <v>1.123981346592601</v>
      </c>
      <c r="AA176" s="24">
        <v>1.140451611505793</v>
      </c>
      <c r="AB176" s="24">
        <v>1.1581429148772091</v>
      </c>
      <c r="AC176" s="24">
        <v>1.177132103789116</v>
      </c>
      <c r="AD176" s="24">
        <v>1.197500037861658</v>
      </c>
      <c r="AE176" s="24">
        <v>1.219328986429296</v>
      </c>
      <c r="AF176" s="24">
        <v>1.242703525584147</v>
      </c>
      <c r="AG176" s="24">
        <v>1.267711226656161</v>
      </c>
      <c r="AH176" s="25">
        <v>1.2944407840342229</v>
      </c>
    </row>
    <row r="177" spans="1:34" x14ac:dyDescent="0.25">
      <c r="A177" s="23">
        <v>16</v>
      </c>
      <c r="B177" s="24">
        <v>0.85419327181606408</v>
      </c>
      <c r="C177" s="24">
        <v>0.86075754032635543</v>
      </c>
      <c r="D177" s="24">
        <v>0.86733079694243775</v>
      </c>
      <c r="E177" s="24">
        <v>0.87392163364867714</v>
      </c>
      <c r="F177" s="24">
        <v>0.88053993734792191</v>
      </c>
      <c r="G177" s="24">
        <v>0.88719812774758344</v>
      </c>
      <c r="H177" s="24">
        <v>0.8939119135539132</v>
      </c>
      <c r="I177" s="24">
        <v>0.90069794738514375</v>
      </c>
      <c r="J177" s="24">
        <v>0.90757679837083938</v>
      </c>
      <c r="K177" s="24">
        <v>0.91457041771346215</v>
      </c>
      <c r="L177" s="24">
        <v>0.9217032451246151</v>
      </c>
      <c r="M177" s="24">
        <v>0.92900295168698632</v>
      </c>
      <c r="N177" s="24">
        <v>0.93649815203124465</v>
      </c>
      <c r="O177" s="24">
        <v>0.94422139616174672</v>
      </c>
      <c r="P177" s="24">
        <v>0.95220662242029364</v>
      </c>
      <c r="Q177" s="24">
        <v>0.96049025441661606</v>
      </c>
      <c r="R177" s="24">
        <v>0.96911194291486313</v>
      </c>
      <c r="S177" s="24">
        <v>0.97811228226239177</v>
      </c>
      <c r="T177" s="24">
        <v>0.98753580389500872</v>
      </c>
      <c r="U177" s="24">
        <v>0.99742842813522847</v>
      </c>
      <c r="V177" s="24">
        <v>1.007838559491927</v>
      </c>
      <c r="W177" s="24">
        <v>1.0188178282228411</v>
      </c>
      <c r="X177" s="24">
        <v>1.030418809026078</v>
      </c>
      <c r="Y177" s="24">
        <v>1.042698018832473</v>
      </c>
      <c r="Z177" s="24">
        <v>1.0557133648846999</v>
      </c>
      <c r="AA177" s="24">
        <v>1.0695252267111071</v>
      </c>
      <c r="AB177" s="24">
        <v>1.0841971941278019</v>
      </c>
      <c r="AC177" s="24">
        <v>1.099793813356313</v>
      </c>
      <c r="AD177" s="24">
        <v>1.116383643156041</v>
      </c>
      <c r="AE177" s="24">
        <v>1.134036652000707</v>
      </c>
      <c r="AF177" s="24">
        <v>1.1528251151216851</v>
      </c>
      <c r="AG177" s="24">
        <v>1.172824302988184</v>
      </c>
      <c r="AH177" s="25">
        <v>1.194110609128348</v>
      </c>
    </row>
    <row r="178" spans="1:34" x14ac:dyDescent="0.25">
      <c r="A178" s="23">
        <v>17</v>
      </c>
      <c r="B178" s="24">
        <v>0.77410451053455731</v>
      </c>
      <c r="C178" s="24">
        <v>0.78325005553922589</v>
      </c>
      <c r="D178" s="24">
        <v>0.79240197935071977</v>
      </c>
      <c r="E178" s="24">
        <v>0.80155657309266426</v>
      </c>
      <c r="F178" s="24">
        <v>0.81071142280716535</v>
      </c>
      <c r="G178" s="24">
        <v>0.81986664734089276</v>
      </c>
      <c r="H178" s="24">
        <v>0.82902565453935695</v>
      </c>
      <c r="I178" s="24">
        <v>0.83819279616004838</v>
      </c>
      <c r="J178" s="24">
        <v>0.84737634047179189</v>
      </c>
      <c r="K178" s="24">
        <v>0.85658593781630943</v>
      </c>
      <c r="L178" s="24">
        <v>0.86583372704446293</v>
      </c>
      <c r="M178" s="24">
        <v>0.87513507837819693</v>
      </c>
      <c r="N178" s="24">
        <v>0.88450630558743748</v>
      </c>
      <c r="O178" s="24">
        <v>0.89396765781580323</v>
      </c>
      <c r="P178" s="24">
        <v>0.90354077254435949</v>
      </c>
      <c r="Q178" s="24">
        <v>0.91324977252209594</v>
      </c>
      <c r="R178" s="24">
        <v>0.92312200765241725</v>
      </c>
      <c r="S178" s="24">
        <v>0.93318577142193693</v>
      </c>
      <c r="T178" s="24">
        <v>0.94347329440571892</v>
      </c>
      <c r="U178" s="24">
        <v>0.95401819606553862</v>
      </c>
      <c r="V178" s="24">
        <v>0.96485658004953112</v>
      </c>
      <c r="W178" s="24">
        <v>0.97602777575469224</v>
      </c>
      <c r="X178" s="24">
        <v>0.98757205701838779</v>
      </c>
      <c r="Y178" s="24">
        <v>0.99953363991071609</v>
      </c>
      <c r="Z178" s="24">
        <v>1.011958130813609</v>
      </c>
      <c r="AA178" s="24">
        <v>1.024893608394676</v>
      </c>
      <c r="AB178" s="24">
        <v>1.038391361609283</v>
      </c>
      <c r="AC178" s="24">
        <v>1.05250363581821</v>
      </c>
      <c r="AD178" s="24">
        <v>1.0672866889201189</v>
      </c>
      <c r="AE178" s="24">
        <v>1.08279818852799</v>
      </c>
      <c r="AF178" s="24">
        <v>1.099098109012459</v>
      </c>
      <c r="AG178" s="24">
        <v>1.1162494199819939</v>
      </c>
      <c r="AH178" s="25">
        <v>1.1343162141040011</v>
      </c>
    </row>
    <row r="179" spans="1:34" x14ac:dyDescent="0.25">
      <c r="A179" s="23">
        <v>18</v>
      </c>
      <c r="B179" s="24">
        <v>0.69452228160925311</v>
      </c>
      <c r="C179" s="24">
        <v>0.70609510089873795</v>
      </c>
      <c r="D179" s="24">
        <v>0.71773479260726447</v>
      </c>
      <c r="E179" s="24">
        <v>0.7294253469977181</v>
      </c>
      <c r="F179" s="24">
        <v>0.74115204925146705</v>
      </c>
      <c r="G179" s="24">
        <v>0.75290271735444081</v>
      </c>
      <c r="H179" s="24">
        <v>0.76466845829140406</v>
      </c>
      <c r="I179" s="24">
        <v>0.7764413229591044</v>
      </c>
      <c r="J179" s="24">
        <v>0.78821727876562653</v>
      </c>
      <c r="K179" s="24">
        <v>0.79999367519195452</v>
      </c>
      <c r="L179" s="24">
        <v>0.81177035022821098</v>
      </c>
      <c r="M179" s="24">
        <v>0.82355037323560076</v>
      </c>
      <c r="N179" s="24">
        <v>0.83533775712330915</v>
      </c>
      <c r="O179" s="24">
        <v>0.84714045017421113</v>
      </c>
      <c r="P179" s="24">
        <v>0.85896778900862725</v>
      </c>
      <c r="Q179" s="24">
        <v>0.87083159551480482</v>
      </c>
      <c r="R179" s="24">
        <v>0.88274691873540989</v>
      </c>
      <c r="S179" s="24">
        <v>0.8947297512963166</v>
      </c>
      <c r="T179" s="24">
        <v>0.90680002291184947</v>
      </c>
      <c r="U179" s="24">
        <v>0.91897905218304288</v>
      </c>
      <c r="V179" s="24">
        <v>0.93129064189729116</v>
      </c>
      <c r="W179" s="24">
        <v>0.94376182059084801</v>
      </c>
      <c r="X179" s="24">
        <v>0.95642056124033681</v>
      </c>
      <c r="Y179" s="24">
        <v>0.96929877905511597</v>
      </c>
      <c r="Z179" s="24">
        <v>0.98242977955637911</v>
      </c>
      <c r="AA179" s="24">
        <v>0.99584934055099328</v>
      </c>
      <c r="AB179" s="24">
        <v>1.0095964501335779</v>
      </c>
      <c r="AC179" s="24">
        <v>1.023711052804172</v>
      </c>
      <c r="AD179" s="24">
        <v>1.0382371056007</v>
      </c>
      <c r="AE179" s="24">
        <v>1.0532199752754079</v>
      </c>
      <c r="AF179" s="24">
        <v>1.0687073353381891</v>
      </c>
      <c r="AG179" s="24">
        <v>1.084749854536768</v>
      </c>
      <c r="AH179" s="25">
        <v>1.1013993246778011</v>
      </c>
    </row>
    <row r="180" spans="1:34" x14ac:dyDescent="0.25">
      <c r="A180" s="23">
        <v>19</v>
      </c>
      <c r="B180" s="24">
        <v>0.61809405713572707</v>
      </c>
      <c r="C180" s="24">
        <v>0.63151859731791471</v>
      </c>
      <c r="D180" s="24">
        <v>0.64513360644254603</v>
      </c>
      <c r="E180" s="24">
        <v>0.65891077391176422</v>
      </c>
      <c r="F180" s="24">
        <v>0.67282308404619495</v>
      </c>
      <c r="G180" s="24">
        <v>0.68684605397102838</v>
      </c>
      <c r="H180" s="24">
        <v>0.70095848981029552</v>
      </c>
      <c r="I180" s="24">
        <v>0.71514014160000761</v>
      </c>
      <c r="J180" s="24">
        <v>0.72937467588750282</v>
      </c>
      <c r="K180" s="24">
        <v>0.74364714129301523</v>
      </c>
      <c r="L180" s="24">
        <v>0.75794507494592411</v>
      </c>
      <c r="M180" s="24">
        <v>0.77225924534669776</v>
      </c>
      <c r="N180" s="24">
        <v>0.78658136454378547</v>
      </c>
      <c r="O180" s="24">
        <v>0.8009070799593222</v>
      </c>
      <c r="P180" s="24">
        <v>0.81523342735288784</v>
      </c>
      <c r="Q180" s="24">
        <v>0.82955992775198872</v>
      </c>
      <c r="R180" s="24">
        <v>0.84388932933854821</v>
      </c>
      <c r="S180" s="24">
        <v>0.8582253238776979</v>
      </c>
      <c r="T180" s="24">
        <v>0.87257554022302142</v>
      </c>
      <c r="U180" s="24">
        <v>0.88694899611481182</v>
      </c>
      <c r="V180" s="24">
        <v>0.90135719347972154</v>
      </c>
      <c r="W180" s="24">
        <v>0.91581485999326318</v>
      </c>
      <c r="X180" s="24">
        <v>0.93033766777131965</v>
      </c>
      <c r="Y180" s="24">
        <v>0.94494523116250961</v>
      </c>
      <c r="Z180" s="24">
        <v>0.95965855482728757</v>
      </c>
      <c r="AA180" s="24">
        <v>0.97450111571178089</v>
      </c>
      <c r="AB180" s="24">
        <v>0.98949960104986689</v>
      </c>
      <c r="AC180" s="24">
        <v>1.0046816544808419</v>
      </c>
      <c r="AD180" s="24">
        <v>1.0200789321818871</v>
      </c>
      <c r="AE180" s="24">
        <v>1.0357245000445079</v>
      </c>
      <c r="AF180" s="24">
        <v>1.0516537307178579</v>
      </c>
      <c r="AG180" s="24">
        <v>1.0679049920889201</v>
      </c>
      <c r="AH180" s="25">
        <v>1.0845177751036119</v>
      </c>
    </row>
    <row r="181" spans="1:34" x14ac:dyDescent="0.25">
      <c r="A181" s="26">
        <v>20</v>
      </c>
      <c r="B181" s="27">
        <v>0.55028341774684175</v>
      </c>
      <c r="C181" s="27">
        <v>0.56456257424705258</v>
      </c>
      <c r="D181" s="27">
        <v>0.57921889912430202</v>
      </c>
      <c r="E181" s="27">
        <v>0.59421178091998894</v>
      </c>
      <c r="F181" s="27">
        <v>0.60950190309399299</v>
      </c>
      <c r="G181" s="27">
        <v>0.62505248191076124</v>
      </c>
      <c r="H181" s="27">
        <v>0.64083002263358724</v>
      </c>
      <c r="I181" s="27">
        <v>0.65680197443774502</v>
      </c>
      <c r="J181" s="27">
        <v>0.67293970300983208</v>
      </c>
      <c r="K181" s="27">
        <v>0.68921595610934039</v>
      </c>
      <c r="L181" s="27">
        <v>0.70560597000490699</v>
      </c>
      <c r="M181" s="27">
        <v>0.72208821233625808</v>
      </c>
      <c r="N181" s="27">
        <v>0.73864209429110117</v>
      </c>
      <c r="O181" s="27">
        <v>0.75525096243083112</v>
      </c>
      <c r="P181" s="27">
        <v>0.77189955165428825</v>
      </c>
      <c r="Q181" s="27">
        <v>0.78857508212823668</v>
      </c>
      <c r="R181" s="27">
        <v>0.80526800117385788</v>
      </c>
      <c r="S181" s="27">
        <v>0.82196969969553957</v>
      </c>
      <c r="T181" s="27">
        <v>0.83867550568612792</v>
      </c>
      <c r="U181" s="27">
        <v>0.8553821360251801</v>
      </c>
      <c r="V181" s="27">
        <v>0.87208879177860898</v>
      </c>
      <c r="W181" s="27">
        <v>0.88879789976118295</v>
      </c>
      <c r="X181" s="27">
        <v>0.90551283122804027</v>
      </c>
      <c r="Y181" s="27">
        <v>0.92224089966705758</v>
      </c>
      <c r="Z181" s="27">
        <v>0.93899080887794639</v>
      </c>
      <c r="AA181" s="27">
        <v>0.95577373494609408</v>
      </c>
      <c r="AB181" s="27">
        <v>0.97260406424464096</v>
      </c>
      <c r="AC181" s="27">
        <v>0.98949713955214524</v>
      </c>
      <c r="AD181" s="27">
        <v>1.006472316185046</v>
      </c>
      <c r="AE181" s="27">
        <v>1.023550359174102</v>
      </c>
      <c r="AF181" s="27">
        <v>1.0407543403077251</v>
      </c>
      <c r="AG181" s="27">
        <v>1.058110326612161</v>
      </c>
      <c r="AH181" s="28">
        <v>1.075645508172588</v>
      </c>
    </row>
    <row r="184" spans="1:34" ht="28.9" customHeight="1" x14ac:dyDescent="0.5">
      <c r="A184" s="1" t="s">
        <v>18</v>
      </c>
      <c r="B184" s="1"/>
    </row>
    <row r="185" spans="1:34" x14ac:dyDescent="0.25">
      <c r="A185" s="17" t="s">
        <v>10</v>
      </c>
      <c r="B185" s="18" t="s">
        <v>11</v>
      </c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9"/>
    </row>
    <row r="186" spans="1:34" x14ac:dyDescent="0.25">
      <c r="A186" s="20" t="s">
        <v>12</v>
      </c>
      <c r="B186" s="21">
        <v>-80</v>
      </c>
      <c r="C186" s="21">
        <v>-70</v>
      </c>
      <c r="D186" s="21">
        <v>-60</v>
      </c>
      <c r="E186" s="21">
        <v>-50</v>
      </c>
      <c r="F186" s="21">
        <v>-40</v>
      </c>
      <c r="G186" s="21">
        <v>-30</v>
      </c>
      <c r="H186" s="21">
        <v>-20</v>
      </c>
      <c r="I186" s="21">
        <v>-10</v>
      </c>
      <c r="J186" s="21">
        <v>0</v>
      </c>
      <c r="K186" s="21">
        <v>10</v>
      </c>
      <c r="L186" s="21">
        <v>20</v>
      </c>
      <c r="M186" s="21">
        <v>30</v>
      </c>
      <c r="N186" s="21">
        <v>40</v>
      </c>
      <c r="O186" s="21">
        <v>50</v>
      </c>
      <c r="P186" s="21">
        <v>60</v>
      </c>
      <c r="Q186" s="21">
        <v>70</v>
      </c>
      <c r="R186" s="22">
        <v>80</v>
      </c>
    </row>
    <row r="187" spans="1:34" x14ac:dyDescent="0.25">
      <c r="A187" s="23">
        <v>4.5</v>
      </c>
      <c r="B187" s="24">
        <v>5.4426852244630997</v>
      </c>
      <c r="C187" s="24">
        <v>5.5181774245122437</v>
      </c>
      <c r="D187" s="24">
        <v>5.5951752449642402</v>
      </c>
      <c r="E187" s="24">
        <v>5.673699854186486</v>
      </c>
      <c r="F187" s="24">
        <v>5.7537725453046082</v>
      </c>
      <c r="G187" s="24">
        <v>5.835415110477169</v>
      </c>
      <c r="H187" s="24">
        <v>5.9186494666209599</v>
      </c>
      <c r="I187" s="24">
        <v>6.003497530652778</v>
      </c>
      <c r="J187" s="24">
        <v>6.0899812194894078</v>
      </c>
      <c r="K187" s="24">
        <v>6.1781225748602431</v>
      </c>
      <c r="L187" s="24">
        <v>6.2679441377450393</v>
      </c>
      <c r="M187" s="24">
        <v>6.3594685739361543</v>
      </c>
      <c r="N187" s="24">
        <v>6.4527185492259393</v>
      </c>
      <c r="O187" s="24">
        <v>6.5477167294067531</v>
      </c>
      <c r="P187" s="24">
        <v>6.6444859050835339</v>
      </c>
      <c r="Q187" s="24">
        <v>6.7430493661116131</v>
      </c>
      <c r="R187" s="25">
        <v>6.843430527158902</v>
      </c>
    </row>
    <row r="188" spans="1:34" x14ac:dyDescent="0.25">
      <c r="A188" s="23">
        <v>5</v>
      </c>
      <c r="B188" s="24">
        <v>4.8694966883304804</v>
      </c>
      <c r="C188" s="24">
        <v>4.9363364688957354</v>
      </c>
      <c r="D188" s="24">
        <v>5.0045748690715746</v>
      </c>
      <c r="E188" s="24">
        <v>5.074232288421598</v>
      </c>
      <c r="F188" s="24">
        <v>5.1453292512676381</v>
      </c>
      <c r="G188" s="24">
        <v>5.2178867809644602</v>
      </c>
      <c r="H188" s="24">
        <v>5.2919260256250604</v>
      </c>
      <c r="I188" s="24">
        <v>5.3674681333624363</v>
      </c>
      <c r="J188" s="24">
        <v>5.4445342522895821</v>
      </c>
      <c r="K188" s="24">
        <v>5.5231456553320877</v>
      </c>
      <c r="L188" s="24">
        <v>5.603324114665921</v>
      </c>
      <c r="M188" s="24">
        <v>5.6850915272796358</v>
      </c>
      <c r="N188" s="24">
        <v>5.7684697901617916</v>
      </c>
      <c r="O188" s="24">
        <v>5.8534808003009484</v>
      </c>
      <c r="P188" s="24">
        <v>5.9401465794982533</v>
      </c>
      <c r="Q188" s="24">
        <v>6.0284896488052313</v>
      </c>
      <c r="R188" s="25">
        <v>6.1185326540860014</v>
      </c>
    </row>
    <row r="189" spans="1:34" x14ac:dyDescent="0.25">
      <c r="A189" s="23">
        <v>5.5</v>
      </c>
      <c r="B189" s="24">
        <v>4.3557847745791047</v>
      </c>
      <c r="C189" s="24">
        <v>4.4146589636855511</v>
      </c>
      <c r="D189" s="24">
        <v>4.4748287155422632</v>
      </c>
      <c r="E189" s="24">
        <v>4.5363136609090446</v>
      </c>
      <c r="F189" s="24">
        <v>4.5991335553039328</v>
      </c>
      <c r="G189" s="24">
        <v>4.6633086532778938</v>
      </c>
      <c r="H189" s="24">
        <v>4.7288593341401306</v>
      </c>
      <c r="I189" s="24">
        <v>4.7958059771998434</v>
      </c>
      <c r="J189" s="24">
        <v>4.8641689617662296</v>
      </c>
      <c r="K189" s="24">
        <v>4.9339687919610853</v>
      </c>
      <c r="L189" s="24">
        <v>5.0052264711565764</v>
      </c>
      <c r="M189" s="24">
        <v>5.0779631275374646</v>
      </c>
      <c r="N189" s="24">
        <v>5.1521998892885144</v>
      </c>
      <c r="O189" s="24">
        <v>5.2279578845944847</v>
      </c>
      <c r="P189" s="24">
        <v>5.3052583664527289</v>
      </c>
      <c r="Q189" s="24">
        <v>5.3841230871109778</v>
      </c>
      <c r="R189" s="25">
        <v>5.4645739236295539</v>
      </c>
    </row>
    <row r="190" spans="1:34" x14ac:dyDescent="0.25">
      <c r="A190" s="23">
        <v>6</v>
      </c>
      <c r="B190" s="24">
        <v>3.897062389604157</v>
      </c>
      <c r="C190" s="24">
        <v>3.9486314683279669</v>
      </c>
      <c r="D190" s="24">
        <v>4.0013969968736722</v>
      </c>
      <c r="E190" s="24">
        <v>4.0553778371972822</v>
      </c>
      <c r="F190" s="24">
        <v>4.1105929760130362</v>
      </c>
      <c r="G190" s="24">
        <v>4.1670618990681074</v>
      </c>
      <c r="H190" s="24">
        <v>4.2248042168678994</v>
      </c>
      <c r="I190" s="24">
        <v>4.283839539917814</v>
      </c>
      <c r="J190" s="24">
        <v>4.3441874787232582</v>
      </c>
      <c r="K190" s="24">
        <v>4.405867768602227</v>
      </c>
      <c r="L190" s="24">
        <v>4.4689006441230914</v>
      </c>
      <c r="M190" s="24">
        <v>4.5333064646668184</v>
      </c>
      <c r="N190" s="24">
        <v>4.599105589614374</v>
      </c>
      <c r="O190" s="24">
        <v>4.6663183783467188</v>
      </c>
      <c r="P190" s="24">
        <v>4.7349653150574156</v>
      </c>
      <c r="Q190" s="24">
        <v>4.8050673831903934</v>
      </c>
      <c r="R190" s="25">
        <v>4.8766456910021816</v>
      </c>
    </row>
    <row r="191" spans="1:34" x14ac:dyDescent="0.25">
      <c r="A191" s="23">
        <v>6.5</v>
      </c>
      <c r="B191" s="24">
        <v>3.4890184465843941</v>
      </c>
      <c r="C191" s="24">
        <v>3.5339165490528299</v>
      </c>
      <c r="D191" s="24">
        <v>3.5799159323467431</v>
      </c>
      <c r="E191" s="24">
        <v>3.6270346896183439</v>
      </c>
      <c r="F191" s="24">
        <v>3.6752910387780759</v>
      </c>
      <c r="G191" s="24">
        <v>3.724703696769315</v>
      </c>
      <c r="H191" s="24">
        <v>3.7752915052936702</v>
      </c>
      <c r="I191" s="24">
        <v>3.8270733060527449</v>
      </c>
      <c r="J191" s="24">
        <v>3.880067940748154</v>
      </c>
      <c r="K191" s="24">
        <v>3.93429437589409</v>
      </c>
      <c r="L191" s="24">
        <v>3.9897720772551342</v>
      </c>
      <c r="M191" s="24">
        <v>4.0465206354084522</v>
      </c>
      <c r="N191" s="24">
        <v>4.1045596409312139</v>
      </c>
      <c r="O191" s="24">
        <v>4.1639086844005888</v>
      </c>
      <c r="P191" s="24">
        <v>4.2245874812063384</v>
      </c>
      <c r="Q191" s="24">
        <v>4.286616245988597</v>
      </c>
      <c r="R191" s="25">
        <v>4.3500153182000973</v>
      </c>
    </row>
    <row r="192" spans="1:34" x14ac:dyDescent="0.25">
      <c r="A192" s="23">
        <v>7</v>
      </c>
      <c r="B192" s="24">
        <v>3.1275178654821691</v>
      </c>
      <c r="C192" s="24">
        <v>3.166352778873585</v>
      </c>
      <c r="D192" s="24">
        <v>3.206197748026006</v>
      </c>
      <c r="E192" s="24">
        <v>3.2470700972878479</v>
      </c>
      <c r="F192" s="24">
        <v>3.2889872757657579</v>
      </c>
      <c r="G192" s="24">
        <v>3.3319672315993158</v>
      </c>
      <c r="H192" s="24">
        <v>3.376028037686333</v>
      </c>
      <c r="I192" s="24">
        <v>3.42118776692462</v>
      </c>
      <c r="J192" s="24">
        <v>3.4674644922119859</v>
      </c>
      <c r="K192" s="24">
        <v>3.5148764112588391</v>
      </c>
      <c r="L192" s="24">
        <v>3.563442221025956</v>
      </c>
      <c r="M192" s="24">
        <v>3.6131807432867111</v>
      </c>
      <c r="N192" s="24">
        <v>3.6641107998144751</v>
      </c>
      <c r="O192" s="24">
        <v>3.716251212382621</v>
      </c>
      <c r="P192" s="24">
        <v>3.769620927577114</v>
      </c>
      <c r="Q192" s="24">
        <v>3.824239391234296</v>
      </c>
      <c r="R192" s="25">
        <v>3.8801261740030988</v>
      </c>
    </row>
    <row r="193" spans="1:18" x14ac:dyDescent="0.25">
      <c r="A193" s="23">
        <v>7.5</v>
      </c>
      <c r="B193" s="24">
        <v>2.8086015730434002</v>
      </c>
      <c r="C193" s="24">
        <v>2.84195473758724</v>
      </c>
      <c r="D193" s="24">
        <v>2.876230676759564</v>
      </c>
      <c r="E193" s="24">
        <v>2.9114459461049909</v>
      </c>
      <c r="F193" s="24">
        <v>2.9476172259263702</v>
      </c>
      <c r="G193" s="24">
        <v>2.9847616955594871</v>
      </c>
      <c r="H193" s="24">
        <v>3.0228966590983548</v>
      </c>
      <c r="I193" s="24">
        <v>3.0620394206369901</v>
      </c>
      <c r="J193" s="24">
        <v>3.1022072842694062</v>
      </c>
      <c r="K193" s="24">
        <v>3.143417678902209</v>
      </c>
      <c r="L193" s="24">
        <v>3.1856885326923861</v>
      </c>
      <c r="M193" s="24">
        <v>3.2290378986095112</v>
      </c>
      <c r="N193" s="24">
        <v>3.2734838296231601</v>
      </c>
      <c r="O193" s="24">
        <v>3.3190443787029098</v>
      </c>
      <c r="P193" s="24">
        <v>3.36573772363093</v>
      </c>
      <c r="Q193" s="24">
        <v>3.4135825414397631</v>
      </c>
      <c r="R193" s="25">
        <v>3.4625976339745468</v>
      </c>
    </row>
    <row r="194" spans="1:18" x14ac:dyDescent="0.25">
      <c r="A194" s="23">
        <v>8</v>
      </c>
      <c r="B194" s="24">
        <v>2.528486502797592</v>
      </c>
      <c r="C194" s="24">
        <v>2.556913011774391</v>
      </c>
      <c r="D194" s="24">
        <v>2.5861789581791008</v>
      </c>
      <c r="E194" s="24">
        <v>2.616300128752544</v>
      </c>
      <c r="F194" s="24">
        <v>2.647292434993775</v>
      </c>
      <c r="G194" s="24">
        <v>2.6791722874347812</v>
      </c>
      <c r="H194" s="24">
        <v>2.7119562213657789</v>
      </c>
      <c r="I194" s="24">
        <v>2.7456607720769899</v>
      </c>
      <c r="J194" s="24">
        <v>2.7803024748586318</v>
      </c>
      <c r="K194" s="24">
        <v>2.8158979898135139</v>
      </c>
      <c r="L194" s="24">
        <v>2.8524644762948261</v>
      </c>
      <c r="M194" s="24">
        <v>2.8900192184683462</v>
      </c>
      <c r="N194" s="24">
        <v>2.928579500499854</v>
      </c>
      <c r="O194" s="24">
        <v>2.9681626065551319</v>
      </c>
      <c r="P194" s="24">
        <v>3.008785945612551</v>
      </c>
      <c r="Q194" s="24">
        <v>3.0504674259008588</v>
      </c>
      <c r="R194" s="25">
        <v>3.0932250804613961</v>
      </c>
    </row>
    <row r="195" spans="1:18" x14ac:dyDescent="0.25">
      <c r="A195" s="23">
        <v>8.5</v>
      </c>
      <c r="B195" s="24">
        <v>2.2835655950578282</v>
      </c>
      <c r="C195" s="24">
        <v>2.3075941947992109</v>
      </c>
      <c r="D195" s="24">
        <v>2.3323828386998788</v>
      </c>
      <c r="E195" s="24">
        <v>2.357946544696861</v>
      </c>
      <c r="F195" s="24">
        <v>2.3843004554854148</v>
      </c>
      <c r="G195" s="24">
        <v>2.411460212793731</v>
      </c>
      <c r="H195" s="24">
        <v>2.439441583108231</v>
      </c>
      <c r="I195" s="24">
        <v>2.468260332915337</v>
      </c>
      <c r="J195" s="24">
        <v>2.4979322287014729</v>
      </c>
      <c r="K195" s="24">
        <v>2.5284731617656528</v>
      </c>
      <c r="L195" s="24">
        <v>2.5598995226572678</v>
      </c>
      <c r="M195" s="24">
        <v>2.592227826738299</v>
      </c>
      <c r="N195" s="24">
        <v>2.6254745893707332</v>
      </c>
      <c r="O195" s="24">
        <v>2.659656325916552</v>
      </c>
      <c r="P195" s="24">
        <v>2.6947896765503319</v>
      </c>
      <c r="Q195" s="24">
        <v>2.730891780697025</v>
      </c>
      <c r="R195" s="25">
        <v>2.7679799025941758</v>
      </c>
    </row>
    <row r="196" spans="1:18" x14ac:dyDescent="0.25">
      <c r="A196" s="23">
        <v>9</v>
      </c>
      <c r="B196" s="24">
        <v>2.0704077969207701</v>
      </c>
      <c r="C196" s="24">
        <v>2.0905408868094502</v>
      </c>
      <c r="D196" s="24">
        <v>2.1113585715207419</v>
      </c>
      <c r="E196" s="24">
        <v>2.132875100187877</v>
      </c>
      <c r="F196" s="24">
        <v>2.1551048467023159</v>
      </c>
      <c r="G196" s="24">
        <v>2.178062683988454</v>
      </c>
      <c r="H196" s="24">
        <v>2.2017636097289159</v>
      </c>
      <c r="I196" s="24">
        <v>2.2262226216063281</v>
      </c>
      <c r="J196" s="24">
        <v>2.251454717303317</v>
      </c>
      <c r="K196" s="24">
        <v>2.2774750193151019</v>
      </c>
      <c r="L196" s="24">
        <v>2.3042991493872749</v>
      </c>
      <c r="M196" s="24">
        <v>2.3319428540780249</v>
      </c>
      <c r="N196" s="24">
        <v>2.3604218799455392</v>
      </c>
      <c r="O196" s="24">
        <v>2.3897519735480039</v>
      </c>
      <c r="P196" s="24">
        <v>2.419949006256199</v>
      </c>
      <c r="Q196" s="24">
        <v>2.45102934869128</v>
      </c>
      <c r="R196" s="25">
        <v>2.4830094962869982</v>
      </c>
    </row>
    <row r="197" spans="1:18" x14ac:dyDescent="0.25">
      <c r="A197" s="23">
        <v>9.5</v>
      </c>
      <c r="B197" s="24">
        <v>1.885758062266659</v>
      </c>
      <c r="C197" s="24">
        <v>1.902471694736444</v>
      </c>
      <c r="D197" s="24">
        <v>1.9197984166241151</v>
      </c>
      <c r="E197" s="24">
        <v>1.937751708259106</v>
      </c>
      <c r="F197" s="24">
        <v>1.956345174729083</v>
      </c>
      <c r="G197" s="24">
        <v>1.9755929201546449</v>
      </c>
      <c r="H197" s="24">
        <v>1.99550917341462</v>
      </c>
      <c r="I197" s="24">
        <v>2.0161081633878379</v>
      </c>
      <c r="J197" s="24">
        <v>2.0374041189531291</v>
      </c>
      <c r="K197" s="24">
        <v>2.059411393801915</v>
      </c>
      <c r="L197" s="24">
        <v>2.0821448408759928</v>
      </c>
      <c r="M197" s="24">
        <v>2.1056194379297568</v>
      </c>
      <c r="N197" s="24">
        <v>2.1298501627175952</v>
      </c>
      <c r="O197" s="24">
        <v>2.1548519929938998</v>
      </c>
      <c r="P197" s="24">
        <v>2.180640031325654</v>
      </c>
      <c r="Q197" s="24">
        <v>2.2072298795302192</v>
      </c>
      <c r="R197" s="25">
        <v>2.2346372642375441</v>
      </c>
    </row>
    <row r="198" spans="1:18" x14ac:dyDescent="0.25">
      <c r="A198" s="23">
        <v>10</v>
      </c>
      <c r="B198" s="24">
        <v>1.7265373517593141</v>
      </c>
      <c r="C198" s="24">
        <v>1.7402812322950989</v>
      </c>
      <c r="D198" s="24">
        <v>1.7545706407759929</v>
      </c>
      <c r="E198" s="24">
        <v>1.7694182887276351</v>
      </c>
      <c r="F198" s="24">
        <v>1.7848370124338939</v>
      </c>
      <c r="G198" s="24">
        <v>1.800840147211572</v>
      </c>
      <c r="H198" s="24">
        <v>1.8174411531357011</v>
      </c>
      <c r="I198" s="24">
        <v>1.8346534902813161</v>
      </c>
      <c r="J198" s="24">
        <v>1.852490618723448</v>
      </c>
      <c r="K198" s="24">
        <v>1.8709661233497259</v>
      </c>
      <c r="L198" s="24">
        <v>1.8900940882981501</v>
      </c>
      <c r="M198" s="24">
        <v>1.9098887225193151</v>
      </c>
      <c r="N198" s="24">
        <v>1.930364234963815</v>
      </c>
      <c r="O198" s="24">
        <v>1.9515348345822461</v>
      </c>
      <c r="P198" s="24">
        <v>1.9734148551377939</v>
      </c>
      <c r="Q198" s="24">
        <v>1.9960191296440219</v>
      </c>
      <c r="R198" s="25">
        <v>2.0193626159270872</v>
      </c>
    </row>
    <row r="199" spans="1:18" x14ac:dyDescent="0.25">
      <c r="A199" s="23">
        <v>10.5</v>
      </c>
      <c r="B199" s="24">
        <v>1.589842632846143</v>
      </c>
      <c r="C199" s="24">
        <v>1.6010401199839139</v>
      </c>
      <c r="D199" s="24">
        <v>1.6127195175259681</v>
      </c>
      <c r="E199" s="24">
        <v>1.624892768194145</v>
      </c>
      <c r="F199" s="24">
        <v>1.63757193946852</v>
      </c>
      <c r="G199" s="24">
        <v>1.6507695978620971</v>
      </c>
      <c r="H199" s="24">
        <v>1.664498434646112</v>
      </c>
      <c r="I199" s="24">
        <v>1.678771141091804</v>
      </c>
      <c r="J199" s="24">
        <v>1.693600408470409</v>
      </c>
      <c r="K199" s="24">
        <v>1.7089990528657579</v>
      </c>
      <c r="L199" s="24">
        <v>1.724980389612055</v>
      </c>
      <c r="M199" s="24">
        <v>1.741557858856098</v>
      </c>
      <c r="N199" s="24">
        <v>1.758744900744686</v>
      </c>
      <c r="O199" s="24">
        <v>1.7765549554246181</v>
      </c>
      <c r="P199" s="24">
        <v>1.7950015878552841</v>
      </c>
      <c r="Q199" s="24">
        <v>1.81409886224645</v>
      </c>
      <c r="R199" s="25">
        <v>1.8338609676204769</v>
      </c>
    </row>
    <row r="200" spans="1:18" x14ac:dyDescent="0.25">
      <c r="A200" s="23">
        <v>11</v>
      </c>
      <c r="B200" s="24">
        <v>1.4729468797581231</v>
      </c>
      <c r="C200" s="24">
        <v>1.4819949850849581</v>
      </c>
      <c r="D200" s="24">
        <v>1.4914653272071969</v>
      </c>
      <c r="E200" s="24">
        <v>1.5013690800428841</v>
      </c>
      <c r="F200" s="24">
        <v>1.5117175422682989</v>
      </c>
      <c r="G200" s="24">
        <v>1.522522511592648</v>
      </c>
      <c r="H200" s="24">
        <v>1.533795910483372</v>
      </c>
      <c r="I200" s="24">
        <v>1.5455496614079129</v>
      </c>
      <c r="J200" s="24">
        <v>1.5577956868337111</v>
      </c>
      <c r="K200" s="24">
        <v>1.5705460340408</v>
      </c>
      <c r="L200" s="24">
        <v>1.5838132495595869</v>
      </c>
      <c r="M200" s="24">
        <v>1.597610004733077</v>
      </c>
      <c r="N200" s="24">
        <v>1.6119489709042709</v>
      </c>
      <c r="O200" s="24">
        <v>1.626842819416169</v>
      </c>
      <c r="P200" s="24">
        <v>1.642304346424369</v>
      </c>
      <c r="Q200" s="24">
        <v>1.6583468473348391</v>
      </c>
      <c r="R200" s="25">
        <v>1.674983742366142</v>
      </c>
    </row>
    <row r="201" spans="1:18" x14ac:dyDescent="0.25">
      <c r="A201" s="23">
        <v>11.5</v>
      </c>
      <c r="B201" s="24">
        <v>1.3732990735098181</v>
      </c>
      <c r="C201" s="24">
        <v>1.380568461663884</v>
      </c>
      <c r="D201" s="24">
        <v>1.3882043569364251</v>
      </c>
      <c r="E201" s="24">
        <v>1.3962171644416881</v>
      </c>
      <c r="F201" s="24">
        <v>1.4046174140521559</v>
      </c>
      <c r="G201" s="24">
        <v>1.4134161346732399</v>
      </c>
      <c r="H201" s="24">
        <v>1.422624479968585</v>
      </c>
      <c r="I201" s="24">
        <v>1.432253603601835</v>
      </c>
      <c r="J201" s="24">
        <v>1.442314659236636</v>
      </c>
      <c r="K201" s="24">
        <v>1.4528189253492241</v>
      </c>
      <c r="L201" s="24">
        <v>1.463778179666213</v>
      </c>
      <c r="M201" s="24">
        <v>1.475204324726807</v>
      </c>
      <c r="N201" s="24">
        <v>1.487109263070213</v>
      </c>
      <c r="O201" s="24">
        <v>1.4995048972356351</v>
      </c>
      <c r="P201" s="24">
        <v>1.512403254574872</v>
      </c>
      <c r="Q201" s="24">
        <v>1.5258168616900989</v>
      </c>
      <c r="R201" s="25">
        <v>1.539758369996082</v>
      </c>
    </row>
    <row r="202" spans="1:18" x14ac:dyDescent="0.25">
      <c r="A202" s="23">
        <v>12</v>
      </c>
      <c r="B202" s="24">
        <v>1.2885242018993579</v>
      </c>
      <c r="C202" s="24">
        <v>1.2943591905699099</v>
      </c>
      <c r="D202" s="24">
        <v>1.3005089006139581</v>
      </c>
      <c r="E202" s="24">
        <v>1.306982968341952</v>
      </c>
      <c r="F202" s="24">
        <v>1.3137911548225789</v>
      </c>
      <c r="G202" s="24">
        <v>1.320943720157455</v>
      </c>
      <c r="H202" s="24">
        <v>1.3284510492064261</v>
      </c>
      <c r="I202" s="24">
        <v>1.336323526829341</v>
      </c>
      <c r="J202" s="24">
        <v>1.3445715378860481</v>
      </c>
      <c r="K202" s="24">
        <v>1.353205592048988</v>
      </c>
      <c r="L202" s="24">
        <v>1.3622366982409759</v>
      </c>
      <c r="M202" s="24">
        <v>1.371675990197424</v>
      </c>
      <c r="N202" s="24">
        <v>1.3815346016537391</v>
      </c>
      <c r="O202" s="24">
        <v>1.3918236663453309</v>
      </c>
      <c r="P202" s="24">
        <v>1.4025544428202019</v>
      </c>
      <c r="Q202" s="24">
        <v>1.41373868887673</v>
      </c>
      <c r="R202" s="25">
        <v>1.4253882871258861</v>
      </c>
    </row>
    <row r="203" spans="1:18" x14ac:dyDescent="0.25">
      <c r="A203" s="23">
        <v>12.5</v>
      </c>
      <c r="B203" s="24">
        <v>1.216423259508465</v>
      </c>
      <c r="C203" s="24">
        <v>1.2211418194358561</v>
      </c>
      <c r="D203" s="24">
        <v>1.2261272589237111</v>
      </c>
      <c r="E203" s="24">
        <v>1.231388445478685</v>
      </c>
      <c r="F203" s="24">
        <v>1.2369343713656671</v>
      </c>
      <c r="G203" s="24">
        <v>1.242774527882476</v>
      </c>
      <c r="H203" s="24">
        <v>1.248918531085164</v>
      </c>
      <c r="I203" s="24">
        <v>1.255375997029784</v>
      </c>
      <c r="J203" s="24">
        <v>1.2621565417723859</v>
      </c>
      <c r="K203" s="24">
        <v>1.2692699061816171</v>
      </c>
      <c r="L203" s="24">
        <v>1.276726330376496</v>
      </c>
      <c r="M203" s="24">
        <v>1.2845361792886361</v>
      </c>
      <c r="N203" s="24">
        <v>1.292709817849649</v>
      </c>
      <c r="O203" s="24">
        <v>1.301257610991148</v>
      </c>
      <c r="P203" s="24">
        <v>1.310190048457341</v>
      </c>
      <c r="Q203" s="24">
        <v>1.3195181192428069</v>
      </c>
      <c r="R203" s="25">
        <v>1.329252937154721</v>
      </c>
    </row>
    <row r="204" spans="1:18" x14ac:dyDescent="0.25">
      <c r="A204" s="23">
        <v>13</v>
      </c>
      <c r="B204" s="24">
        <v>1.154973247702443</v>
      </c>
      <c r="C204" s="24">
        <v>1.158867002678108</v>
      </c>
      <c r="D204" s="24">
        <v>1.162983739333155</v>
      </c>
      <c r="E204" s="24">
        <v>1.1673315563704429</v>
      </c>
      <c r="F204" s="24">
        <v>1.1719186772510639</v>
      </c>
      <c r="G204" s="24">
        <v>1.176753824469043</v>
      </c>
      <c r="H204" s="24">
        <v>1.1818458452766329</v>
      </c>
      <c r="I204" s="24">
        <v>1.1872035869260931</v>
      </c>
      <c r="J204" s="24">
        <v>1.192835896669675</v>
      </c>
      <c r="K204" s="24">
        <v>1.1987517465722299</v>
      </c>
      <c r="L204" s="24">
        <v>1.204960607948981</v>
      </c>
      <c r="M204" s="24">
        <v>1.2114720769277449</v>
      </c>
      <c r="N204" s="24">
        <v>1.218295749636336</v>
      </c>
      <c r="O204" s="24">
        <v>1.2254412222025719</v>
      </c>
      <c r="P204" s="24">
        <v>1.2329182155668621</v>
      </c>
      <c r="Q204" s="24">
        <v>1.240736949919991</v>
      </c>
      <c r="R204" s="25">
        <v>1.2489077702653371</v>
      </c>
    </row>
    <row r="205" spans="1:18" x14ac:dyDescent="0.25">
      <c r="A205" s="23">
        <v>13.5</v>
      </c>
      <c r="B205" s="24">
        <v>1.1023271746301639</v>
      </c>
      <c r="C205" s="24">
        <v>1.1056614014966351</v>
      </c>
      <c r="D205" s="24">
        <v>1.109178656093355</v>
      </c>
      <c r="E205" s="24">
        <v>1.112886268319387</v>
      </c>
      <c r="F205" s="24">
        <v>1.1167916928320269</v>
      </c>
      <c r="G205" s="24">
        <v>1.1209028833215009</v>
      </c>
      <c r="H205" s="24">
        <v>1.125227918236269</v>
      </c>
      <c r="I205" s="24">
        <v>1.129774876024789</v>
      </c>
      <c r="J205" s="24">
        <v>1.134551835135523</v>
      </c>
      <c r="K205" s="24">
        <v>1.1395669988295209</v>
      </c>
      <c r="L205" s="24">
        <v>1.144829069618212</v>
      </c>
      <c r="M205" s="24">
        <v>1.150346874825614</v>
      </c>
      <c r="N205" s="24">
        <v>1.15612924177575</v>
      </c>
      <c r="O205" s="24">
        <v>1.1621849977926391</v>
      </c>
      <c r="P205" s="24">
        <v>1.168523095012894</v>
      </c>
      <c r="Q205" s="24">
        <v>1.1751529848235029</v>
      </c>
      <c r="R205" s="25">
        <v>1.1820842434240491</v>
      </c>
    </row>
    <row r="206" spans="1:18" x14ac:dyDescent="0.25">
      <c r="A206" s="23">
        <v>14</v>
      </c>
      <c r="B206" s="24">
        <v>1.0568140552240859</v>
      </c>
      <c r="C206" s="24">
        <v>1.0598276838749809</v>
      </c>
      <c r="D206" s="24">
        <v>1.0629883302389409</v>
      </c>
      <c r="E206" s="24">
        <v>1.0663025554112331</v>
      </c>
      <c r="F206" s="24">
        <v>1.0697770452453561</v>
      </c>
      <c r="G206" s="24">
        <v>1.073418984627742</v>
      </c>
      <c r="H206" s="24">
        <v>1.0772356832030521</v>
      </c>
      <c r="I206" s="24">
        <v>1.0812344506159499</v>
      </c>
      <c r="J206" s="24">
        <v>1.085422596511098</v>
      </c>
      <c r="K206" s="24">
        <v>1.0898075553457529</v>
      </c>
      <c r="L206" s="24">
        <v>1.0943972608275461</v>
      </c>
      <c r="M206" s="24">
        <v>1.099199771476701</v>
      </c>
      <c r="N206" s="24">
        <v>1.1042231458134411</v>
      </c>
      <c r="O206" s="24">
        <v>1.109475442357992</v>
      </c>
      <c r="P206" s="24">
        <v>1.114964844443171</v>
      </c>
      <c r="Q206" s="24">
        <v>1.1207000346521689</v>
      </c>
      <c r="R206" s="25">
        <v>1.126689820380772</v>
      </c>
    </row>
    <row r="207" spans="1:18" x14ac:dyDescent="0.25">
      <c r="A207" s="23">
        <v>14.5</v>
      </c>
      <c r="B207" s="24">
        <v>1.0169389112002629</v>
      </c>
      <c r="C207" s="24">
        <v>1.0198445245802901</v>
      </c>
      <c r="D207" s="24">
        <v>1.022865089588147</v>
      </c>
      <c r="E207" s="24">
        <v>1.0260063985153061</v>
      </c>
      <c r="F207" s="24">
        <v>1.02927436841147</v>
      </c>
      <c r="G207" s="24">
        <v>1.032675415359273</v>
      </c>
      <c r="H207" s="24">
        <v>1.0362160801995819</v>
      </c>
      <c r="I207" s="24">
        <v>1.039902903773263</v>
      </c>
      <c r="J207" s="24">
        <v>1.043742426921181</v>
      </c>
      <c r="K207" s="24">
        <v>1.0477413152967969</v>
      </c>
      <c r="L207" s="24">
        <v>1.0519067338039449</v>
      </c>
      <c r="M207" s="24">
        <v>1.0562459721590529</v>
      </c>
      <c r="N207" s="24">
        <v>1.0607663200785491</v>
      </c>
      <c r="O207" s="24">
        <v>1.06547506727886</v>
      </c>
      <c r="P207" s="24">
        <v>1.0703796282890079</v>
      </c>
      <c r="Q207" s="24">
        <v>1.075487916888388</v>
      </c>
      <c r="R207" s="25">
        <v>1.080807971668988</v>
      </c>
    </row>
    <row r="208" spans="1:18" x14ac:dyDescent="0.25">
      <c r="A208" s="23">
        <v>15</v>
      </c>
      <c r="B208" s="24">
        <v>0.9813827710582923</v>
      </c>
      <c r="C208" s="24">
        <v>0.98436660516325414</v>
      </c>
      <c r="D208" s="24">
        <v>0.98743726874276094</v>
      </c>
      <c r="E208" s="24">
        <v>0.990599785284487</v>
      </c>
      <c r="F208" s="24">
        <v>0.993859303034339</v>
      </c>
      <c r="G208" s="24">
        <v>0.99722146927115507</v>
      </c>
      <c r="H208" s="24">
        <v>1.000692056032005</v>
      </c>
      <c r="I208" s="24">
        <v>1.00427683535396</v>
      </c>
      <c r="J208" s="24">
        <v>1.0079815792740889</v>
      </c>
      <c r="K208" s="24">
        <v>1.0118121846420569</v>
      </c>
      <c r="L208" s="24">
        <v>1.015775047557901</v>
      </c>
      <c r="M208" s="24">
        <v>1.0198766889342521</v>
      </c>
      <c r="N208" s="24">
        <v>1.024123629683743</v>
      </c>
      <c r="O208" s="24">
        <v>1.0285223907190051</v>
      </c>
      <c r="P208" s="24">
        <v>1.033079617765263</v>
      </c>
      <c r="Q208" s="24">
        <v>1.037802455798116</v>
      </c>
      <c r="R208" s="25">
        <v>1.042698174605756</v>
      </c>
    </row>
    <row r="209" spans="1:18" x14ac:dyDescent="0.25">
      <c r="A209" s="23">
        <v>15.5</v>
      </c>
      <c r="B209" s="24">
        <v>0.94900267008137462</v>
      </c>
      <c r="C209" s="24">
        <v>0.95222461395816038</v>
      </c>
      <c r="D209" s="24">
        <v>0.95550920908815429</v>
      </c>
      <c r="E209" s="24">
        <v>0.95886071015523466</v>
      </c>
      <c r="F209" s="24">
        <v>0.96228349660151269</v>
      </c>
      <c r="G209" s="24">
        <v>0.96578244690202941</v>
      </c>
      <c r="H209" s="24">
        <v>0.96936256429005907</v>
      </c>
      <c r="I209" s="24">
        <v>0.97302885199887534</v>
      </c>
      <c r="J209" s="24">
        <v>0.97678631326175225</v>
      </c>
      <c r="K209" s="24">
        <v>0.98064007612455684</v>
      </c>
      <c r="L209" s="24">
        <v>0.98459576788353098</v>
      </c>
      <c r="M209" s="24">
        <v>0.98865914064750959</v>
      </c>
      <c r="N209" s="24">
        <v>0.99283594652532769</v>
      </c>
      <c r="O209" s="24">
        <v>0.9971319376258202</v>
      </c>
      <c r="P209" s="24">
        <v>1.001552990870415</v>
      </c>
      <c r="Q209" s="24">
        <v>1.006105482430917</v>
      </c>
      <c r="R209" s="25">
        <v>1.0107959132917199</v>
      </c>
    </row>
    <row r="210" spans="1:18" x14ac:dyDescent="0.25">
      <c r="A210" s="23">
        <v>16</v>
      </c>
      <c r="B210" s="24">
        <v>0.91883165033628433</v>
      </c>
      <c r="C210" s="24">
        <v>0.92242524608287668</v>
      </c>
      <c r="D210" s="24">
        <v>0.92606125879328971</v>
      </c>
      <c r="E210" s="24">
        <v>0.92974317434760567</v>
      </c>
      <c r="F210" s="24">
        <v>0.93347460338413946</v>
      </c>
      <c r="G210" s="24">
        <v>0.93725965557413571</v>
      </c>
      <c r="H210" s="24">
        <v>0.94110256534707204</v>
      </c>
      <c r="I210" s="24">
        <v>0.94500756713242573</v>
      </c>
      <c r="J210" s="24">
        <v>0.94897889535967417</v>
      </c>
      <c r="K210" s="24">
        <v>0.95302090927088834</v>
      </c>
      <c r="L210" s="24">
        <v>0.95713846735851338</v>
      </c>
      <c r="M210" s="24">
        <v>0.96133655292758891</v>
      </c>
      <c r="N210" s="24">
        <v>0.96562014928315343</v>
      </c>
      <c r="O210" s="24">
        <v>0.96999423973024568</v>
      </c>
      <c r="P210" s="24">
        <v>0.97446393238649831</v>
      </c>
      <c r="Q210" s="24">
        <v>0.9790348346199178</v>
      </c>
      <c r="R210" s="25">
        <v>0.98371267861110412</v>
      </c>
    </row>
    <row r="211" spans="1:18" x14ac:dyDescent="0.25">
      <c r="A211" s="23">
        <v>16.5</v>
      </c>
      <c r="B211" s="24">
        <v>0.89007876067338221</v>
      </c>
      <c r="C211" s="24">
        <v>0.8941512034388519</v>
      </c>
      <c r="D211" s="24">
        <v>0.89824977281070439</v>
      </c>
      <c r="E211" s="24">
        <v>0.90237718586522497</v>
      </c>
      <c r="F211" s="24">
        <v>0.90653628443693135</v>
      </c>
      <c r="G211" s="24">
        <v>0.91073040939327277</v>
      </c>
      <c r="H211" s="24">
        <v>0.91496302635993076</v>
      </c>
      <c r="I211" s="24">
        <v>0.91923760096258655</v>
      </c>
      <c r="J211" s="24">
        <v>0.92355759882692123</v>
      </c>
      <c r="K211" s="24">
        <v>0.92792661039120949</v>
      </c>
      <c r="L211" s="24">
        <v>0.93234872534410074</v>
      </c>
      <c r="M211" s="24">
        <v>0.9368281581868374</v>
      </c>
      <c r="N211" s="24">
        <v>0.94136912342066181</v>
      </c>
      <c r="O211" s="24">
        <v>0.94597583554681641</v>
      </c>
      <c r="P211" s="24">
        <v>0.9506526338791369</v>
      </c>
      <c r="Q211" s="24">
        <v>0.95540435698183401</v>
      </c>
      <c r="R211" s="25">
        <v>0.96023596823171109</v>
      </c>
    </row>
    <row r="212" spans="1:18" x14ac:dyDescent="0.25">
      <c r="A212" s="23">
        <v>17</v>
      </c>
      <c r="B212" s="24">
        <v>0.86212905672660678</v>
      </c>
      <c r="C212" s="24">
        <v>0.86676119471111657</v>
      </c>
      <c r="D212" s="24">
        <v>0.87140711287651906</v>
      </c>
      <c r="E212" s="24">
        <v>0.87606875949530394</v>
      </c>
      <c r="F212" s="24">
        <v>0.88074820759819228</v>
      </c>
      <c r="G212" s="24">
        <v>0.88544802924883736</v>
      </c>
      <c r="H212" s="24">
        <v>0.89017092126912434</v>
      </c>
      <c r="I212" s="24">
        <v>0.89491958048093878</v>
      </c>
      <c r="J212" s="24">
        <v>0.89969670370616595</v>
      </c>
      <c r="K212" s="24">
        <v>0.90450511257928434</v>
      </c>
      <c r="L212" s="24">
        <v>0.90934812798514641</v>
      </c>
      <c r="M212" s="24">
        <v>0.91422919562119875</v>
      </c>
      <c r="N212" s="24">
        <v>0.91915176118488628</v>
      </c>
      <c r="O212" s="24">
        <v>0.92411927037365527</v>
      </c>
      <c r="P212" s="24">
        <v>0.92913529369754455</v>
      </c>
      <c r="Q212" s="24">
        <v>0.93420390091696859</v>
      </c>
      <c r="R212" s="25">
        <v>0.93932928660493464</v>
      </c>
    </row>
    <row r="213" spans="1:18" x14ac:dyDescent="0.25">
      <c r="A213" s="23">
        <v>17.5</v>
      </c>
      <c r="B213" s="24">
        <v>0.83454360091346536</v>
      </c>
      <c r="C213" s="24">
        <v>0.83978993536826319</v>
      </c>
      <c r="D213" s="24">
        <v>0.845041647510414</v>
      </c>
      <c r="E213" s="24">
        <v>0.85029991680861261</v>
      </c>
      <c r="F213" s="24">
        <v>0.85556604748978438</v>
      </c>
      <c r="G213" s="24">
        <v>0.86084184281378584</v>
      </c>
      <c r="H213" s="24">
        <v>0.86612923079870474</v>
      </c>
      <c r="I213" s="24">
        <v>0.87143013946262948</v>
      </c>
      <c r="J213" s="24">
        <v>0.87674649682364791</v>
      </c>
      <c r="K213" s="24">
        <v>0.8820803557124417</v>
      </c>
      <c r="L213" s="24">
        <v>0.88743426821006755</v>
      </c>
      <c r="M213" s="24">
        <v>0.89281091121017542</v>
      </c>
      <c r="N213" s="24">
        <v>0.89821296160641506</v>
      </c>
      <c r="O213" s="24">
        <v>0.90364309629243622</v>
      </c>
      <c r="P213" s="24">
        <v>0.90910411697448223</v>
      </c>
      <c r="Q213" s="24">
        <v>0.91459932460917093</v>
      </c>
      <c r="R213" s="25">
        <v>0.92013214496571327</v>
      </c>
    </row>
    <row r="214" spans="1:18" x14ac:dyDescent="0.25">
      <c r="A214" s="23">
        <v>18</v>
      </c>
      <c r="B214" s="24">
        <v>0.807059462435046</v>
      </c>
      <c r="C214" s="24">
        <v>0.81294814766248247</v>
      </c>
      <c r="D214" s="24">
        <v>0.81883775201568176</v>
      </c>
      <c r="E214" s="24">
        <v>0.82472868615954009</v>
      </c>
      <c r="F214" s="24">
        <v>0.83062148551718717</v>
      </c>
      <c r="G214" s="24">
        <v>0.83651718454468194</v>
      </c>
      <c r="H214" s="24">
        <v>0.84241694245631737</v>
      </c>
      <c r="I214" s="24">
        <v>0.8483219184663856</v>
      </c>
      <c r="J214" s="24">
        <v>0.85423327178917874</v>
      </c>
      <c r="K214" s="24">
        <v>0.86015228645158237</v>
      </c>
      <c r="L214" s="24">
        <v>0.86608074573085669</v>
      </c>
      <c r="M214" s="24">
        <v>0.87202055771685527</v>
      </c>
      <c r="N214" s="24">
        <v>0.87797363049943156</v>
      </c>
      <c r="O214" s="24">
        <v>0.88394187216843911</v>
      </c>
      <c r="P214" s="24">
        <v>0.88992731562632432</v>
      </c>
      <c r="Q214" s="24">
        <v>0.89593249302590905</v>
      </c>
      <c r="R214" s="25">
        <v>0.90196006133260853</v>
      </c>
    </row>
    <row r="215" spans="1:18" x14ac:dyDescent="0.25">
      <c r="A215" s="23">
        <v>18.5</v>
      </c>
      <c r="B215" s="24">
        <v>0.7795897172760391</v>
      </c>
      <c r="C215" s="24">
        <v>0.78612256062954244</v>
      </c>
      <c r="D215" s="24">
        <v>0.79265580847916561</v>
      </c>
      <c r="E215" s="24">
        <v>0.79918910268600907</v>
      </c>
      <c r="F215" s="24">
        <v>0.80572220986940646</v>
      </c>
      <c r="G215" s="24">
        <v>0.81225539568162131</v>
      </c>
      <c r="H215" s="24">
        <v>0.81878905053315021</v>
      </c>
      <c r="I215" s="24">
        <v>0.82532356483448877</v>
      </c>
      <c r="J215" s="24">
        <v>0.83185932899613335</v>
      </c>
      <c r="K215" s="24">
        <v>0.83839685824117316</v>
      </c>
      <c r="L215" s="24">
        <v>0.84493716704307231</v>
      </c>
      <c r="M215" s="24">
        <v>0.85148139468788731</v>
      </c>
      <c r="N215" s="24">
        <v>0.85803068046167552</v>
      </c>
      <c r="O215" s="24">
        <v>0.86458616365049334</v>
      </c>
      <c r="P215" s="24">
        <v>0.87114910835299142</v>
      </c>
      <c r="Q215" s="24">
        <v>0.87772127791819488</v>
      </c>
      <c r="R215" s="25">
        <v>0.88430456050772199</v>
      </c>
    </row>
    <row r="216" spans="1:18" x14ac:dyDescent="0.25">
      <c r="A216" s="23">
        <v>19</v>
      </c>
      <c r="B216" s="24">
        <v>0.75222344820468923</v>
      </c>
      <c r="C216" s="24">
        <v>0.75937591008878336</v>
      </c>
      <c r="D216" s="24">
        <v>0.76653220577130443</v>
      </c>
      <c r="E216" s="24">
        <v>0.77369120830955751</v>
      </c>
      <c r="F216" s="24">
        <v>0.7808519155190794</v>
      </c>
      <c r="G216" s="24">
        <v>0.78801382424833732</v>
      </c>
      <c r="H216" s="24">
        <v>0.79517655610403115</v>
      </c>
      <c r="I216" s="24">
        <v>0.80233973269286052</v>
      </c>
      <c r="J216" s="24">
        <v>0.80950297562152518</v>
      </c>
      <c r="K216" s="24">
        <v>0.8166660313093177</v>
      </c>
      <c r="L216" s="24">
        <v>0.82382914542590591</v>
      </c>
      <c r="M216" s="24">
        <v>0.83099268845355057</v>
      </c>
      <c r="N216" s="24">
        <v>0.83815703087451177</v>
      </c>
      <c r="O216" s="24">
        <v>0.84532254317105071</v>
      </c>
      <c r="P216" s="24">
        <v>0.8524897206380212</v>
      </c>
      <c r="Q216" s="24">
        <v>0.8596595578206524</v>
      </c>
      <c r="R216" s="25">
        <v>0.86683317407676597</v>
      </c>
    </row>
    <row r="217" spans="1:18" x14ac:dyDescent="0.25">
      <c r="A217" s="23">
        <v>19.5</v>
      </c>
      <c r="B217" s="24">
        <v>0.7252257447728232</v>
      </c>
      <c r="C217" s="24">
        <v>0.7329469386431251</v>
      </c>
      <c r="D217" s="24">
        <v>0.74067933954611065</v>
      </c>
      <c r="E217" s="24">
        <v>0.74842105173528839</v>
      </c>
      <c r="F217" s="24">
        <v>0.75617030422239828</v>
      </c>
      <c r="G217" s="24">
        <v>0.76392582505211137</v>
      </c>
      <c r="H217" s="24">
        <v>0.77168646702733112</v>
      </c>
      <c r="I217" s="24">
        <v>0.77945108295096044</v>
      </c>
      <c r="J217" s="24">
        <v>0.787218525625903</v>
      </c>
      <c r="K217" s="24">
        <v>0.79498777266765508</v>
      </c>
      <c r="L217" s="24">
        <v>0.80275830094208789</v>
      </c>
      <c r="M217" s="24">
        <v>0.81052971212766622</v>
      </c>
      <c r="N217" s="24">
        <v>0.818301607902854</v>
      </c>
      <c r="O217" s="24">
        <v>0.82607358994611602</v>
      </c>
      <c r="P217" s="24">
        <v>0.83384538474851</v>
      </c>
      <c r="Q217" s="24">
        <v>0.84161721805146872</v>
      </c>
      <c r="R217" s="25">
        <v>0.8493894404090182</v>
      </c>
    </row>
    <row r="218" spans="1:18" x14ac:dyDescent="0.25">
      <c r="A218" s="23">
        <v>20</v>
      </c>
      <c r="B218" s="24">
        <v>0.69903770331585702</v>
      </c>
      <c r="C218" s="24">
        <v>0.70725039567906978</v>
      </c>
      <c r="D218" s="24">
        <v>0.71548561224117102</v>
      </c>
      <c r="E218" s="24">
        <v>0.72374068845187278</v>
      </c>
      <c r="F218" s="24">
        <v>0.73201308451911895</v>
      </c>
      <c r="G218" s="24">
        <v>0.74030075968378484</v>
      </c>
      <c r="H218" s="24">
        <v>0.7486017979449775</v>
      </c>
      <c r="I218" s="24">
        <v>0.75691428330180421</v>
      </c>
      <c r="J218" s="24">
        <v>0.76523629975337215</v>
      </c>
      <c r="K218" s="24">
        <v>0.77356605611138174</v>
      </c>
      <c r="L218" s="24">
        <v>0.78190226043790767</v>
      </c>
      <c r="M218" s="24">
        <v>0.79024374560761745</v>
      </c>
      <c r="N218" s="24">
        <v>0.79858934449517893</v>
      </c>
      <c r="O218" s="24">
        <v>0.80693788997525961</v>
      </c>
      <c r="P218" s="24">
        <v>0.81528833973512105</v>
      </c>
      <c r="Q218" s="24">
        <v>0.82364015071239971</v>
      </c>
      <c r="R218" s="25">
        <v>0.83199290465732589</v>
      </c>
    </row>
    <row r="219" spans="1:18" x14ac:dyDescent="0.25">
      <c r="A219" s="26">
        <v>20.5</v>
      </c>
      <c r="B219" s="27">
        <v>0.67427642695278156</v>
      </c>
      <c r="C219" s="27">
        <v>0.68287703736670202</v>
      </c>
      <c r="D219" s="27">
        <v>0.69151543307766672</v>
      </c>
      <c r="E219" s="27">
        <v>0.7001881807315905</v>
      </c>
      <c r="F219" s="27">
        <v>0.70889197173262086</v>
      </c>
      <c r="G219" s="27">
        <v>0.71762399651783626</v>
      </c>
      <c r="H219" s="27">
        <v>0.72638157028254702</v>
      </c>
      <c r="I219" s="27">
        <v>0.7351620082220639</v>
      </c>
      <c r="J219" s="27">
        <v>0.74396262553169745</v>
      </c>
      <c r="K219" s="27">
        <v>0.75278086221935214</v>
      </c>
      <c r="L219" s="27">
        <v>0.76161465754330582</v>
      </c>
      <c r="M219" s="27">
        <v>0.77046207557443047</v>
      </c>
      <c r="N219" s="27">
        <v>0.77932118038359788</v>
      </c>
      <c r="O219" s="27">
        <v>0.78819003604168003</v>
      </c>
      <c r="P219" s="27">
        <v>0.79706683143214174</v>
      </c>
      <c r="Q219" s="27">
        <v>0.80595025468882397</v>
      </c>
      <c r="R219" s="28">
        <v>0.81483911875815962</v>
      </c>
    </row>
  </sheetData>
  <sheetProtection algorithmName="SHA-512" hashValue="Jq2Lmkgq8+G3W+iphIga4kGC7PpY8G5eNyrdVzrCjmGK/JAf/pu3pWAStp9DvTgnR7rfdwReYDUhxOMh9UsxIw==" saltValue="zakEjLlmEaxvWbVUNheFz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BP41"/>
  <sheetViews>
    <sheetView workbookViewId="0">
      <selection activeCell="F13" sqref="F13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0</v>
      </c>
      <c r="B17" s="6" t="s">
        <v>45</v>
      </c>
      <c r="C17" s="6"/>
      <c r="D17" s="7"/>
    </row>
    <row r="18" spans="1:4" x14ac:dyDescent="0.25">
      <c r="A18" s="5" t="s">
        <v>1</v>
      </c>
      <c r="B18" s="6" t="s">
        <v>2</v>
      </c>
      <c r="C18" s="6"/>
      <c r="D18" s="7"/>
    </row>
    <row r="19" spans="1:4" x14ac:dyDescent="0.25">
      <c r="A19" s="5" t="s">
        <v>3</v>
      </c>
      <c r="B19" s="6" t="s">
        <v>4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5</v>
      </c>
      <c r="B23" s="13">
        <v>400</v>
      </c>
      <c r="C23" s="13" t="s">
        <v>6</v>
      </c>
      <c r="D23" s="14"/>
    </row>
    <row r="24" spans="1:4" x14ac:dyDescent="0.25">
      <c r="A24" s="5" t="s">
        <v>7</v>
      </c>
      <c r="B24" s="13">
        <v>14</v>
      </c>
      <c r="C24" s="13" t="s">
        <v>8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29"/>
      <c r="C28" s="29"/>
      <c r="D28" s="30"/>
    </row>
    <row r="29" spans="1:4" x14ac:dyDescent="0.25">
      <c r="A29" s="8" t="s">
        <v>19</v>
      </c>
      <c r="B29" s="27">
        <v>4</v>
      </c>
      <c r="C29" s="27" t="s">
        <v>20</v>
      </c>
      <c r="D29" s="28"/>
    </row>
    <row r="32" spans="1:4" ht="28.9" customHeight="1" x14ac:dyDescent="0.5">
      <c r="A32" s="1" t="s">
        <v>9</v>
      </c>
      <c r="B32" s="1"/>
    </row>
    <row r="33" spans="1:68" x14ac:dyDescent="0.25">
      <c r="A33" s="31"/>
      <c r="B33" s="32" t="s">
        <v>21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3"/>
    </row>
    <row r="34" spans="1:68" x14ac:dyDescent="0.25">
      <c r="A34" s="34"/>
      <c r="B34" s="35">
        <v>0</v>
      </c>
      <c r="C34" s="35">
        <v>6.0999999999999999E-2</v>
      </c>
      <c r="D34" s="35">
        <v>0.122</v>
      </c>
      <c r="E34" s="35">
        <v>0.182</v>
      </c>
      <c r="F34" s="35">
        <v>0.24299999999999999</v>
      </c>
      <c r="G34" s="35">
        <v>0.30399999999999999</v>
      </c>
      <c r="H34" s="35">
        <v>0.36499999999999999</v>
      </c>
      <c r="I34" s="35">
        <v>0.42599999999999999</v>
      </c>
      <c r="J34" s="35">
        <v>0.48599999999999999</v>
      </c>
      <c r="K34" s="35">
        <v>0.54700000000000004</v>
      </c>
      <c r="L34" s="35">
        <v>0.60799999999999998</v>
      </c>
      <c r="M34" s="35">
        <v>0.66900000000000004</v>
      </c>
      <c r="N34" s="35">
        <v>0.73</v>
      </c>
      <c r="O34" s="35">
        <v>0.79</v>
      </c>
      <c r="P34" s="35">
        <v>0.85099999999999998</v>
      </c>
      <c r="Q34" s="35">
        <v>0.91200000000000003</v>
      </c>
      <c r="R34" s="35">
        <v>0.97299999999999998</v>
      </c>
      <c r="S34" s="35">
        <v>1.034</v>
      </c>
      <c r="T34" s="35">
        <v>1.0940000000000001</v>
      </c>
      <c r="U34" s="35">
        <v>1.155</v>
      </c>
      <c r="V34" s="35">
        <v>1.216</v>
      </c>
      <c r="W34" s="35">
        <v>1.2769999999999999</v>
      </c>
      <c r="X34" s="35">
        <v>1.3380000000000001</v>
      </c>
      <c r="Y34" s="35">
        <v>1.3979999999999999</v>
      </c>
      <c r="Z34" s="35">
        <v>1.4590000000000001</v>
      </c>
      <c r="AA34" s="35">
        <v>1.52</v>
      </c>
      <c r="AB34" s="35">
        <v>1.581</v>
      </c>
      <c r="AC34" s="35">
        <v>1.6419999999999999</v>
      </c>
      <c r="AD34" s="35">
        <v>1.702</v>
      </c>
      <c r="AE34" s="35">
        <v>1.7629999999999999</v>
      </c>
      <c r="AF34" s="35">
        <v>1.8240000000000001</v>
      </c>
      <c r="AG34" s="35">
        <v>1.885</v>
      </c>
      <c r="AH34" s="35">
        <v>1.946</v>
      </c>
      <c r="AI34" s="35">
        <v>2.0059999999999998</v>
      </c>
      <c r="AJ34" s="35">
        <v>2.0670000000000002</v>
      </c>
      <c r="AK34" s="35">
        <v>2.1280000000000001</v>
      </c>
      <c r="AL34" s="35">
        <v>2.1890000000000001</v>
      </c>
      <c r="AM34" s="35">
        <v>2.25</v>
      </c>
      <c r="AN34" s="35">
        <v>2.31</v>
      </c>
      <c r="AO34" s="35">
        <v>2.371</v>
      </c>
      <c r="AP34" s="35">
        <v>2.4319999999999999</v>
      </c>
      <c r="AQ34" s="35">
        <v>2.4929999999999999</v>
      </c>
      <c r="AR34" s="35">
        <v>2.5539999999999998</v>
      </c>
      <c r="AS34" s="35">
        <v>2.6139999999999999</v>
      </c>
      <c r="AT34" s="35">
        <v>2.6749999999999998</v>
      </c>
      <c r="AU34" s="35">
        <v>2.7360000000000002</v>
      </c>
      <c r="AV34" s="35">
        <v>2.7970000000000002</v>
      </c>
      <c r="AW34" s="35">
        <v>2.8580000000000001</v>
      </c>
      <c r="AX34" s="35">
        <v>2.9180000000000001</v>
      </c>
      <c r="AY34" s="35">
        <v>2.9790000000000001</v>
      </c>
      <c r="AZ34" s="35">
        <v>3.04</v>
      </c>
      <c r="BA34" s="35">
        <v>3.101</v>
      </c>
      <c r="BB34" s="35">
        <v>3.1619999999999999</v>
      </c>
      <c r="BC34" s="35">
        <v>3.222</v>
      </c>
      <c r="BD34" s="35">
        <v>3.2829999999999999</v>
      </c>
      <c r="BE34" s="35">
        <v>3.3439999999999999</v>
      </c>
      <c r="BF34" s="35">
        <v>3.4049999999999998</v>
      </c>
      <c r="BG34" s="35">
        <v>3.4660000000000002</v>
      </c>
      <c r="BH34" s="35">
        <v>3.5259999999999998</v>
      </c>
      <c r="BI34" s="35">
        <v>3.5870000000000002</v>
      </c>
      <c r="BJ34" s="35">
        <v>3.6480000000000001</v>
      </c>
      <c r="BK34" s="35">
        <v>3.7090000000000001</v>
      </c>
      <c r="BL34" s="35">
        <v>3.77</v>
      </c>
      <c r="BM34" s="35">
        <v>3.83</v>
      </c>
      <c r="BN34" s="35">
        <v>3.891</v>
      </c>
      <c r="BO34" s="35">
        <v>3.952</v>
      </c>
      <c r="BP34" s="36">
        <v>4.0129999999999999</v>
      </c>
    </row>
    <row r="35" spans="1:68" x14ac:dyDescent="0.25">
      <c r="A35" s="8" t="s">
        <v>22</v>
      </c>
      <c r="B35" s="27">
        <v>6.9000000000000172E-2</v>
      </c>
      <c r="C35" s="27">
        <v>0.11409044444444449</v>
      </c>
      <c r="D35" s="27">
        <v>9.2890955555555751E-2</v>
      </c>
      <c r="E35" s="27">
        <v>5.9231952380952489E-2</v>
      </c>
      <c r="F35" s="27">
        <v>1.1062411764705951E-2</v>
      </c>
      <c r="G35" s="27">
        <v>1.6717444444444542E-2</v>
      </c>
      <c r="H35" s="27">
        <v>-1.0862333333333311E-2</v>
      </c>
      <c r="I35" s="27">
        <v>-6.2106666666663646E-3</v>
      </c>
      <c r="J35" s="27">
        <v>2.069170226537231E-2</v>
      </c>
      <c r="K35" s="27">
        <v>1.517261704422874E-2</v>
      </c>
      <c r="L35" s="27">
        <v>9.6535318230853047E-3</v>
      </c>
      <c r="M35" s="27">
        <v>4.1344466019416441E-3</v>
      </c>
      <c r="N35" s="27">
        <v>-1.3846386192015721E-3</v>
      </c>
      <c r="O35" s="27">
        <v>-6.8132470334409936E-3</v>
      </c>
      <c r="P35" s="27">
        <v>-1.233233225458443E-2</v>
      </c>
      <c r="Q35" s="27">
        <v>-1.785141747572809E-2</v>
      </c>
      <c r="R35" s="27">
        <v>-1.9651204481792719E-2</v>
      </c>
      <c r="S35" s="27">
        <v>-1.5167619047618789E-2</v>
      </c>
      <c r="T35" s="27">
        <v>-1.075753501400563E-2</v>
      </c>
      <c r="U35" s="27">
        <v>-7.7559585492226191E-3</v>
      </c>
      <c r="V35" s="27">
        <v>-8.192124352331475E-3</v>
      </c>
      <c r="W35" s="27">
        <v>-8.6282901554403102E-3</v>
      </c>
      <c r="X35" s="27">
        <v>-9.0644559585489667E-3</v>
      </c>
      <c r="Y35" s="27">
        <v>-9.4934715025905871E-3</v>
      </c>
      <c r="Z35" s="27">
        <v>-9.3739084132052879E-3</v>
      </c>
      <c r="AA35" s="27">
        <v>-8.1331203407877251E-3</v>
      </c>
      <c r="AB35" s="27">
        <v>-6.8923322683706071E-3</v>
      </c>
      <c r="AC35" s="27">
        <v>-5.6515441959530443E-3</v>
      </c>
      <c r="AD35" s="27">
        <v>-4.4310969116077899E-3</v>
      </c>
      <c r="AE35" s="27">
        <v>-3.1903088391907158E-3</v>
      </c>
      <c r="AF35" s="27">
        <v>-1.9495207667731939E-3</v>
      </c>
      <c r="AG35" s="27">
        <v>-7.0873269435567604E-4</v>
      </c>
      <c r="AH35" s="27">
        <v>1.753781950964317E-4</v>
      </c>
      <c r="AI35" s="27">
        <v>1.5033907146606591E-4</v>
      </c>
      <c r="AJ35" s="27">
        <v>1.2488262910794731E-4</v>
      </c>
      <c r="AK35" s="27">
        <v>9.9426186750273184E-5</v>
      </c>
      <c r="AL35" s="27">
        <v>7.3969744392554619E-5</v>
      </c>
      <c r="AM35" s="27">
        <v>4.8513302034480787E-5</v>
      </c>
      <c r="AN35" s="27">
        <v>2.3474178403981579E-5</v>
      </c>
      <c r="AO35" s="27">
        <v>-1.9822639541366611E-6</v>
      </c>
      <c r="AP35" s="27">
        <v>-2.7438706311810821E-5</v>
      </c>
      <c r="AQ35" s="27">
        <v>-5.2895148669484968E-5</v>
      </c>
      <c r="AR35" s="27">
        <v>-7.8351591027159121E-5</v>
      </c>
      <c r="AS35" s="27">
        <v>-1.033907146581025E-4</v>
      </c>
      <c r="AT35" s="27">
        <v>-1.2884715701599869E-4</v>
      </c>
      <c r="AU35" s="27">
        <v>-1.5430359937371741E-4</v>
      </c>
      <c r="AV35" s="27">
        <v>-1.7976004173156921E-4</v>
      </c>
      <c r="AW35" s="27">
        <v>-2.0521648408959879E-4</v>
      </c>
      <c r="AX35" s="27">
        <v>-2.30255607720098E-4</v>
      </c>
      <c r="AY35" s="27">
        <v>3.7496038034867782E-4</v>
      </c>
      <c r="AZ35" s="27">
        <v>1.1225567881669729E-3</v>
      </c>
      <c r="BA35" s="27">
        <v>1.870153195985268E-3</v>
      </c>
      <c r="BB35" s="27">
        <v>2.6177496038035631E-3</v>
      </c>
      <c r="BC35" s="27">
        <v>3.3530903328051732E-3</v>
      </c>
      <c r="BD35" s="27">
        <v>4.100686740623468E-3</v>
      </c>
      <c r="BE35" s="27">
        <v>4.8482831484420331E-3</v>
      </c>
      <c r="BF35" s="27">
        <v>5.5958795562602833E-3</v>
      </c>
      <c r="BG35" s="27">
        <v>6.3434759640785387E-3</v>
      </c>
      <c r="BH35" s="27">
        <v>7.0788166930797879E-3</v>
      </c>
      <c r="BI35" s="27">
        <v>7.8264131008978256E-3</v>
      </c>
      <c r="BJ35" s="27">
        <v>8.5740095087168313E-3</v>
      </c>
      <c r="BK35" s="27">
        <v>9.3216059165352142E-3</v>
      </c>
      <c r="BL35" s="27">
        <v>1.0069202324353601E-2</v>
      </c>
      <c r="BM35" s="27">
        <v>1.0804543053355211E-2</v>
      </c>
      <c r="BN35" s="27">
        <v>1.155213946117341E-2</v>
      </c>
      <c r="BO35" s="27">
        <v>1.0799898836621189E-2</v>
      </c>
      <c r="BP35" s="28">
        <v>8.9239251390997448E-3</v>
      </c>
    </row>
    <row r="38" spans="1:68" ht="28.9" customHeight="1" x14ac:dyDescent="0.5">
      <c r="A38" s="1" t="s">
        <v>23</v>
      </c>
      <c r="B38" s="1"/>
    </row>
    <row r="39" spans="1:68" x14ac:dyDescent="0.25">
      <c r="A39" s="37"/>
      <c r="B39" s="38" t="s">
        <v>21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9"/>
    </row>
    <row r="40" spans="1:68" x14ac:dyDescent="0.25">
      <c r="A40" s="40"/>
      <c r="B40" s="41">
        <v>0</v>
      </c>
      <c r="C40" s="41">
        <v>0.125</v>
      </c>
      <c r="D40" s="41">
        <v>0.25</v>
      </c>
      <c r="E40" s="41">
        <v>0.375</v>
      </c>
      <c r="F40" s="41">
        <v>0.5</v>
      </c>
      <c r="G40" s="41">
        <v>0.625</v>
      </c>
      <c r="H40" s="41">
        <v>0.75</v>
      </c>
      <c r="I40" s="41">
        <v>0.875</v>
      </c>
      <c r="J40" s="41">
        <v>1</v>
      </c>
      <c r="K40" s="41">
        <v>1.125</v>
      </c>
      <c r="L40" s="41">
        <v>1.25</v>
      </c>
      <c r="M40" s="41">
        <v>1.375</v>
      </c>
      <c r="N40" s="41">
        <v>1.5</v>
      </c>
      <c r="O40" s="41">
        <v>1.625</v>
      </c>
      <c r="P40" s="41">
        <v>1.75</v>
      </c>
      <c r="Q40" s="41">
        <v>1.875</v>
      </c>
      <c r="R40" s="41">
        <v>2</v>
      </c>
      <c r="S40" s="41">
        <v>2.125</v>
      </c>
      <c r="T40" s="41">
        <v>2.25</v>
      </c>
      <c r="U40" s="41">
        <v>2.375</v>
      </c>
      <c r="V40" s="41">
        <v>2.5</v>
      </c>
      <c r="W40" s="41">
        <v>2.625</v>
      </c>
      <c r="X40" s="41">
        <v>2.75</v>
      </c>
      <c r="Y40" s="41">
        <v>2.875</v>
      </c>
      <c r="Z40" s="41">
        <v>3</v>
      </c>
      <c r="AA40" s="41">
        <v>3.125</v>
      </c>
      <c r="AB40" s="41">
        <v>3.25</v>
      </c>
      <c r="AC40" s="41">
        <v>3.375</v>
      </c>
      <c r="AD40" s="41">
        <v>3.5</v>
      </c>
      <c r="AE40" s="41">
        <v>3.625</v>
      </c>
      <c r="AF40" s="41">
        <v>3.75</v>
      </c>
      <c r="AG40" s="41">
        <v>3.875</v>
      </c>
      <c r="AH40" s="42">
        <v>4</v>
      </c>
    </row>
    <row r="41" spans="1:68" x14ac:dyDescent="0.25">
      <c r="A41" s="8" t="s">
        <v>22</v>
      </c>
      <c r="B41" s="27">
        <v>6.9000000000000172E-2</v>
      </c>
      <c r="C41" s="27">
        <v>9.1755388888889122E-2</v>
      </c>
      <c r="D41" s="27">
        <v>5.3774509803923287E-3</v>
      </c>
      <c r="E41" s="27">
        <v>-8.435999999999888E-3</v>
      </c>
      <c r="F41" s="27">
        <v>1.94250269687164E-2</v>
      </c>
      <c r="G41" s="27">
        <v>8.1154261057174715E-3</v>
      </c>
      <c r="H41" s="27">
        <v>-3.1941747572814538E-3</v>
      </c>
      <c r="I41" s="27">
        <v>-1.4503775620280379E-2</v>
      </c>
      <c r="J41" s="27">
        <v>-1.7666666666666719E-2</v>
      </c>
      <c r="K41" s="27">
        <v>-8.4789915966384608E-3</v>
      </c>
      <c r="L41" s="27">
        <v>-8.4352331606216691E-3</v>
      </c>
      <c r="M41" s="27">
        <v>-9.329015544041197E-3</v>
      </c>
      <c r="N41" s="27">
        <v>-8.5399361022362452E-3</v>
      </c>
      <c r="O41" s="27">
        <v>-5.997337593183996E-3</v>
      </c>
      <c r="P41" s="27">
        <v>-3.4547390841319641E-3</v>
      </c>
      <c r="Q41" s="27">
        <v>-9.1214057507993612E-4</v>
      </c>
      <c r="R41" s="27">
        <v>1.5284298382911571E-4</v>
      </c>
      <c r="S41" s="27">
        <v>1.0067814293179821E-4</v>
      </c>
      <c r="T41" s="27">
        <v>4.8513302034480787E-5</v>
      </c>
      <c r="U41" s="27">
        <v>-3.6515388628366452E-6</v>
      </c>
      <c r="V41" s="27">
        <v>-5.5816379759709989E-5</v>
      </c>
      <c r="W41" s="27">
        <v>-1.0798122065702739E-4</v>
      </c>
      <c r="X41" s="27">
        <v>-1.6014606155434491E-4</v>
      </c>
      <c r="Y41" s="27">
        <v>-2.1231090245144019E-4</v>
      </c>
      <c r="Z41" s="27">
        <v>6.3232963549952892E-4</v>
      </c>
      <c r="AA41" s="27">
        <v>2.16428948758618E-3</v>
      </c>
      <c r="AB41" s="27">
        <v>3.6962493396728302E-3</v>
      </c>
      <c r="AC41" s="27">
        <v>5.2282091917594808E-3</v>
      </c>
      <c r="AD41" s="27">
        <v>6.7601690438461306E-3</v>
      </c>
      <c r="AE41" s="27">
        <v>8.292128895932338E-3</v>
      </c>
      <c r="AF41" s="27">
        <v>9.8240887480194328E-3</v>
      </c>
      <c r="AG41" s="27">
        <v>1.1356048600105639E-2</v>
      </c>
      <c r="AH41" s="28">
        <v>9.3237228123423943E-3</v>
      </c>
    </row>
  </sheetData>
  <sheetProtection algorithmName="SHA-512" hashValue="RY6wFn5X3ytX6iLIYMQIf3CgEZ1soprZ2u3hf2I9JhSTd11diskEBOS3kL3vxiGOovRSVTl6eevwP2EMqND97A==" saltValue="SftG+oMgz8gGmO6rFkba/A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V41"/>
  <sheetViews>
    <sheetView workbookViewId="0">
      <selection activeCell="F16" sqref="F1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0</v>
      </c>
      <c r="B17" s="6" t="s">
        <v>45</v>
      </c>
      <c r="C17" s="6"/>
      <c r="D17" s="7"/>
    </row>
    <row r="18" spans="1:4" x14ac:dyDescent="0.25">
      <c r="A18" s="5" t="s">
        <v>1</v>
      </c>
      <c r="B18" s="6" t="s">
        <v>2</v>
      </c>
      <c r="C18" s="6"/>
      <c r="D18" s="7"/>
    </row>
    <row r="19" spans="1:4" x14ac:dyDescent="0.25">
      <c r="A19" s="5" t="s">
        <v>3</v>
      </c>
      <c r="B19" s="6" t="s">
        <v>4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5</v>
      </c>
      <c r="B23" s="13">
        <v>400</v>
      </c>
      <c r="C23" s="13" t="s">
        <v>6</v>
      </c>
      <c r="D23" s="14"/>
    </row>
    <row r="24" spans="1:4" x14ac:dyDescent="0.25">
      <c r="A24" s="5" t="s">
        <v>7</v>
      </c>
      <c r="B24" s="13">
        <v>14</v>
      </c>
      <c r="C24" s="13" t="s">
        <v>8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29"/>
      <c r="C28" s="29"/>
      <c r="D28" s="30"/>
    </row>
    <row r="29" spans="1:4" x14ac:dyDescent="0.25">
      <c r="A29" s="8" t="s">
        <v>24</v>
      </c>
      <c r="B29" s="27">
        <v>0.159</v>
      </c>
      <c r="C29" s="27" t="s">
        <v>20</v>
      </c>
      <c r="D29" s="28"/>
    </row>
    <row r="34" spans="1:22" ht="28.9" customHeight="1" x14ac:dyDescent="0.5">
      <c r="A34" s="1" t="s">
        <v>25</v>
      </c>
      <c r="B34" s="1"/>
    </row>
    <row r="35" spans="1:22" x14ac:dyDescent="0.25">
      <c r="A35" s="43" t="s">
        <v>26</v>
      </c>
      <c r="B35" s="44">
        <v>0</v>
      </c>
      <c r="C35" s="44">
        <v>400</v>
      </c>
      <c r="D35" s="44">
        <v>800</v>
      </c>
      <c r="E35" s="44">
        <v>1200</v>
      </c>
      <c r="F35" s="44">
        <v>1600</v>
      </c>
      <c r="G35" s="44">
        <v>2000</v>
      </c>
      <c r="H35" s="44">
        <v>2400</v>
      </c>
      <c r="I35" s="44">
        <v>2800</v>
      </c>
      <c r="J35" s="44">
        <v>3200</v>
      </c>
      <c r="K35" s="44">
        <v>3600</v>
      </c>
      <c r="L35" s="44">
        <v>4000</v>
      </c>
      <c r="M35" s="44">
        <v>4400</v>
      </c>
      <c r="N35" s="44">
        <v>4800</v>
      </c>
      <c r="O35" s="44">
        <v>5200</v>
      </c>
      <c r="P35" s="44">
        <v>5600</v>
      </c>
      <c r="Q35" s="44">
        <v>6000</v>
      </c>
      <c r="R35" s="44">
        <v>6400</v>
      </c>
      <c r="S35" s="44">
        <v>6800</v>
      </c>
      <c r="T35" s="44">
        <v>7200</v>
      </c>
      <c r="U35" s="44">
        <v>7600</v>
      </c>
      <c r="V35" s="45">
        <v>8000</v>
      </c>
    </row>
    <row r="36" spans="1:22" x14ac:dyDescent="0.25">
      <c r="A36" s="8" t="s">
        <v>27</v>
      </c>
      <c r="B36" s="9">
        <v>0.159</v>
      </c>
      <c r="C36" s="9">
        <v>0.159</v>
      </c>
      <c r="D36" s="9">
        <v>0.159</v>
      </c>
      <c r="E36" s="9">
        <v>0.159</v>
      </c>
      <c r="F36" s="9">
        <v>0.159</v>
      </c>
      <c r="G36" s="9">
        <v>0.159</v>
      </c>
      <c r="H36" s="9">
        <v>0.159</v>
      </c>
      <c r="I36" s="9">
        <v>0.159</v>
      </c>
      <c r="J36" s="9">
        <v>0.159</v>
      </c>
      <c r="K36" s="9">
        <v>0.159</v>
      </c>
      <c r="L36" s="9">
        <v>0.159</v>
      </c>
      <c r="M36" s="9">
        <v>0.159</v>
      </c>
      <c r="N36" s="9">
        <v>0.159</v>
      </c>
      <c r="O36" s="9">
        <v>0.159</v>
      </c>
      <c r="P36" s="9">
        <v>0.159</v>
      </c>
      <c r="Q36" s="9">
        <v>0.159</v>
      </c>
      <c r="R36" s="9">
        <v>0.159</v>
      </c>
      <c r="S36" s="9">
        <v>0.159</v>
      </c>
      <c r="T36" s="9">
        <v>0.159</v>
      </c>
      <c r="U36" s="9">
        <v>0.159</v>
      </c>
      <c r="V36" s="10">
        <v>0.159</v>
      </c>
    </row>
    <row r="39" spans="1:22" ht="28.9" customHeight="1" x14ac:dyDescent="0.5">
      <c r="A39" s="1" t="s">
        <v>28</v>
      </c>
      <c r="B39" s="1"/>
    </row>
    <row r="40" spans="1:22" x14ac:dyDescent="0.25">
      <c r="A40" s="43" t="s">
        <v>26</v>
      </c>
      <c r="B40" s="44">
        <v>0</v>
      </c>
      <c r="C40" s="44">
        <v>500</v>
      </c>
      <c r="D40" s="44">
        <v>1000</v>
      </c>
      <c r="E40" s="44">
        <v>1500</v>
      </c>
      <c r="F40" s="44">
        <v>2000</v>
      </c>
      <c r="G40" s="44">
        <v>2500</v>
      </c>
      <c r="H40" s="44">
        <v>3000</v>
      </c>
      <c r="I40" s="44">
        <v>3500</v>
      </c>
      <c r="J40" s="44">
        <v>4000</v>
      </c>
      <c r="K40" s="44">
        <v>4500</v>
      </c>
      <c r="L40" s="44">
        <v>5000</v>
      </c>
      <c r="M40" s="44">
        <v>5500</v>
      </c>
      <c r="N40" s="44">
        <v>6000</v>
      </c>
      <c r="O40" s="44">
        <v>6500</v>
      </c>
      <c r="P40" s="44">
        <v>7000</v>
      </c>
      <c r="Q40" s="44">
        <v>7500</v>
      </c>
      <c r="R40" s="45">
        <v>8000</v>
      </c>
    </row>
    <row r="41" spans="1:22" x14ac:dyDescent="0.25">
      <c r="A41" s="8" t="s">
        <v>27</v>
      </c>
      <c r="B41" s="9">
        <v>0.159</v>
      </c>
      <c r="C41" s="9">
        <v>0.159</v>
      </c>
      <c r="D41" s="9">
        <v>0.159</v>
      </c>
      <c r="E41" s="9">
        <v>0.159</v>
      </c>
      <c r="F41" s="9">
        <v>0.159</v>
      </c>
      <c r="G41" s="9">
        <v>0.159</v>
      </c>
      <c r="H41" s="9">
        <v>0.159</v>
      </c>
      <c r="I41" s="9">
        <v>0.159</v>
      </c>
      <c r="J41" s="9">
        <v>0.159</v>
      </c>
      <c r="K41" s="9">
        <v>0.159</v>
      </c>
      <c r="L41" s="9">
        <v>0.159</v>
      </c>
      <c r="M41" s="9">
        <v>0.159</v>
      </c>
      <c r="N41" s="9">
        <v>0.159</v>
      </c>
      <c r="O41" s="9">
        <v>0.159</v>
      </c>
      <c r="P41" s="9">
        <v>0.159</v>
      </c>
      <c r="Q41" s="9">
        <v>0.159</v>
      </c>
      <c r="R41" s="10">
        <v>0.159</v>
      </c>
    </row>
  </sheetData>
  <sheetProtection algorithmName="SHA-512" hashValue="Up7IqIxJUKc4w4qEatdAUIFkyuk8X922VpxAh/ISB5IC92VVXGKHbFPKC8Q7ALPnr9z7NwZ0f+aPclVi8fdUiA==" saltValue="SHRO0x+6sUmwKL88UkrMUA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AH79"/>
  <sheetViews>
    <sheetView tabSelected="1" workbookViewId="0">
      <selection activeCell="B29" sqref="B29:B31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44</v>
      </c>
      <c r="B15" s="1"/>
    </row>
    <row r="16" spans="1:4" x14ac:dyDescent="0.25">
      <c r="A16" s="2"/>
      <c r="B16" s="3"/>
      <c r="C16" s="3"/>
      <c r="D16" s="4"/>
    </row>
    <row r="17" spans="1:5" x14ac:dyDescent="0.25">
      <c r="A17" s="5" t="s">
        <v>0</v>
      </c>
      <c r="B17" s="6" t="s">
        <v>45</v>
      </c>
      <c r="C17" s="6"/>
      <c r="D17" s="7"/>
    </row>
    <row r="18" spans="1:5" x14ac:dyDescent="0.25">
      <c r="A18" s="5" t="s">
        <v>1</v>
      </c>
      <c r="B18" s="6" t="s">
        <v>2</v>
      </c>
      <c r="C18" s="6"/>
      <c r="D18" s="7"/>
    </row>
    <row r="19" spans="1:5" x14ac:dyDescent="0.25">
      <c r="A19" s="5" t="s">
        <v>3</v>
      </c>
      <c r="B19" s="6" t="s">
        <v>4</v>
      </c>
      <c r="C19" s="6"/>
      <c r="D19" s="7"/>
    </row>
    <row r="20" spans="1:5" x14ac:dyDescent="0.25">
      <c r="A20" s="8"/>
      <c r="B20" s="9"/>
      <c r="C20" s="9"/>
      <c r="D20" s="10"/>
    </row>
    <row r="22" spans="1:5" x14ac:dyDescent="0.25">
      <c r="A22" s="2"/>
      <c r="B22" s="11"/>
      <c r="C22" s="11"/>
      <c r="D22" s="12"/>
    </row>
    <row r="23" spans="1:5" x14ac:dyDescent="0.25">
      <c r="A23" s="5" t="s">
        <v>5</v>
      </c>
      <c r="B23" s="13">
        <v>400</v>
      </c>
      <c r="C23" s="13" t="s">
        <v>6</v>
      </c>
      <c r="D23" s="14"/>
    </row>
    <row r="24" spans="1:5" x14ac:dyDescent="0.25">
      <c r="A24" s="5" t="s">
        <v>7</v>
      </c>
      <c r="B24" s="13">
        <v>14</v>
      </c>
      <c r="C24" s="13" t="s">
        <v>8</v>
      </c>
      <c r="D24" s="14"/>
    </row>
    <row r="25" spans="1:5" x14ac:dyDescent="0.25">
      <c r="A25" s="8"/>
      <c r="B25" s="15"/>
      <c r="C25" s="15"/>
      <c r="D25" s="16"/>
    </row>
    <row r="29" spans="1:5" x14ac:dyDescent="0.25">
      <c r="A29" s="46" t="s">
        <v>29</v>
      </c>
      <c r="B29" s="46">
        <v>100</v>
      </c>
      <c r="C29" s="46" t="s">
        <v>30</v>
      </c>
      <c r="D29" s="46" t="s">
        <v>31</v>
      </c>
      <c r="E29" s="46"/>
    </row>
    <row r="30" spans="1:5" x14ac:dyDescent="0.25">
      <c r="A30" s="46" t="s">
        <v>32</v>
      </c>
      <c r="B30" s="46">
        <v>14.7</v>
      </c>
      <c r="C30" s="46"/>
      <c r="D30" s="46" t="s">
        <v>31</v>
      </c>
      <c r="E30" s="46"/>
    </row>
    <row r="31" spans="1:5" x14ac:dyDescent="0.25">
      <c r="A31" s="46" t="s">
        <v>33</v>
      </c>
      <c r="B31" s="46">
        <v>9.0079999999999991</v>
      </c>
      <c r="C31" s="46"/>
      <c r="D31" s="46" t="s">
        <v>31</v>
      </c>
      <c r="E31" s="46"/>
    </row>
    <row r="34" spans="1:18" ht="28.9" customHeight="1" x14ac:dyDescent="0.5">
      <c r="A34" s="1" t="s">
        <v>34</v>
      </c>
      <c r="B34" s="1"/>
    </row>
    <row r="35" spans="1:18" x14ac:dyDescent="0.25">
      <c r="A35" s="47" t="s">
        <v>35</v>
      </c>
      <c r="B35" s="48">
        <v>0</v>
      </c>
      <c r="C35" s="48">
        <v>6.25</v>
      </c>
      <c r="D35" s="48">
        <v>12.5</v>
      </c>
      <c r="E35" s="48">
        <v>18.75</v>
      </c>
      <c r="F35" s="48">
        <v>25</v>
      </c>
      <c r="G35" s="48">
        <v>31.25</v>
      </c>
      <c r="H35" s="48">
        <v>37.5</v>
      </c>
      <c r="I35" s="48">
        <v>43.75</v>
      </c>
      <c r="J35" s="48">
        <v>50</v>
      </c>
      <c r="K35" s="48">
        <v>56.25</v>
      </c>
      <c r="L35" s="48">
        <v>62.5</v>
      </c>
      <c r="M35" s="48">
        <v>68.75</v>
      </c>
      <c r="N35" s="48">
        <v>75</v>
      </c>
      <c r="O35" s="48">
        <v>81.25</v>
      </c>
      <c r="P35" s="48">
        <v>87.5</v>
      </c>
      <c r="Q35" s="48">
        <v>93.75</v>
      </c>
      <c r="R35" s="49">
        <v>100</v>
      </c>
    </row>
    <row r="36" spans="1:18" x14ac:dyDescent="0.25">
      <c r="A36" s="5" t="s">
        <v>36</v>
      </c>
      <c r="B36" s="6">
        <f>0 * $B$31 + (1 - 0) * $B$30</f>
        <v>14.7</v>
      </c>
      <c r="C36" s="6">
        <f>0.0625 * $B$31 + (1 - 0.0625) * $B$30</f>
        <v>14.344250000000001</v>
      </c>
      <c r="D36" s="6">
        <f>0.125 * $B$31 + (1 - 0.125) * $B$30</f>
        <v>13.988499999999998</v>
      </c>
      <c r="E36" s="6">
        <f>0.1875 * $B$31 + (1 - 0.1875) * $B$30</f>
        <v>13.63275</v>
      </c>
      <c r="F36" s="6">
        <f>0.25 * $B$31 + (1 - 0.25) * $B$30</f>
        <v>13.276999999999997</v>
      </c>
      <c r="G36" s="6">
        <f>0.3125 * $B$31 + (1 - 0.3125) * $B$30</f>
        <v>12.921249999999999</v>
      </c>
      <c r="H36" s="6">
        <f>0.375 * $B$31 + (1 - 0.375) * $B$30</f>
        <v>12.5655</v>
      </c>
      <c r="I36" s="6">
        <f>0.4375 * $B$31 + (1 - 0.4375) * $B$30</f>
        <v>12.20975</v>
      </c>
      <c r="J36" s="6">
        <f>0.5 * $B$31 + (1 - 0.5) * $B$30</f>
        <v>11.853999999999999</v>
      </c>
      <c r="K36" s="6">
        <f>0.5625 * $B$31 + (1 - 0.5625) * $B$30</f>
        <v>11.498249999999999</v>
      </c>
      <c r="L36" s="6">
        <f>0.625 * $B$31 + (1 - 0.625) * $B$30</f>
        <v>11.142499999999998</v>
      </c>
      <c r="M36" s="6">
        <f>0.6875 * $B$31 + (1 - 0.6875) * $B$30</f>
        <v>10.78675</v>
      </c>
      <c r="N36" s="6">
        <f>0.75 * $B$31 + (1 - 0.75) * $B$30</f>
        <v>10.430999999999999</v>
      </c>
      <c r="O36" s="6">
        <f>0.8125 * $B$31 + (1 - 0.8125) * $B$30</f>
        <v>10.075249999999999</v>
      </c>
      <c r="P36" s="6">
        <f>0.875 * $B$31 + (1 - 0.875) * $B$30</f>
        <v>9.7195</v>
      </c>
      <c r="Q36" s="6">
        <f>0.9375 * $B$31 + (1 - 0.9375) * $B$30</f>
        <v>9.3637499999999978</v>
      </c>
      <c r="R36" s="7">
        <f>1 * $B$31 + (1 - 1) * $B$30</f>
        <v>9.0079999999999991</v>
      </c>
    </row>
    <row r="37" spans="1:18" x14ac:dyDescent="0.25">
      <c r="A37" s="8" t="s">
        <v>37</v>
      </c>
      <c r="B37" s="9">
        <f>(0 * $B$31 + (1 - 0) * $B$30) * $B$29 / 100</f>
        <v>14.7</v>
      </c>
      <c r="C37" s="9">
        <f>(0.0625 * $B$31 + (1 - 0.0625) * $B$30) * $B$29 / 100</f>
        <v>14.344249999999999</v>
      </c>
      <c r="D37" s="9">
        <f>(0.125 * $B$31 + (1 - 0.125) * $B$30) * $B$29 / 100</f>
        <v>13.988499999999998</v>
      </c>
      <c r="E37" s="9">
        <f>(0.1875 * $B$31 + (1 - 0.1875) * $B$30) * $B$29 / 100</f>
        <v>13.632749999999998</v>
      </c>
      <c r="F37" s="9">
        <f>(0.25 * $B$31 + (1 - 0.25) * $B$30) * $B$29 / 100</f>
        <v>13.276999999999997</v>
      </c>
      <c r="G37" s="9">
        <f>(0.3125 * $B$31 + (1 - 0.3125) * $B$30) * $B$29 / 100</f>
        <v>12.921249999999997</v>
      </c>
      <c r="H37" s="9">
        <f>(0.375 * $B$31 + (1 - 0.375) * $B$30) * $B$29 / 100</f>
        <v>12.5655</v>
      </c>
      <c r="I37" s="9">
        <f>(0.4375 * $B$31 + (1 - 0.4375) * $B$30) * $B$29 / 100</f>
        <v>12.20975</v>
      </c>
      <c r="J37" s="9">
        <f>(0.5 * $B$31 + (1 - 0.5) * $B$30) * $B$29 / 100</f>
        <v>11.853999999999999</v>
      </c>
      <c r="K37" s="9">
        <f>(0.5625 * $B$31 + (1 - 0.5625) * $B$30) * $B$29 / 100</f>
        <v>11.498249999999999</v>
      </c>
      <c r="L37" s="9">
        <f>(0.625 * $B$31 + (1 - 0.625) * $B$30) * $B$29 / 100</f>
        <v>11.142499999999998</v>
      </c>
      <c r="M37" s="9">
        <f>(0.6875 * $B$31 + (1 - 0.6875) * $B$30) * $B$29 / 100</f>
        <v>10.78675</v>
      </c>
      <c r="N37" s="9">
        <f>(0.75 * $B$31 + (1 - 0.75) * $B$30) * $B$29 / 100</f>
        <v>10.430999999999999</v>
      </c>
      <c r="O37" s="9">
        <f>(0.8125 * $B$31 + (1 - 0.8125) * $B$30) * $B$29 / 100</f>
        <v>10.075249999999999</v>
      </c>
      <c r="P37" s="9">
        <f>(0.875 * $B$31 + (1 - 0.875) * $B$30) * $B$29 / 100</f>
        <v>9.7195</v>
      </c>
      <c r="Q37" s="9">
        <f>(0.9375 * $B$31 + (1 - 0.9375) * $B$30) * $B$29 / 100</f>
        <v>9.3637499999999978</v>
      </c>
      <c r="R37" s="10">
        <f>(1 * $B$31 + (1 - 1) * $B$30) * $B$29 / 100</f>
        <v>9.0079999999999991</v>
      </c>
    </row>
    <row r="40" spans="1:18" ht="28.9" customHeight="1" x14ac:dyDescent="0.5">
      <c r="A40" s="1" t="s">
        <v>38</v>
      </c>
      <c r="B40" s="1"/>
    </row>
    <row r="41" spans="1:18" x14ac:dyDescent="0.25">
      <c r="A41" s="43" t="s">
        <v>14</v>
      </c>
      <c r="B41" s="44">
        <v>0</v>
      </c>
      <c r="C41" s="44">
        <v>5</v>
      </c>
      <c r="D41" s="44">
        <v>10</v>
      </c>
      <c r="E41" s="44">
        <v>15</v>
      </c>
      <c r="F41" s="44">
        <v>20</v>
      </c>
      <c r="G41" s="44">
        <v>25</v>
      </c>
      <c r="H41" s="44">
        <v>30</v>
      </c>
      <c r="I41" s="44">
        <v>35</v>
      </c>
      <c r="J41" s="44">
        <v>40</v>
      </c>
      <c r="K41" s="44">
        <v>45</v>
      </c>
      <c r="L41" s="44">
        <v>50</v>
      </c>
      <c r="M41" s="44">
        <v>55</v>
      </c>
      <c r="N41" s="44">
        <v>60</v>
      </c>
      <c r="O41" s="44">
        <v>65</v>
      </c>
      <c r="P41" s="44">
        <v>70</v>
      </c>
      <c r="Q41" s="44">
        <v>75</v>
      </c>
      <c r="R41" s="45">
        <v>80</v>
      </c>
    </row>
    <row r="42" spans="1:18" x14ac:dyDescent="0.25">
      <c r="A42" s="5" t="s">
        <v>39</v>
      </c>
      <c r="B42" s="6">
        <v>108.37214942062469</v>
      </c>
      <c r="C42" s="6">
        <v>108.9925638018307</v>
      </c>
      <c r="D42" s="6">
        <v>109.6129781830367</v>
      </c>
      <c r="E42" s="6">
        <v>110.23339256424281</v>
      </c>
      <c r="F42" s="6">
        <v>110.8538069454488</v>
      </c>
      <c r="G42" s="6">
        <v>111.4742213266548</v>
      </c>
      <c r="H42" s="6">
        <v>112.0946357078608</v>
      </c>
      <c r="I42" s="6">
        <v>112.71505008906681</v>
      </c>
      <c r="J42" s="6">
        <v>113.3354644702728</v>
      </c>
      <c r="K42" s="6">
        <v>113.9558788514789</v>
      </c>
      <c r="L42" s="6">
        <v>114.5762932326849</v>
      </c>
      <c r="M42" s="6">
        <v>115.19670761389089</v>
      </c>
      <c r="N42" s="6">
        <v>115.8171219950969</v>
      </c>
      <c r="O42" s="6">
        <v>116.4375363763029</v>
      </c>
      <c r="P42" s="6">
        <v>117.05795075750891</v>
      </c>
      <c r="Q42" s="6">
        <v>117.67836513871499</v>
      </c>
      <c r="R42" s="7">
        <v>118.298779519921</v>
      </c>
    </row>
    <row r="43" spans="1:18" x14ac:dyDescent="0.25">
      <c r="A43" s="8" t="s">
        <v>40</v>
      </c>
      <c r="B43" s="9">
        <f>108.372149420624 * $B$29 / 100</f>
        <v>108.372149420624</v>
      </c>
      <c r="C43" s="9">
        <f>108.99256380183 * $B$29 / 100</f>
        <v>108.99256380183</v>
      </c>
      <c r="D43" s="9">
        <f>109.612978183036 * $B$29 / 100</f>
        <v>109.61297818303601</v>
      </c>
      <c r="E43" s="9">
        <f>110.233392564242 * $B$29 / 100</f>
        <v>110.23339256424201</v>
      </c>
      <c r="F43" s="9">
        <f>110.853806945448 * $B$29 / 100</f>
        <v>110.853806945448</v>
      </c>
      <c r="G43" s="9">
        <f>111.474221326654 * $B$29 / 100</f>
        <v>111.474221326654</v>
      </c>
      <c r="H43" s="9">
        <f>112.09463570786 * $B$29 / 100</f>
        <v>112.09463570785999</v>
      </c>
      <c r="I43" s="9">
        <f>112.715050089066 * $B$29 / 100</f>
        <v>112.71505008906598</v>
      </c>
      <c r="J43" s="9">
        <f>113.335464470272 * $B$29 / 100</f>
        <v>113.335464470272</v>
      </c>
      <c r="K43" s="9">
        <f>113.955878851478 * $B$29 / 100</f>
        <v>113.955878851478</v>
      </c>
      <c r="L43" s="9">
        <f>114.576293232684 * $B$29 / 100</f>
        <v>114.57629323268401</v>
      </c>
      <c r="M43" s="9">
        <f>115.19670761389 * $B$29 / 100</f>
        <v>115.19670761389</v>
      </c>
      <c r="N43" s="9">
        <f>115.817121995096 * $B$29 / 100</f>
        <v>115.817121995096</v>
      </c>
      <c r="O43" s="9">
        <f>116.437536376302 * $B$29 / 100</f>
        <v>116.43753637630202</v>
      </c>
      <c r="P43" s="9">
        <f>117.057950757508 * $B$29 / 100</f>
        <v>117.05795075750798</v>
      </c>
      <c r="Q43" s="9">
        <f>117.678365138714 * $B$29 / 100</f>
        <v>117.678365138714</v>
      </c>
      <c r="R43" s="10">
        <f>118.29877951992 * $B$29 / 100</f>
        <v>118.29877951992</v>
      </c>
    </row>
    <row r="46" spans="1:18" ht="28.9" customHeight="1" x14ac:dyDescent="0.5">
      <c r="A46" s="1" t="s">
        <v>41</v>
      </c>
      <c r="B46" s="1"/>
    </row>
    <row r="47" spans="1:18" x14ac:dyDescent="0.25">
      <c r="A47" s="43" t="s">
        <v>14</v>
      </c>
      <c r="B47" s="44">
        <v>0</v>
      </c>
      <c r="C47" s="44">
        <v>10</v>
      </c>
      <c r="D47" s="44">
        <v>20</v>
      </c>
      <c r="E47" s="44">
        <v>30</v>
      </c>
      <c r="F47" s="44">
        <v>40</v>
      </c>
      <c r="G47" s="44">
        <v>50</v>
      </c>
      <c r="H47" s="44">
        <v>60</v>
      </c>
      <c r="I47" s="44">
        <v>70</v>
      </c>
      <c r="J47" s="44">
        <v>80</v>
      </c>
      <c r="K47" s="44">
        <v>90</v>
      </c>
      <c r="L47" s="45">
        <v>100</v>
      </c>
    </row>
    <row r="48" spans="1:18" x14ac:dyDescent="0.25">
      <c r="A48" s="5" t="s">
        <v>39</v>
      </c>
      <c r="B48" s="6">
        <v>108.37214942062469</v>
      </c>
      <c r="C48" s="6">
        <v>109.6129781830367</v>
      </c>
      <c r="D48" s="6">
        <v>110.8538069454488</v>
      </c>
      <c r="E48" s="6">
        <v>112.0946357078608</v>
      </c>
      <c r="F48" s="6">
        <v>113.3354644702728</v>
      </c>
      <c r="G48" s="6">
        <v>114.5762932326849</v>
      </c>
      <c r="H48" s="6">
        <v>115.8171219950969</v>
      </c>
      <c r="I48" s="6">
        <v>117.05795075750891</v>
      </c>
      <c r="J48" s="6">
        <v>118.298779519921</v>
      </c>
      <c r="K48" s="6">
        <v>119.53960828233301</v>
      </c>
      <c r="L48" s="7">
        <v>120.780437044745</v>
      </c>
    </row>
    <row r="49" spans="1:34" x14ac:dyDescent="0.25">
      <c r="A49" s="8" t="s">
        <v>40</v>
      </c>
      <c r="B49" s="9">
        <f>108.372149420624 * $B$29 / 100</f>
        <v>108.372149420624</v>
      </c>
      <c r="C49" s="9">
        <f>109.612978183036 * $B$29 / 100</f>
        <v>109.61297818303601</v>
      </c>
      <c r="D49" s="9">
        <f>110.853806945448 * $B$29 / 100</f>
        <v>110.853806945448</v>
      </c>
      <c r="E49" s="9">
        <f>112.09463570786 * $B$29 / 100</f>
        <v>112.09463570785999</v>
      </c>
      <c r="F49" s="9">
        <f>113.335464470272 * $B$29 / 100</f>
        <v>113.335464470272</v>
      </c>
      <c r="G49" s="9">
        <f>114.576293232684 * $B$29 / 100</f>
        <v>114.57629323268401</v>
      </c>
      <c r="H49" s="9">
        <f>115.817121995096 * $B$29 / 100</f>
        <v>115.817121995096</v>
      </c>
      <c r="I49" s="9">
        <f>117.057950757508 * $B$29 / 100</f>
        <v>117.05795075750798</v>
      </c>
      <c r="J49" s="9">
        <f>118.29877951992 * $B$29 / 100</f>
        <v>118.29877951992</v>
      </c>
      <c r="K49" s="9">
        <f>119.539608282333 * $B$29 / 100</f>
        <v>119.53960828233301</v>
      </c>
      <c r="L49" s="10">
        <f>120.780437044745 * $B$29 / 100</f>
        <v>120.780437044745</v>
      </c>
    </row>
    <row r="52" spans="1:34" ht="28.9" customHeight="1" x14ac:dyDescent="0.5">
      <c r="A52" s="1" t="s">
        <v>42</v>
      </c>
      <c r="B52" s="1"/>
    </row>
    <row r="53" spans="1:34" x14ac:dyDescent="0.25">
      <c r="A53" s="43" t="s">
        <v>14</v>
      </c>
      <c r="B53" s="44">
        <v>-50</v>
      </c>
      <c r="C53" s="44">
        <v>-40</v>
      </c>
      <c r="D53" s="44">
        <v>-30</v>
      </c>
      <c r="E53" s="44">
        <v>-20</v>
      </c>
      <c r="F53" s="44">
        <v>-10</v>
      </c>
      <c r="G53" s="44">
        <v>0</v>
      </c>
      <c r="H53" s="44">
        <v>10</v>
      </c>
      <c r="I53" s="44">
        <v>20</v>
      </c>
      <c r="J53" s="44">
        <v>30</v>
      </c>
      <c r="K53" s="44">
        <v>40</v>
      </c>
      <c r="L53" s="44">
        <v>50</v>
      </c>
      <c r="M53" s="44">
        <v>60</v>
      </c>
      <c r="N53" s="44">
        <v>70</v>
      </c>
      <c r="O53" s="44">
        <v>80</v>
      </c>
      <c r="P53" s="44">
        <v>90</v>
      </c>
      <c r="Q53" s="45">
        <v>100</v>
      </c>
    </row>
    <row r="54" spans="1:34" x14ac:dyDescent="0.25">
      <c r="A54" s="5" t="s">
        <v>39</v>
      </c>
      <c r="B54" s="6">
        <v>100.4443640981322</v>
      </c>
      <c r="C54" s="6">
        <v>102.0299211626307</v>
      </c>
      <c r="D54" s="6">
        <v>103.6154782271292</v>
      </c>
      <c r="E54" s="6">
        <v>105.2010352916277</v>
      </c>
      <c r="F54" s="6">
        <v>106.78659235612621</v>
      </c>
      <c r="G54" s="6">
        <v>108.37214942062469</v>
      </c>
      <c r="H54" s="6">
        <v>109.6129781830367</v>
      </c>
      <c r="I54" s="6">
        <v>110.8538069454488</v>
      </c>
      <c r="J54" s="6">
        <v>112.0946357078608</v>
      </c>
      <c r="K54" s="6">
        <v>113.3354644702728</v>
      </c>
      <c r="L54" s="6">
        <v>114.5762932326849</v>
      </c>
      <c r="M54" s="6">
        <v>115.8171219950969</v>
      </c>
      <c r="N54" s="6">
        <v>117.05795075750891</v>
      </c>
      <c r="O54" s="6">
        <v>118.298779519921</v>
      </c>
      <c r="P54" s="6">
        <v>119.53960828233301</v>
      </c>
      <c r="Q54" s="7">
        <v>120.780437044745</v>
      </c>
    </row>
    <row r="55" spans="1:34" x14ac:dyDescent="0.25">
      <c r="A55" s="8" t="s">
        <v>40</v>
      </c>
      <c r="B55" s="9">
        <f>100.444364098132 * $B$29 / 100</f>
        <v>100.44436409813198</v>
      </c>
      <c r="C55" s="9">
        <f>102.02992116263 * $B$29 / 100</f>
        <v>102.02992116263</v>
      </c>
      <c r="D55" s="9">
        <f>103.615478227129 * $B$29 / 100</f>
        <v>103.615478227129</v>
      </c>
      <c r="E55" s="9">
        <f>105.201035291627 * $B$29 / 100</f>
        <v>105.20103529162699</v>
      </c>
      <c r="F55" s="9">
        <f>106.786592356126 * $B$29 / 100</f>
        <v>106.78659235612598</v>
      </c>
      <c r="G55" s="9">
        <f>108.372149420624 * $B$29 / 100</f>
        <v>108.372149420624</v>
      </c>
      <c r="H55" s="9">
        <f>109.612978183036 * $B$29 / 100</f>
        <v>109.61297818303601</v>
      </c>
      <c r="I55" s="9">
        <f>110.853806945448 * $B$29 / 100</f>
        <v>110.853806945448</v>
      </c>
      <c r="J55" s="9">
        <f>112.09463570786 * $B$29 / 100</f>
        <v>112.09463570785999</v>
      </c>
      <c r="K55" s="9">
        <f>113.335464470272 * $B$29 / 100</f>
        <v>113.335464470272</v>
      </c>
      <c r="L55" s="9">
        <f>114.576293232684 * $B$29 / 100</f>
        <v>114.57629323268401</v>
      </c>
      <c r="M55" s="9">
        <f>115.817121995096 * $B$29 / 100</f>
        <v>115.817121995096</v>
      </c>
      <c r="N55" s="9">
        <f>117.057950757508 * $B$29 / 100</f>
        <v>117.05795075750798</v>
      </c>
      <c r="O55" s="9">
        <f>118.29877951992 * $B$29 / 100</f>
        <v>118.29877951992</v>
      </c>
      <c r="P55" s="9">
        <f>119.539608282333 * $B$29 / 100</f>
        <v>119.53960828233301</v>
      </c>
      <c r="Q55" s="10">
        <f>120.780437044745 * $B$29 / 100</f>
        <v>120.780437044745</v>
      </c>
    </row>
    <row r="58" spans="1:34" ht="28.9" customHeight="1" x14ac:dyDescent="0.5">
      <c r="A58" s="1" t="s">
        <v>13</v>
      </c>
      <c r="B58" s="1"/>
    </row>
    <row r="59" spans="1:34" x14ac:dyDescent="0.25">
      <c r="A59" s="43" t="s">
        <v>14</v>
      </c>
      <c r="B59" s="44">
        <v>-120</v>
      </c>
      <c r="C59" s="44">
        <v>-114</v>
      </c>
      <c r="D59" s="44">
        <v>-108</v>
      </c>
      <c r="E59" s="44">
        <v>-101</v>
      </c>
      <c r="F59" s="44">
        <v>-95</v>
      </c>
      <c r="G59" s="44">
        <v>-89</v>
      </c>
      <c r="H59" s="44">
        <v>-83</v>
      </c>
      <c r="I59" s="44">
        <v>-76</v>
      </c>
      <c r="J59" s="44">
        <v>-70</v>
      </c>
      <c r="K59" s="44">
        <v>-64</v>
      </c>
      <c r="L59" s="44">
        <v>-58</v>
      </c>
      <c r="M59" s="44">
        <v>-51</v>
      </c>
      <c r="N59" s="44">
        <v>-45</v>
      </c>
      <c r="O59" s="44">
        <v>-39</v>
      </c>
      <c r="P59" s="44">
        <v>-33</v>
      </c>
      <c r="Q59" s="44">
        <v>-26</v>
      </c>
      <c r="R59" s="44">
        <v>-20</v>
      </c>
      <c r="S59" s="44">
        <v>-14</v>
      </c>
      <c r="T59" s="44">
        <v>-8</v>
      </c>
      <c r="U59" s="44">
        <v>-1</v>
      </c>
      <c r="V59" s="44">
        <v>5</v>
      </c>
      <c r="W59" s="44">
        <v>11</v>
      </c>
      <c r="X59" s="44">
        <v>18</v>
      </c>
      <c r="Y59" s="44">
        <v>24</v>
      </c>
      <c r="Z59" s="44">
        <v>30</v>
      </c>
      <c r="AA59" s="44">
        <v>36</v>
      </c>
      <c r="AB59" s="44">
        <v>43</v>
      </c>
      <c r="AC59" s="44">
        <v>49</v>
      </c>
      <c r="AD59" s="44">
        <v>55</v>
      </c>
      <c r="AE59" s="44">
        <v>61</v>
      </c>
      <c r="AF59" s="44">
        <v>68</v>
      </c>
      <c r="AG59" s="44">
        <v>74</v>
      </c>
      <c r="AH59" s="45">
        <v>80</v>
      </c>
    </row>
    <row r="60" spans="1:34" x14ac:dyDescent="0.25">
      <c r="A60" s="5" t="s">
        <v>39</v>
      </c>
      <c r="B60" s="6">
        <v>88.779608105963064</v>
      </c>
      <c r="C60" s="6">
        <v>89.900699306866073</v>
      </c>
      <c r="D60" s="6">
        <v>91.021790507769083</v>
      </c>
      <c r="E60" s="6">
        <v>92.329730242155932</v>
      </c>
      <c r="F60" s="6">
        <v>93.309357307889016</v>
      </c>
      <c r="G60" s="6">
        <v>94.26069154658812</v>
      </c>
      <c r="H60" s="6">
        <v>95.21202578528721</v>
      </c>
      <c r="I60" s="6">
        <v>96.32191573043616</v>
      </c>
      <c r="J60" s="6">
        <v>97.27324996913525</v>
      </c>
      <c r="K60" s="6">
        <v>98.224584207834354</v>
      </c>
      <c r="L60" s="6">
        <v>99.175918446533444</v>
      </c>
      <c r="M60" s="6">
        <v>100.28580839168239</v>
      </c>
      <c r="N60" s="6">
        <v>101.2371426303815</v>
      </c>
      <c r="O60" s="6">
        <v>102.1884768690806</v>
      </c>
      <c r="P60" s="6">
        <v>103.13981110777971</v>
      </c>
      <c r="Q60" s="6">
        <v>104.2497010529286</v>
      </c>
      <c r="R60" s="6">
        <v>105.2010352916277</v>
      </c>
      <c r="S60" s="6">
        <v>106.15236953032679</v>
      </c>
      <c r="T60" s="6">
        <v>107.1037037690259</v>
      </c>
      <c r="U60" s="6">
        <v>108.21359371417491</v>
      </c>
      <c r="V60" s="6">
        <v>108.9925638018307</v>
      </c>
      <c r="W60" s="6">
        <v>109.73706105927791</v>
      </c>
      <c r="X60" s="6">
        <v>110.6056411929664</v>
      </c>
      <c r="Y60" s="6">
        <v>111.3501384504136</v>
      </c>
      <c r="Z60" s="6">
        <v>112.0946357078608</v>
      </c>
      <c r="AA60" s="6">
        <v>112.839132965308</v>
      </c>
      <c r="AB60" s="6">
        <v>113.70771309899651</v>
      </c>
      <c r="AC60" s="6">
        <v>114.4522103564437</v>
      </c>
      <c r="AD60" s="6">
        <v>115.19670761389089</v>
      </c>
      <c r="AE60" s="6">
        <v>115.9412048713381</v>
      </c>
      <c r="AF60" s="6">
        <v>116.8097850050265</v>
      </c>
      <c r="AG60" s="6">
        <v>117.55428226247371</v>
      </c>
      <c r="AH60" s="7">
        <v>118.298779519921</v>
      </c>
    </row>
    <row r="61" spans="1:34" x14ac:dyDescent="0.25">
      <c r="A61" s="8" t="s">
        <v>40</v>
      </c>
      <c r="B61" s="9">
        <f>88.779608105963 * $B$29 / 100</f>
        <v>88.779608105963021</v>
      </c>
      <c r="C61" s="9">
        <f>89.900699306866 * $B$29 / 100</f>
        <v>89.900699306866002</v>
      </c>
      <c r="D61" s="9">
        <f>91.021790507769 * $B$29 / 100</f>
        <v>91.021790507768998</v>
      </c>
      <c r="E61" s="9">
        <f>92.3297302421559 * $B$29 / 100</f>
        <v>92.329730242155904</v>
      </c>
      <c r="F61" s="9">
        <f>93.309357307889 * $B$29 / 100</f>
        <v>93.309357307889002</v>
      </c>
      <c r="G61" s="9">
        <f>94.2606915465881 * $B$29 / 100</f>
        <v>94.26069154658812</v>
      </c>
      <c r="H61" s="9">
        <f>95.2120257852872 * $B$29 / 100</f>
        <v>95.212025785287182</v>
      </c>
      <c r="I61" s="9">
        <f>96.3219157304361 * $B$29 / 100</f>
        <v>96.321915730436103</v>
      </c>
      <c r="J61" s="9">
        <f>97.2732499691352 * $B$29 / 100</f>
        <v>97.273249969135193</v>
      </c>
      <c r="K61" s="9">
        <f>98.2245842078343 * $B$29 / 100</f>
        <v>98.224584207834312</v>
      </c>
      <c r="L61" s="9">
        <f>99.1759184465334 * $B$29 / 100</f>
        <v>99.175918446533402</v>
      </c>
      <c r="M61" s="9">
        <f>100.285808391682 * $B$29 / 100</f>
        <v>100.285808391682</v>
      </c>
      <c r="N61" s="9">
        <f>101.237142630381 * $B$29 / 100</f>
        <v>101.237142630381</v>
      </c>
      <c r="O61" s="9">
        <f>102.18847686908 * $B$29 / 100</f>
        <v>102.18847686908001</v>
      </c>
      <c r="P61" s="9">
        <f>103.139811107779 * $B$29 / 100</f>
        <v>103.13981110777898</v>
      </c>
      <c r="Q61" s="9">
        <f>104.249701052928 * $B$29 / 100</f>
        <v>104.24970105292799</v>
      </c>
      <c r="R61" s="9">
        <f>105.201035291627 * $B$29 / 100</f>
        <v>105.20103529162699</v>
      </c>
      <c r="S61" s="9">
        <f>106.152369530326 * $B$29 / 100</f>
        <v>106.152369530326</v>
      </c>
      <c r="T61" s="9">
        <f>107.103703769025 * $B$29 / 100</f>
        <v>107.103703769025</v>
      </c>
      <c r="U61" s="9">
        <f>108.213593714174 * $B$29 / 100</f>
        <v>108.21359371417401</v>
      </c>
      <c r="V61" s="9">
        <f>108.99256380183 * $B$29 / 100</f>
        <v>108.99256380183</v>
      </c>
      <c r="W61" s="9">
        <f>109.737061059277 * $B$29 / 100</f>
        <v>109.737061059277</v>
      </c>
      <c r="X61" s="9">
        <f>110.605641192966 * $B$29 / 100</f>
        <v>110.60564119296599</v>
      </c>
      <c r="Y61" s="9">
        <f>111.350138450413 * $B$29 / 100</f>
        <v>111.350138450413</v>
      </c>
      <c r="Z61" s="9">
        <f>112.09463570786 * $B$29 / 100</f>
        <v>112.09463570785999</v>
      </c>
      <c r="AA61" s="9">
        <f>112.839132965308 * $B$29 / 100</f>
        <v>112.839132965308</v>
      </c>
      <c r="AB61" s="9">
        <f>113.707713098996 * $B$29 / 100</f>
        <v>113.707713098996</v>
      </c>
      <c r="AC61" s="9">
        <f>114.452210356443 * $B$29 / 100</f>
        <v>114.452210356443</v>
      </c>
      <c r="AD61" s="9">
        <f>115.19670761389 * $B$29 / 100</f>
        <v>115.19670761389</v>
      </c>
      <c r="AE61" s="9">
        <f>115.941204871338 * $B$29 / 100</f>
        <v>115.941204871338</v>
      </c>
      <c r="AF61" s="9">
        <f>116.809785005026 * $B$29 / 100</f>
        <v>116.809785005026</v>
      </c>
      <c r="AG61" s="9">
        <f>117.554282262473 * $B$29 / 100</f>
        <v>117.554282262473</v>
      </c>
      <c r="AH61" s="10">
        <f>118.29877951992 * $B$29 / 100</f>
        <v>118.29877951992</v>
      </c>
    </row>
    <row r="64" spans="1:34" ht="28.9" customHeight="1" x14ac:dyDescent="0.5">
      <c r="A64" s="1" t="s">
        <v>16</v>
      </c>
      <c r="B64" s="1"/>
    </row>
    <row r="65" spans="1:34" x14ac:dyDescent="0.25">
      <c r="A65" s="43" t="s">
        <v>11</v>
      </c>
      <c r="B65" s="44">
        <v>128</v>
      </c>
      <c r="C65" s="44">
        <v>144</v>
      </c>
      <c r="D65" s="44">
        <v>160</v>
      </c>
      <c r="E65" s="44">
        <v>176</v>
      </c>
      <c r="F65" s="44">
        <v>192</v>
      </c>
      <c r="G65" s="44">
        <v>208</v>
      </c>
      <c r="H65" s="44">
        <v>224</v>
      </c>
      <c r="I65" s="44">
        <v>240</v>
      </c>
      <c r="J65" s="44">
        <v>256</v>
      </c>
      <c r="K65" s="44">
        <v>272</v>
      </c>
      <c r="L65" s="44">
        <v>288</v>
      </c>
      <c r="M65" s="44">
        <v>304</v>
      </c>
      <c r="N65" s="44">
        <v>320</v>
      </c>
      <c r="O65" s="44">
        <v>336</v>
      </c>
      <c r="P65" s="44">
        <v>352</v>
      </c>
      <c r="Q65" s="44">
        <v>368</v>
      </c>
      <c r="R65" s="44">
        <v>384</v>
      </c>
      <c r="S65" s="44">
        <v>400</v>
      </c>
      <c r="T65" s="44">
        <v>416</v>
      </c>
      <c r="U65" s="44">
        <v>432</v>
      </c>
      <c r="V65" s="44">
        <v>448</v>
      </c>
      <c r="W65" s="44">
        <v>464</v>
      </c>
      <c r="X65" s="44">
        <v>480</v>
      </c>
      <c r="Y65" s="44">
        <v>496</v>
      </c>
      <c r="Z65" s="44">
        <v>512</v>
      </c>
      <c r="AA65" s="44">
        <v>528</v>
      </c>
      <c r="AB65" s="44">
        <v>544</v>
      </c>
      <c r="AC65" s="44">
        <v>560</v>
      </c>
      <c r="AD65" s="44">
        <v>576</v>
      </c>
      <c r="AE65" s="44">
        <v>592</v>
      </c>
      <c r="AF65" s="44">
        <v>608</v>
      </c>
      <c r="AG65" s="44">
        <v>624</v>
      </c>
      <c r="AH65" s="45">
        <v>640</v>
      </c>
    </row>
    <row r="66" spans="1:34" x14ac:dyDescent="0.25">
      <c r="A66" s="5" t="s">
        <v>39</v>
      </c>
      <c r="B66" s="6">
        <v>59.09097895728712</v>
      </c>
      <c r="C66" s="6">
        <v>62.675447891473958</v>
      </c>
      <c r="D66" s="6">
        <v>66.065722902751816</v>
      </c>
      <c r="E66" s="6">
        <v>69.290314741163527</v>
      </c>
      <c r="F66" s="6">
        <v>72.371373423445704</v>
      </c>
      <c r="G66" s="6">
        <v>75.326513695126906</v>
      </c>
      <c r="H66" s="6">
        <v>78.316090230868269</v>
      </c>
      <c r="I66" s="6">
        <v>81.305666766609633</v>
      </c>
      <c r="J66" s="6">
        <v>84.295243302351011</v>
      </c>
      <c r="K66" s="6">
        <v>87.284819838092375</v>
      </c>
      <c r="L66" s="6">
        <v>90.274396373833753</v>
      </c>
      <c r="M66" s="6">
        <v>93.15080160143917</v>
      </c>
      <c r="N66" s="6">
        <v>95.687692904636762</v>
      </c>
      <c r="O66" s="6">
        <v>98.224584207834354</v>
      </c>
      <c r="P66" s="6">
        <v>100.7614755110319</v>
      </c>
      <c r="Q66" s="6">
        <v>103.2983668142295</v>
      </c>
      <c r="R66" s="6">
        <v>105.8352581174271</v>
      </c>
      <c r="S66" s="6">
        <v>108.37214942062469</v>
      </c>
      <c r="T66" s="6">
        <v>110.357475440484</v>
      </c>
      <c r="U66" s="6">
        <v>112.3428014603432</v>
      </c>
      <c r="V66" s="6">
        <v>114.3281274802025</v>
      </c>
      <c r="W66" s="6">
        <v>116.3134535000617</v>
      </c>
      <c r="X66" s="6">
        <v>118.298779519921</v>
      </c>
      <c r="Y66" s="6">
        <v>120.2841055397802</v>
      </c>
      <c r="Z66" s="6">
        <v>122.1222702340429</v>
      </c>
      <c r="AA66" s="6">
        <v>123.9113811531067</v>
      </c>
      <c r="AB66" s="6">
        <v>125.7004920721706</v>
      </c>
      <c r="AC66" s="6">
        <v>127.48960299123441</v>
      </c>
      <c r="AD66" s="6">
        <v>129.27871391029819</v>
      </c>
      <c r="AE66" s="6">
        <v>131.06782482936211</v>
      </c>
      <c r="AF66" s="6">
        <v>132.82720321439089</v>
      </c>
      <c r="AG66" s="6">
        <v>134.56358022144721</v>
      </c>
      <c r="AH66" s="7">
        <v>136.2778350659807</v>
      </c>
    </row>
    <row r="67" spans="1:34" x14ac:dyDescent="0.25">
      <c r="A67" s="8" t="s">
        <v>40</v>
      </c>
      <c r="B67" s="9">
        <f>59.0909789572871 * $B$29 / 100</f>
        <v>59.090978957287099</v>
      </c>
      <c r="C67" s="9">
        <f>62.6754478914739 * $B$29 / 100</f>
        <v>62.675447891473908</v>
      </c>
      <c r="D67" s="9">
        <f>66.0657229027518 * $B$29 / 100</f>
        <v>66.065722902751801</v>
      </c>
      <c r="E67" s="9">
        <f>69.2903147411635 * $B$29 / 100</f>
        <v>69.290314741163499</v>
      </c>
      <c r="F67" s="9">
        <f>72.3713734234457 * $B$29 / 100</f>
        <v>72.371373423445704</v>
      </c>
      <c r="G67" s="9">
        <f>75.3265136951269 * $B$29 / 100</f>
        <v>75.326513695126906</v>
      </c>
      <c r="H67" s="9">
        <f>78.3160902308682 * $B$29 / 100</f>
        <v>78.316090230868198</v>
      </c>
      <c r="I67" s="9">
        <f>81.3056667666096 * $B$29 / 100</f>
        <v>81.305666766609605</v>
      </c>
      <c r="J67" s="9">
        <f>84.295243302351 * $B$29 / 100</f>
        <v>84.295243302350997</v>
      </c>
      <c r="K67" s="9">
        <f>87.2848198380923 * $B$29 / 100</f>
        <v>87.284819838092304</v>
      </c>
      <c r="L67" s="9">
        <f>90.2743963738337 * $B$29 / 100</f>
        <v>90.274396373833696</v>
      </c>
      <c r="M67" s="9">
        <f>93.1508016014391 * $B$29 / 100</f>
        <v>93.150801601439113</v>
      </c>
      <c r="N67" s="9">
        <f>95.6876929046367 * $B$29 / 100</f>
        <v>95.687692904636691</v>
      </c>
      <c r="O67" s="9">
        <f>98.2245842078343 * $B$29 / 100</f>
        <v>98.224584207834312</v>
      </c>
      <c r="P67" s="9">
        <f>100.761475511031 * $B$29 / 100</f>
        <v>100.76147551103098</v>
      </c>
      <c r="Q67" s="9">
        <f>103.298366814229 * $B$29 / 100</f>
        <v>103.298366814229</v>
      </c>
      <c r="R67" s="9">
        <f>105.835258117427 * $B$29 / 100</f>
        <v>105.835258117427</v>
      </c>
      <c r="S67" s="9">
        <f>108.372149420624 * $B$29 / 100</f>
        <v>108.372149420624</v>
      </c>
      <c r="T67" s="9">
        <f>110.357475440483 * $B$29 / 100</f>
        <v>110.357475440483</v>
      </c>
      <c r="U67" s="9">
        <f>112.342801460343 * $B$29 / 100</f>
        <v>112.342801460343</v>
      </c>
      <c r="V67" s="9">
        <f>114.328127480202 * $B$29 / 100</f>
        <v>114.328127480202</v>
      </c>
      <c r="W67" s="9">
        <f>116.313453500061 * $B$29 / 100</f>
        <v>116.313453500061</v>
      </c>
      <c r="X67" s="9">
        <f>118.29877951992 * $B$29 / 100</f>
        <v>118.29877951992</v>
      </c>
      <c r="Y67" s="9">
        <f>120.28410553978 * $B$29 / 100</f>
        <v>120.28410553978</v>
      </c>
      <c r="Z67" s="9">
        <f>122.122270234042 * $B$29 / 100</f>
        <v>122.12227023404201</v>
      </c>
      <c r="AA67" s="9">
        <f>123.911381153106 * $B$29 / 100</f>
        <v>123.91138115310601</v>
      </c>
      <c r="AB67" s="9">
        <f>125.70049207217 * $B$29 / 100</f>
        <v>125.70049207216999</v>
      </c>
      <c r="AC67" s="9">
        <f>127.489602991234 * $B$29 / 100</f>
        <v>127.48960299123399</v>
      </c>
      <c r="AD67" s="9">
        <f>129.278713910298 * $B$29 / 100</f>
        <v>129.27871391029799</v>
      </c>
      <c r="AE67" s="9">
        <f>131.067824829362 * $B$29 / 100</f>
        <v>131.067824829362</v>
      </c>
      <c r="AF67" s="9">
        <f>132.82720321439 * $B$29 / 100</f>
        <v>132.82720321439001</v>
      </c>
      <c r="AG67" s="9">
        <f>134.563580221447 * $B$29 / 100</f>
        <v>134.56358022144701</v>
      </c>
      <c r="AH67" s="10">
        <f>136.27783506598 * $B$29 / 100</f>
        <v>136.27783506598001</v>
      </c>
    </row>
    <row r="70" spans="1:34" ht="28.9" customHeight="1" x14ac:dyDescent="0.5">
      <c r="A70" s="1" t="s">
        <v>43</v>
      </c>
      <c r="B70" s="1"/>
    </row>
    <row r="71" spans="1:34" x14ac:dyDescent="0.25">
      <c r="A71" s="43" t="s">
        <v>11</v>
      </c>
      <c r="B71" s="44">
        <v>128</v>
      </c>
      <c r="C71" s="44">
        <v>148</v>
      </c>
      <c r="D71" s="44">
        <v>168</v>
      </c>
      <c r="E71" s="44">
        <v>188</v>
      </c>
      <c r="F71" s="44">
        <v>208</v>
      </c>
      <c r="G71" s="44">
        <v>228</v>
      </c>
      <c r="H71" s="44">
        <v>248</v>
      </c>
      <c r="I71" s="44">
        <v>268</v>
      </c>
      <c r="J71" s="44">
        <v>288</v>
      </c>
      <c r="K71" s="44">
        <v>308</v>
      </c>
      <c r="L71" s="44">
        <v>328</v>
      </c>
      <c r="M71" s="44">
        <v>348</v>
      </c>
      <c r="N71" s="44">
        <v>368</v>
      </c>
      <c r="O71" s="44">
        <v>388</v>
      </c>
      <c r="P71" s="44">
        <v>408</v>
      </c>
      <c r="Q71" s="44">
        <v>428</v>
      </c>
      <c r="R71" s="44">
        <v>448</v>
      </c>
      <c r="S71" s="44">
        <v>468</v>
      </c>
      <c r="T71" s="44">
        <v>488</v>
      </c>
      <c r="U71" s="44">
        <v>508</v>
      </c>
      <c r="V71" s="44">
        <v>528</v>
      </c>
      <c r="W71" s="44">
        <v>548</v>
      </c>
      <c r="X71" s="44">
        <v>568</v>
      </c>
      <c r="Y71" s="44">
        <v>588</v>
      </c>
      <c r="Z71" s="44">
        <v>608</v>
      </c>
      <c r="AA71" s="44">
        <v>628</v>
      </c>
      <c r="AB71" s="44">
        <v>648</v>
      </c>
      <c r="AC71" s="44">
        <v>668</v>
      </c>
      <c r="AD71" s="44">
        <v>688</v>
      </c>
      <c r="AE71" s="44">
        <v>708</v>
      </c>
      <c r="AF71" s="44">
        <v>728</v>
      </c>
      <c r="AG71" s="44">
        <v>748</v>
      </c>
      <c r="AH71" s="45">
        <v>768</v>
      </c>
    </row>
    <row r="72" spans="1:34" x14ac:dyDescent="0.25">
      <c r="A72" s="5" t="s">
        <v>39</v>
      </c>
      <c r="B72" s="6">
        <v>59.09097895728712</v>
      </c>
      <c r="C72" s="6">
        <v>63.539977667319377</v>
      </c>
      <c r="D72" s="6">
        <v>67.697220990202737</v>
      </c>
      <c r="E72" s="6">
        <v>71.613537111563232</v>
      </c>
      <c r="F72" s="6">
        <v>75.326513695126906</v>
      </c>
      <c r="G72" s="6">
        <v>79.063484364803614</v>
      </c>
      <c r="H72" s="6">
        <v>82.800455034480322</v>
      </c>
      <c r="I72" s="6">
        <v>86.53742570415703</v>
      </c>
      <c r="J72" s="6">
        <v>90.274396373833753</v>
      </c>
      <c r="K72" s="6">
        <v>93.785024427238568</v>
      </c>
      <c r="L72" s="6">
        <v>96.956138556235558</v>
      </c>
      <c r="M72" s="6">
        <v>100.12725268523251</v>
      </c>
      <c r="N72" s="6">
        <v>103.2983668142295</v>
      </c>
      <c r="O72" s="6">
        <v>106.4694809432265</v>
      </c>
      <c r="P72" s="6">
        <v>109.3648124305543</v>
      </c>
      <c r="Q72" s="6">
        <v>111.8464699553784</v>
      </c>
      <c r="R72" s="6">
        <v>114.3281274802025</v>
      </c>
      <c r="S72" s="6">
        <v>116.8097850050265</v>
      </c>
      <c r="T72" s="6">
        <v>119.2914425298506</v>
      </c>
      <c r="U72" s="6">
        <v>121.674992504277</v>
      </c>
      <c r="V72" s="6">
        <v>123.9113811531067</v>
      </c>
      <c r="W72" s="6">
        <v>126.14776980193651</v>
      </c>
      <c r="X72" s="6">
        <v>128.38415845076631</v>
      </c>
      <c r="Y72" s="6">
        <v>130.62054709959611</v>
      </c>
      <c r="Z72" s="6">
        <v>132.823409781479</v>
      </c>
      <c r="AA72" s="6">
        <v>134.99032945866739</v>
      </c>
      <c r="AB72" s="6">
        <v>137.12301013593759</v>
      </c>
      <c r="AC72" s="6">
        <v>139.22302528720351</v>
      </c>
      <c r="AD72" s="6">
        <v>141.29183143940841</v>
      </c>
      <c r="AE72" s="6">
        <v>143.33077999119061</v>
      </c>
      <c r="AF72" s="6">
        <v>145.34112753884901</v>
      </c>
      <c r="AG72" s="6">
        <v>147.324044933761</v>
      </c>
      <c r="AH72" s="7">
        <v>149.28062525668119</v>
      </c>
    </row>
    <row r="73" spans="1:34" x14ac:dyDescent="0.25">
      <c r="A73" s="8" t="s">
        <v>40</v>
      </c>
      <c r="B73" s="9">
        <f>59.0909789572871 * $B$29 / 100</f>
        <v>59.090978957287099</v>
      </c>
      <c r="C73" s="9">
        <f>63.5399776673193 * $B$29 / 100</f>
        <v>63.539977667319299</v>
      </c>
      <c r="D73" s="9">
        <f>67.6972209902027 * $B$29 / 100</f>
        <v>67.697220990202695</v>
      </c>
      <c r="E73" s="9">
        <f>71.6135371115632 * $B$29 / 100</f>
        <v>71.613537111563204</v>
      </c>
      <c r="F73" s="9">
        <f>75.3265136951269 * $B$29 / 100</f>
        <v>75.326513695126906</v>
      </c>
      <c r="G73" s="9">
        <f>79.0634843648036 * $B$29 / 100</f>
        <v>79.0634843648036</v>
      </c>
      <c r="H73" s="9">
        <f>82.8004550344803 * $B$29 / 100</f>
        <v>82.800455034480294</v>
      </c>
      <c r="I73" s="9">
        <f>86.537425704157 * $B$29 / 100</f>
        <v>86.537425704156988</v>
      </c>
      <c r="J73" s="9">
        <f>90.2743963738337 * $B$29 / 100</f>
        <v>90.274396373833696</v>
      </c>
      <c r="K73" s="9">
        <f>93.7850244272385 * $B$29 / 100</f>
        <v>93.785024427238497</v>
      </c>
      <c r="L73" s="9">
        <f>96.9561385562355 * $B$29 / 100</f>
        <v>96.956138556235516</v>
      </c>
      <c r="M73" s="9">
        <f>100.127252685232 * $B$29 / 100</f>
        <v>100.12725268523199</v>
      </c>
      <c r="N73" s="9">
        <f>103.298366814229 * $B$29 / 100</f>
        <v>103.298366814229</v>
      </c>
      <c r="O73" s="9">
        <f>106.469480943226 * $B$29 / 100</f>
        <v>106.469480943226</v>
      </c>
      <c r="P73" s="9">
        <f>109.364812430554 * $B$29 / 100</f>
        <v>109.364812430554</v>
      </c>
      <c r="Q73" s="9">
        <f>111.846469955378 * $B$29 / 100</f>
        <v>111.846469955378</v>
      </c>
      <c r="R73" s="9">
        <f>114.328127480202 * $B$29 / 100</f>
        <v>114.328127480202</v>
      </c>
      <c r="S73" s="9">
        <f>116.809785005026 * $B$29 / 100</f>
        <v>116.809785005026</v>
      </c>
      <c r="T73" s="9">
        <f>119.29144252985 * $B$29 / 100</f>
        <v>119.29144252985002</v>
      </c>
      <c r="U73" s="9">
        <f>121.674992504276 * $B$29 / 100</f>
        <v>121.67499250427599</v>
      </c>
      <c r="V73" s="9">
        <f>123.911381153106 * $B$29 / 100</f>
        <v>123.91138115310601</v>
      </c>
      <c r="W73" s="9">
        <f>126.147769801936 * $B$29 / 100</f>
        <v>126.14776980193599</v>
      </c>
      <c r="X73" s="9">
        <f>128.384158450766 * $B$29 / 100</f>
        <v>128.38415845076599</v>
      </c>
      <c r="Y73" s="9">
        <f>130.620547099596 * $B$29 / 100</f>
        <v>130.620547099596</v>
      </c>
      <c r="Z73" s="9">
        <f>132.823409781478 * $B$29 / 100</f>
        <v>132.82340978147801</v>
      </c>
      <c r="AA73" s="9">
        <f>134.990329458667 * $B$29 / 100</f>
        <v>134.99032945866699</v>
      </c>
      <c r="AB73" s="9">
        <f>137.123010135937 * $B$29 / 100</f>
        <v>137.12301013593699</v>
      </c>
      <c r="AC73" s="9">
        <f>139.223025287203 * $B$29 / 100</f>
        <v>139.223025287203</v>
      </c>
      <c r="AD73" s="9">
        <f>141.291831439408 * $B$29 / 100</f>
        <v>141.29183143940801</v>
      </c>
      <c r="AE73" s="9">
        <f>143.33077999119 * $B$29 / 100</f>
        <v>143.33077999119001</v>
      </c>
      <c r="AF73" s="9">
        <f>145.341127538848 * $B$29 / 100</f>
        <v>145.34112753884801</v>
      </c>
      <c r="AG73" s="9">
        <f>147.324044933761 * $B$29 / 100</f>
        <v>147.324044933761</v>
      </c>
      <c r="AH73" s="10">
        <f>149.280625256681 * $B$29 / 100</f>
        <v>149.28062525668099</v>
      </c>
    </row>
    <row r="76" spans="1:34" ht="28.9" customHeight="1" x14ac:dyDescent="0.5">
      <c r="A76" s="1" t="s">
        <v>18</v>
      </c>
      <c r="B76" s="1"/>
    </row>
    <row r="77" spans="1:34" x14ac:dyDescent="0.25">
      <c r="A77" s="43" t="s">
        <v>14</v>
      </c>
      <c r="B77" s="44">
        <v>-80</v>
      </c>
      <c r="C77" s="44">
        <v>-70</v>
      </c>
      <c r="D77" s="44">
        <v>-60</v>
      </c>
      <c r="E77" s="44">
        <v>-50</v>
      </c>
      <c r="F77" s="44">
        <v>-40</v>
      </c>
      <c r="G77" s="44">
        <v>-30</v>
      </c>
      <c r="H77" s="44">
        <v>-20</v>
      </c>
      <c r="I77" s="44">
        <v>-10</v>
      </c>
      <c r="J77" s="44">
        <v>0</v>
      </c>
      <c r="K77" s="44">
        <v>10</v>
      </c>
      <c r="L77" s="44">
        <v>20</v>
      </c>
      <c r="M77" s="44">
        <v>30</v>
      </c>
      <c r="N77" s="44">
        <v>40</v>
      </c>
      <c r="O77" s="44">
        <v>50</v>
      </c>
      <c r="P77" s="44">
        <v>60</v>
      </c>
      <c r="Q77" s="44">
        <v>70</v>
      </c>
      <c r="R77" s="45">
        <v>80</v>
      </c>
    </row>
    <row r="78" spans="1:34" x14ac:dyDescent="0.25">
      <c r="A78" s="5" t="s">
        <v>39</v>
      </c>
      <c r="B78" s="6">
        <v>95.687692904636762</v>
      </c>
      <c r="C78" s="6">
        <v>97.27324996913525</v>
      </c>
      <c r="D78" s="6">
        <v>98.858807033633752</v>
      </c>
      <c r="E78" s="6">
        <v>100.4443640981322</v>
      </c>
      <c r="F78" s="6">
        <v>102.0299211626307</v>
      </c>
      <c r="G78" s="6">
        <v>103.6154782271292</v>
      </c>
      <c r="H78" s="6">
        <v>105.2010352916277</v>
      </c>
      <c r="I78" s="6">
        <v>106.78659235612621</v>
      </c>
      <c r="J78" s="6">
        <v>108.37214942062469</v>
      </c>
      <c r="K78" s="6">
        <v>109.6129781830367</v>
      </c>
      <c r="L78" s="6">
        <v>110.8538069454488</v>
      </c>
      <c r="M78" s="6">
        <v>112.0946357078608</v>
      </c>
      <c r="N78" s="6">
        <v>113.3354644702728</v>
      </c>
      <c r="O78" s="6">
        <v>114.5762932326849</v>
      </c>
      <c r="P78" s="6">
        <v>115.8171219950969</v>
      </c>
      <c r="Q78" s="6">
        <v>117.05795075750891</v>
      </c>
      <c r="R78" s="7">
        <v>118.298779519921</v>
      </c>
    </row>
    <row r="79" spans="1:34" x14ac:dyDescent="0.25">
      <c r="A79" s="8" t="s">
        <v>40</v>
      </c>
      <c r="B79" s="9">
        <f>95.6876929046367 * $B$29 / 100</f>
        <v>95.687692904636691</v>
      </c>
      <c r="C79" s="9">
        <f>97.2732499691352 * $B$29 / 100</f>
        <v>97.273249969135193</v>
      </c>
      <c r="D79" s="9">
        <f>98.8588070336337 * $B$29 / 100</f>
        <v>98.858807033633695</v>
      </c>
      <c r="E79" s="9">
        <f>100.444364098132 * $B$29 / 100</f>
        <v>100.44436409813198</v>
      </c>
      <c r="F79" s="9">
        <f>102.02992116263 * $B$29 / 100</f>
        <v>102.02992116263</v>
      </c>
      <c r="G79" s="9">
        <f>103.615478227129 * $B$29 / 100</f>
        <v>103.615478227129</v>
      </c>
      <c r="H79" s="9">
        <f>105.201035291627 * $B$29 / 100</f>
        <v>105.20103529162699</v>
      </c>
      <c r="I79" s="9">
        <f>106.786592356126 * $B$29 / 100</f>
        <v>106.78659235612598</v>
      </c>
      <c r="J79" s="9">
        <f>108.372149420624 * $B$29 / 100</f>
        <v>108.372149420624</v>
      </c>
      <c r="K79" s="9">
        <f>109.612978183036 * $B$29 / 100</f>
        <v>109.61297818303601</v>
      </c>
      <c r="L79" s="9">
        <f>110.853806945448 * $B$29 / 100</f>
        <v>110.853806945448</v>
      </c>
      <c r="M79" s="9">
        <f>112.09463570786 * $B$29 / 100</f>
        <v>112.09463570785999</v>
      </c>
      <c r="N79" s="9">
        <f>113.335464470272 * $B$29 / 100</f>
        <v>113.335464470272</v>
      </c>
      <c r="O79" s="9">
        <f>114.576293232684 * $B$29 / 100</f>
        <v>114.57629323268401</v>
      </c>
      <c r="P79" s="9">
        <f>115.817121995096 * $B$29 / 100</f>
        <v>115.817121995096</v>
      </c>
      <c r="Q79" s="9">
        <f>117.057950757508 * $B$29 / 100</f>
        <v>117.05795075750798</v>
      </c>
      <c r="R79" s="10">
        <f>118.29877951992 * $B$29 / 100</f>
        <v>118.29877951992</v>
      </c>
    </row>
  </sheetData>
  <sheetProtection algorithmName="SHA-512" hashValue="Ka2Ajw2cOJUFWOf4rVAQAxXxdcjVdkF6sgb49P22x6ihgE7/DCojWHrVSP3DjRWGgwUJ66dTnKD+zcliFqR+Nw==" saltValue="IWDPEETGeli8W2oOPVpTwA==" spinCount="100000" sheet="1" objects="1" scenarios="1"/>
  <protectedRanges>
    <protectedRange sqref="B29:B31" name="Range1"/>
  </protectedRange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Offset</vt:lpstr>
      <vt:lpstr>Short Pulse Adder</vt:lpstr>
      <vt:lpstr>Minimum Pulse Width</vt:lpstr>
      <vt:lpstr>Flow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2022-05-17T04:14:54Z</dcterms:created>
  <dcterms:modified xsi:type="dcterms:W3CDTF">2022-05-23T00:03:38Z</dcterms:modified>
</cp:coreProperties>
</file>