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 Locked\HP1000S\"/>
    </mc:Choice>
  </mc:AlternateContent>
  <xr:revisionPtr revIDLastSave="0" documentId="8_{85DAE99D-C7A5-4799-87B4-47BDF56933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CT Stock 20...70psi" sheetId="1" r:id="rId1"/>
    <sheet name="SCT Stock 40...70psi" sheetId="2" r:id="rId2"/>
    <sheet name="SCT Stock 55.1...85psi" sheetId="3" r:id="rId3"/>
    <sheet name="SCT Return" sheetId="4" r:id="rId4"/>
    <sheet name="HP Tuners Stock 20...70psi" sheetId="5" r:id="rId5"/>
    <sheet name="HP Tuners Stock 40...70psi" sheetId="6" r:id="rId6"/>
    <sheet name="HP Tuners Stock 55.1...85psi" sheetId="7" r:id="rId7"/>
    <sheet name="HP Tuners Return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0" i="8" l="1"/>
  <c r="B139" i="8"/>
  <c r="B138" i="8"/>
  <c r="B137" i="8"/>
  <c r="B136" i="8"/>
  <c r="B135" i="8"/>
  <c r="B134" i="8"/>
  <c r="B133" i="8"/>
  <c r="B132" i="8"/>
  <c r="B131" i="8"/>
  <c r="B130" i="8"/>
  <c r="B129" i="8"/>
  <c r="D113" i="8"/>
  <c r="B113" i="8"/>
  <c r="D112" i="8"/>
  <c r="B112" i="8"/>
  <c r="D111" i="8"/>
  <c r="B111" i="8"/>
  <c r="D110" i="8"/>
  <c r="B110" i="8"/>
  <c r="B82" i="7"/>
  <c r="B81" i="7"/>
  <c r="B80" i="7"/>
  <c r="B79" i="7"/>
  <c r="B78" i="7"/>
  <c r="B77" i="7"/>
  <c r="B76" i="7"/>
  <c r="B75" i="7"/>
  <c r="B74" i="7"/>
  <c r="B73" i="7"/>
  <c r="B72" i="7"/>
  <c r="B71" i="7"/>
  <c r="D56" i="7"/>
  <c r="B56" i="7"/>
  <c r="D55" i="7"/>
  <c r="B55" i="7"/>
  <c r="D54" i="7"/>
  <c r="B54" i="7"/>
  <c r="D53" i="7"/>
  <c r="B53" i="7"/>
  <c r="B82" i="6"/>
  <c r="B81" i="6"/>
  <c r="B80" i="6"/>
  <c r="B79" i="6"/>
  <c r="B78" i="6"/>
  <c r="B77" i="6"/>
  <c r="B76" i="6"/>
  <c r="B75" i="6"/>
  <c r="B74" i="6"/>
  <c r="B73" i="6"/>
  <c r="B72" i="6"/>
  <c r="B71" i="6"/>
  <c r="D56" i="6"/>
  <c r="B56" i="6"/>
  <c r="D55" i="6"/>
  <c r="B55" i="6"/>
  <c r="D54" i="6"/>
  <c r="B54" i="6"/>
  <c r="D53" i="6"/>
  <c r="B53" i="6"/>
  <c r="B82" i="5"/>
  <c r="B81" i="5"/>
  <c r="B80" i="5"/>
  <c r="B79" i="5"/>
  <c r="B78" i="5"/>
  <c r="B77" i="5"/>
  <c r="B76" i="5"/>
  <c r="B75" i="5"/>
  <c r="B74" i="5"/>
  <c r="B73" i="5"/>
  <c r="B72" i="5"/>
  <c r="B71" i="5"/>
  <c r="D56" i="5"/>
  <c r="B56" i="5"/>
  <c r="D55" i="5"/>
  <c r="B55" i="5"/>
  <c r="D54" i="5"/>
  <c r="B54" i="5"/>
  <c r="D53" i="5"/>
  <c r="B53" i="5"/>
  <c r="B140" i="4"/>
  <c r="B139" i="4"/>
  <c r="B138" i="4"/>
  <c r="B137" i="4"/>
  <c r="B136" i="4"/>
  <c r="B135" i="4"/>
  <c r="B134" i="4"/>
  <c r="B133" i="4"/>
  <c r="B132" i="4"/>
  <c r="B131" i="4"/>
  <c r="B130" i="4"/>
  <c r="B129" i="4"/>
  <c r="D113" i="4"/>
  <c r="B113" i="4"/>
  <c r="D112" i="4"/>
  <c r="B112" i="4"/>
  <c r="D111" i="4"/>
  <c r="B111" i="4"/>
  <c r="D110" i="4"/>
  <c r="B110" i="4"/>
  <c r="B82" i="3"/>
  <c r="B81" i="3"/>
  <c r="B80" i="3"/>
  <c r="B79" i="3"/>
  <c r="B78" i="3"/>
  <c r="B77" i="3"/>
  <c r="B76" i="3"/>
  <c r="B75" i="3"/>
  <c r="B74" i="3"/>
  <c r="B73" i="3"/>
  <c r="B72" i="3"/>
  <c r="B71" i="3"/>
  <c r="D56" i="3"/>
  <c r="B56" i="3"/>
  <c r="D55" i="3"/>
  <c r="B55" i="3"/>
  <c r="D54" i="3"/>
  <c r="B54" i="3"/>
  <c r="D53" i="3"/>
  <c r="B53" i="3"/>
  <c r="B82" i="2"/>
  <c r="B81" i="2"/>
  <c r="B80" i="2"/>
  <c r="B79" i="2"/>
  <c r="B78" i="2"/>
  <c r="B77" i="2"/>
  <c r="B76" i="2"/>
  <c r="B75" i="2"/>
  <c r="B74" i="2"/>
  <c r="B73" i="2"/>
  <c r="B72" i="2"/>
  <c r="B71" i="2"/>
  <c r="D56" i="2"/>
  <c r="B56" i="2"/>
  <c r="D55" i="2"/>
  <c r="B55" i="2"/>
  <c r="D54" i="2"/>
  <c r="B54" i="2"/>
  <c r="D53" i="2"/>
  <c r="B53" i="2"/>
  <c r="B82" i="1"/>
  <c r="B81" i="1"/>
  <c r="B80" i="1"/>
  <c r="B79" i="1"/>
  <c r="B78" i="1"/>
  <c r="B77" i="1"/>
  <c r="B76" i="1"/>
  <c r="B75" i="1"/>
  <c r="B74" i="1"/>
  <c r="B73" i="1"/>
  <c r="B72" i="1"/>
  <c r="B71" i="1"/>
  <c r="D56" i="1"/>
  <c r="B56" i="1"/>
  <c r="D55" i="1"/>
  <c r="B55" i="1"/>
  <c r="D54" i="1"/>
  <c r="B54" i="1"/>
  <c r="D53" i="1"/>
  <c r="B53" i="1"/>
</calcChain>
</file>

<file path=xl/sharedStrings.xml><?xml version="1.0" encoding="utf-8"?>
<sst xmlns="http://schemas.openxmlformats.org/spreadsheetml/2006/main" count="466" uniqueCount="52">
  <si>
    <t>Injector Type:</t>
  </si>
  <si>
    <t>Matched Set:</t>
  </si>
  <si>
    <t>None selected</t>
  </si>
  <si>
    <t>Report Date:</t>
  </si>
  <si>
    <t>27/10/2022</t>
  </si>
  <si>
    <t>(c) Injectors Online Pty Ltd ATF Injectors Online Trust 2020</t>
  </si>
  <si>
    <t>Reference Voltage:</t>
  </si>
  <si>
    <t>V</t>
  </si>
  <si>
    <t>Reference Pressure:</t>
  </si>
  <si>
    <t>psi</t>
  </si>
  <si>
    <t>Fuel Density</t>
  </si>
  <si>
    <t>kg/L</t>
  </si>
  <si>
    <t>Edit to update</t>
  </si>
  <si>
    <t>Breakpoint CC flowed [cc/cycle]</t>
  </si>
  <si>
    <t>Voltage [V]</t>
  </si>
  <si>
    <t>Differential Pressure [psi]</t>
  </si>
  <si>
    <t>Minimum Pulse Width [s]</t>
  </si>
  <si>
    <t>Slope Scalars</t>
  </si>
  <si>
    <t>Metric</t>
  </si>
  <si>
    <t>Imperial</t>
  </si>
  <si>
    <t>Breakpoint</t>
  </si>
  <si>
    <t>mg/cycle</t>
  </si>
  <si>
    <t>lb/cycle</t>
  </si>
  <si>
    <t>High Flow Slope</t>
  </si>
  <si>
    <t>g/sec</t>
  </si>
  <si>
    <t>lb/sec</t>
  </si>
  <si>
    <t>Low Flow Slope</t>
  </si>
  <si>
    <t>Minimum Pulse Width</t>
  </si>
  <si>
    <t>sec</t>
  </si>
  <si>
    <t>High Flow Offsets at Pressure [ms]</t>
  </si>
  <si>
    <t>Injector Comp Batt Volt Offset</t>
  </si>
  <si>
    <t>Offset [s]</t>
  </si>
  <si>
    <t>Low Slope Multiplier</t>
  </si>
  <si>
    <t>Multiplier</t>
  </si>
  <si>
    <t>High Slope Multiplier</t>
  </si>
  <si>
    <t>Breakpoint Multiplier</t>
  </si>
  <si>
    <t>Offset Multiplier</t>
  </si>
  <si>
    <t>Differential Fuel Pressure</t>
  </si>
  <si>
    <t>Edit to update. Range 20 to 70</t>
  </si>
  <si>
    <t>Low Flow Offset [ms]</t>
  </si>
  <si>
    <t>Low Flow Slope [cc/min]</t>
  </si>
  <si>
    <t>High Flow Offset [ms]</t>
  </si>
  <si>
    <t>High Flow Slope [cc/min]</t>
  </si>
  <si>
    <t>Knee Offset [ms]</t>
  </si>
  <si>
    <t>For return style fuel systems, set all values in the following tables to 1.</t>
  </si>
  <si>
    <t>FNPW_Offset (Battery Offset)</t>
  </si>
  <si>
    <t>FNPW_LSCOMP (Low Flow Slope)</t>
  </si>
  <si>
    <t>FNPW_HSCOMP (High Flow Slope)</t>
  </si>
  <si>
    <t>FNPW_BKCOMP (Knee Flow Rate)</t>
  </si>
  <si>
    <t>Offset Multiplier (High Flow Offset)</t>
  </si>
  <si>
    <t>HP1000S Ford</t>
  </si>
  <si>
    <t>HP1000S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</si>
</sst>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###"/>
    <numFmt numFmtId="166" formatCode="0.000000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65" fontId="2" fillId="4" borderId="9" xfId="0" applyNumberFormat="1" applyFont="1" applyFill="1" applyBorder="1"/>
    <xf numFmtId="164" fontId="2" fillId="2" borderId="3" xfId="0" applyNumberFormat="1" applyFont="1" applyFill="1" applyBorder="1"/>
    <xf numFmtId="164" fontId="2" fillId="2" borderId="10" xfId="0" applyNumberFormat="1" applyFont="1" applyFill="1" applyBorder="1"/>
    <xf numFmtId="164" fontId="2" fillId="2" borderId="11" xfId="0" applyNumberFormat="1" applyFont="1" applyFill="1" applyBorder="1"/>
    <xf numFmtId="166" fontId="0" fillId="3" borderId="5" xfId="0" applyNumberFormat="1" applyFill="1" applyBorder="1"/>
    <xf numFmtId="166" fontId="0" fillId="3" borderId="8" xfId="0" applyNumberFormat="1" applyFill="1" applyBorder="1"/>
    <xf numFmtId="164" fontId="2" fillId="2" borderId="12" xfId="0" applyNumberFormat="1" applyFont="1" applyFill="1" applyBorder="1"/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166" fontId="0" fillId="3" borderId="0" xfId="0" applyNumberFormat="1" applyFill="1"/>
    <xf numFmtId="166" fontId="0" fillId="3" borderId="7" xfId="0" applyNumberFormat="1" applyFill="1" applyBorder="1"/>
    <xf numFmtId="164" fontId="2" fillId="2" borderId="2" xfId="0" applyNumberFormat="1" applyFont="1" applyFill="1" applyBorder="1"/>
    <xf numFmtId="164" fontId="2" fillId="2" borderId="15" xfId="0" applyNumberFormat="1" applyFont="1" applyFill="1" applyBorder="1"/>
    <xf numFmtId="165" fontId="2" fillId="4" borderId="9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73921E9-1162-48A1-80DC-253B13A41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89ACB4-B20A-4228-AE79-9D80A432C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19B94C-92ED-4DE9-A816-7F3FA8178D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D92EB63-71D7-4864-8277-443063911F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23E60BF-A967-42F0-877B-C302A679B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7CC8205-8702-440D-8D2B-C239A936B6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EC47433-317E-44AC-B93F-800FBDCC2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167927-C657-4AC6-ADEC-687DEECC12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M119"/>
  <sheetViews>
    <sheetView tabSelected="1" workbookViewId="0">
      <selection activeCell="B29" sqref="B29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50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0</v>
      </c>
      <c r="B17" s="6" t="s">
        <v>51</v>
      </c>
      <c r="C17" s="6"/>
      <c r="D17" s="7"/>
    </row>
    <row r="18" spans="1:7" x14ac:dyDescent="0.25">
      <c r="A18" s="5" t="s">
        <v>1</v>
      </c>
      <c r="B18" s="6" t="s">
        <v>2</v>
      </c>
      <c r="C18" s="6"/>
      <c r="D18" s="7"/>
    </row>
    <row r="19" spans="1:7" x14ac:dyDescent="0.25">
      <c r="A19" s="5" t="s">
        <v>3</v>
      </c>
      <c r="B19" s="6" t="s">
        <v>4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5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6</v>
      </c>
      <c r="B24" s="13">
        <v>14</v>
      </c>
      <c r="C24" s="13" t="s">
        <v>7</v>
      </c>
      <c r="D24" s="14"/>
    </row>
    <row r="25" spans="1:7" x14ac:dyDescent="0.25">
      <c r="A25" s="5" t="s">
        <v>8</v>
      </c>
      <c r="B25" s="13">
        <v>43.511299999999999</v>
      </c>
      <c r="C25" s="13" t="s">
        <v>9</v>
      </c>
      <c r="D25" s="14"/>
    </row>
    <row r="26" spans="1:7" x14ac:dyDescent="0.25">
      <c r="A26" s="8"/>
      <c r="B26" s="15"/>
      <c r="C26" s="15"/>
      <c r="D26" s="16"/>
    </row>
    <row r="29" spans="1:7" x14ac:dyDescent="0.25">
      <c r="A29" s="17" t="s">
        <v>10</v>
      </c>
      <c r="B29" s="30">
        <v>0.71</v>
      </c>
      <c r="C29" s="17" t="s">
        <v>11</v>
      </c>
      <c r="D29" s="17" t="s">
        <v>12</v>
      </c>
      <c r="E29" s="17"/>
      <c r="F29" s="17"/>
      <c r="G29" s="17"/>
    </row>
    <row r="31" spans="1:7" ht="31.5" hidden="1" x14ac:dyDescent="0.5">
      <c r="A31" s="1" t="s">
        <v>13</v>
      </c>
      <c r="B31" s="1"/>
    </row>
    <row r="32" spans="1:7" hidden="1" x14ac:dyDescent="0.25">
      <c r="A32" s="2"/>
      <c r="B32" s="18" t="s">
        <v>14</v>
      </c>
    </row>
    <row r="33" spans="1:2" hidden="1" x14ac:dyDescent="0.25">
      <c r="A33" s="19" t="s">
        <v>15</v>
      </c>
      <c r="B33" s="20">
        <v>14</v>
      </c>
    </row>
    <row r="34" spans="1:2" hidden="1" x14ac:dyDescent="0.25">
      <c r="A34" s="5">
        <v>20</v>
      </c>
      <c r="B34" s="7">
        <v>1.642682752036376E-3</v>
      </c>
    </row>
    <row r="35" spans="1:2" hidden="1" x14ac:dyDescent="0.25">
      <c r="A35" s="5">
        <v>30</v>
      </c>
      <c r="B35" s="7">
        <v>2.7555766329861609E-3</v>
      </c>
    </row>
    <row r="36" spans="1:2" hidden="1" x14ac:dyDescent="0.25">
      <c r="A36" s="5">
        <v>40</v>
      </c>
      <c r="B36" s="7">
        <v>4.2581401906268386E-3</v>
      </c>
    </row>
    <row r="37" spans="1:2" hidden="1" x14ac:dyDescent="0.25">
      <c r="A37" s="5">
        <v>50</v>
      </c>
      <c r="B37" s="7">
        <v>6.0122459143353334E-3</v>
      </c>
    </row>
    <row r="38" spans="1:2" hidden="1" x14ac:dyDescent="0.25">
      <c r="A38" s="5">
        <v>60.000000000000007</v>
      </c>
      <c r="B38" s="7">
        <v>8.0036111264804553E-3</v>
      </c>
    </row>
    <row r="39" spans="1:2" hidden="1" x14ac:dyDescent="0.25">
      <c r="A39" s="8">
        <v>70</v>
      </c>
      <c r="B39" s="10">
        <v>1.040344465276765E-2</v>
      </c>
    </row>
    <row r="40" spans="1:2" hidden="1" x14ac:dyDescent="0.25"/>
    <row r="41" spans="1:2" ht="31.5" hidden="1" x14ac:dyDescent="0.5">
      <c r="A41" s="1" t="s">
        <v>16</v>
      </c>
      <c r="B41" s="1"/>
    </row>
    <row r="42" spans="1:2" hidden="1" x14ac:dyDescent="0.25">
      <c r="A42" s="2"/>
      <c r="B42" s="18" t="s">
        <v>14</v>
      </c>
    </row>
    <row r="43" spans="1:2" hidden="1" x14ac:dyDescent="0.25">
      <c r="A43" s="19" t="s">
        <v>15</v>
      </c>
      <c r="B43" s="20">
        <v>14</v>
      </c>
    </row>
    <row r="44" spans="1:2" hidden="1" x14ac:dyDescent="0.25">
      <c r="A44" s="5">
        <v>20</v>
      </c>
      <c r="B44" s="21">
        <v>8.8556452620662369E-5</v>
      </c>
    </row>
    <row r="45" spans="1:2" hidden="1" x14ac:dyDescent="0.25">
      <c r="A45" s="5">
        <v>30</v>
      </c>
      <c r="B45" s="21">
        <v>1.020013515058182E-4</v>
      </c>
    </row>
    <row r="46" spans="1:2" hidden="1" x14ac:dyDescent="0.25">
      <c r="A46" s="5">
        <v>40</v>
      </c>
      <c r="B46" s="21">
        <v>1.135790435330011E-4</v>
      </c>
    </row>
    <row r="47" spans="1:2" hidden="1" x14ac:dyDescent="0.25">
      <c r="A47" s="5">
        <v>50</v>
      </c>
      <c r="B47" s="21">
        <v>1.2355396803297801E-4</v>
      </c>
    </row>
    <row r="48" spans="1:2" hidden="1" x14ac:dyDescent="0.25">
      <c r="A48" s="5">
        <v>60.000000000000007</v>
      </c>
      <c r="B48" s="21">
        <v>1.323734411854269E-4</v>
      </c>
    </row>
    <row r="49" spans="1:13" hidden="1" x14ac:dyDescent="0.25">
      <c r="A49" s="8">
        <v>70</v>
      </c>
      <c r="B49" s="22">
        <v>1.4002985891745269E-4</v>
      </c>
    </row>
    <row r="50" spans="1:13" hidden="1" x14ac:dyDescent="0.25"/>
    <row r="51" spans="1:13" ht="28.9" customHeight="1" x14ac:dyDescent="0.5">
      <c r="A51" s="1" t="s">
        <v>17</v>
      </c>
      <c r="B51" s="1"/>
    </row>
    <row r="52" spans="1:13" x14ac:dyDescent="0.25">
      <c r="A52" s="23"/>
      <c r="B52" s="24" t="s">
        <v>18</v>
      </c>
      <c r="C52" s="24"/>
      <c r="D52" s="24" t="s">
        <v>19</v>
      </c>
      <c r="E52" s="25"/>
    </row>
    <row r="53" spans="1:13" x14ac:dyDescent="0.25">
      <c r="A53" s="5" t="s">
        <v>20</v>
      </c>
      <c r="B53" s="26">
        <f>1000 * (0.0048740593333926)*B29</f>
        <v>3.4605821267087458</v>
      </c>
      <c r="C53" s="26" t="s">
        <v>21</v>
      </c>
      <c r="D53" s="26">
        <f>1000 * 0.0048740593333926*B29 / 453592</f>
        <v>7.6292838645936124E-6</v>
      </c>
      <c r="E53" s="21" t="s">
        <v>22</v>
      </c>
    </row>
    <row r="54" spans="1:13" x14ac:dyDescent="0.25">
      <c r="A54" s="5" t="s">
        <v>23</v>
      </c>
      <c r="B54" s="26">
        <f>(995.474441994469)*B29 / 60</f>
        <v>11.779780896934549</v>
      </c>
      <c r="C54" s="26" t="s">
        <v>24</v>
      </c>
      <c r="D54" s="26">
        <f>(995.474441994469)*B29 * 0.00220462 / 60</f>
        <v>2.5969940560999844E-2</v>
      </c>
      <c r="E54" s="21" t="s">
        <v>25</v>
      </c>
    </row>
    <row r="55" spans="1:13" x14ac:dyDescent="0.25">
      <c r="A55" s="5" t="s">
        <v>26</v>
      </c>
      <c r="B55" s="26">
        <f>(1697.74683032522)*B29 / 60</f>
        <v>20.090004158848433</v>
      </c>
      <c r="C55" s="26" t="s">
        <v>24</v>
      </c>
      <c r="D55" s="26">
        <f>(1697.74683032522)*B29 * 0.00220462 / 60</f>
        <v>4.4290824968680434E-2</v>
      </c>
      <c r="E55" s="21" t="s">
        <v>25</v>
      </c>
    </row>
    <row r="56" spans="1:13" x14ac:dyDescent="0.25">
      <c r="A56" s="8" t="s">
        <v>27</v>
      </c>
      <c r="B56" s="27">
        <f>0.000117081538772677</f>
        <v>1.17081538772677E-4</v>
      </c>
      <c r="C56" s="27" t="s">
        <v>28</v>
      </c>
      <c r="D56" s="27">
        <f>0.000117081538772677</f>
        <v>1.17081538772677E-4</v>
      </c>
      <c r="E56" s="22" t="s">
        <v>28</v>
      </c>
    </row>
    <row r="59" spans="1:13" ht="31.5" hidden="1" x14ac:dyDescent="0.5">
      <c r="A59" s="1" t="s">
        <v>29</v>
      </c>
      <c r="B59" s="1"/>
    </row>
    <row r="60" spans="1:13" hidden="1" x14ac:dyDescent="0.25">
      <c r="A60" s="2"/>
      <c r="B60" s="28" t="s">
        <v>14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18"/>
    </row>
    <row r="61" spans="1:13" hidden="1" x14ac:dyDescent="0.25">
      <c r="A61" s="19" t="s">
        <v>15</v>
      </c>
      <c r="B61" s="29">
        <v>15</v>
      </c>
      <c r="C61" s="29">
        <v>14.5</v>
      </c>
      <c r="D61" s="29">
        <v>14</v>
      </c>
      <c r="E61" s="29">
        <v>13.5</v>
      </c>
      <c r="F61" s="29">
        <v>13</v>
      </c>
      <c r="G61" s="29">
        <v>12</v>
      </c>
      <c r="H61" s="29">
        <v>11</v>
      </c>
      <c r="I61" s="29">
        <v>10</v>
      </c>
      <c r="J61" s="29">
        <v>9</v>
      </c>
      <c r="K61" s="29">
        <v>8</v>
      </c>
      <c r="L61" s="29">
        <v>7</v>
      </c>
      <c r="M61" s="20">
        <v>6</v>
      </c>
    </row>
    <row r="62" spans="1:13" hidden="1" x14ac:dyDescent="0.25">
      <c r="A62" s="5">
        <v>20</v>
      </c>
      <c r="B62" s="26">
        <v>0.96878143121395843</v>
      </c>
      <c r="C62" s="26">
        <v>1.0106491962356901</v>
      </c>
      <c r="D62" s="26">
        <v>1.0540819138102731</v>
      </c>
      <c r="E62" s="26">
        <v>1.099885401494358</v>
      </c>
      <c r="F62" s="26">
        <v>1.149037431343561</v>
      </c>
      <c r="G62" s="26">
        <v>1.262157978254524</v>
      </c>
      <c r="H62" s="26">
        <v>1.4047048209670809</v>
      </c>
      <c r="I62" s="26">
        <v>1.5906904978884151</v>
      </c>
      <c r="J62" s="26">
        <v>1.8368788194089301</v>
      </c>
      <c r="K62" s="26">
        <v>2.162784867902281</v>
      </c>
      <c r="L62" s="26">
        <v>2.5906749977253711</v>
      </c>
      <c r="M62" s="21">
        <v>3.1455668352183319</v>
      </c>
    </row>
    <row r="63" spans="1:13" hidden="1" x14ac:dyDescent="0.25">
      <c r="A63" s="5">
        <v>30</v>
      </c>
      <c r="B63" s="26">
        <v>0.98090395620398696</v>
      </c>
      <c r="C63" s="26">
        <v>1.019814515571436</v>
      </c>
      <c r="D63" s="26">
        <v>1.0611968378262</v>
      </c>
      <c r="E63" s="26">
        <v>1.106054030497809</v>
      </c>
      <c r="F63" s="26">
        <v>1.1555611556147469</v>
      </c>
      <c r="G63" s="26">
        <v>1.274085223793338</v>
      </c>
      <c r="H63" s="26">
        <v>1.429608628568886</v>
      </c>
      <c r="I63" s="26">
        <v>1.6377222281315811</v>
      </c>
      <c r="J63" s="26">
        <v>1.9167681526548299</v>
      </c>
      <c r="K63" s="26">
        <v>2.2878398042952912</v>
      </c>
      <c r="L63" s="26">
        <v>2.7747818571928682</v>
      </c>
      <c r="M63" s="21">
        <v>3.4041902574706988</v>
      </c>
    </row>
    <row r="64" spans="1:13" hidden="1" x14ac:dyDescent="0.25">
      <c r="A64" s="5">
        <v>40</v>
      </c>
      <c r="B64" s="26">
        <v>0.99431273567451994</v>
      </c>
      <c r="C64" s="26">
        <v>1.031216827822643</v>
      </c>
      <c r="D64" s="26">
        <v>1.071792975909355</v>
      </c>
      <c r="E64" s="26">
        <v>1.1172415774370621</v>
      </c>
      <c r="F64" s="26">
        <v>1.1689349844071251</v>
      </c>
      <c r="G64" s="26">
        <v>1.2974053951745279</v>
      </c>
      <c r="H64" s="26">
        <v>1.471622114201486</v>
      </c>
      <c r="I64" s="26">
        <v>1.708754319461194</v>
      </c>
      <c r="J64" s="26">
        <v>2.0287224609100569</v>
      </c>
      <c r="K64" s="26">
        <v>2.454198260487741</v>
      </c>
      <c r="L64" s="26">
        <v>3.01060471211715</v>
      </c>
      <c r="M64" s="21">
        <v>3.726116081704427</v>
      </c>
    </row>
    <row r="65" spans="1:13" hidden="1" x14ac:dyDescent="0.25">
      <c r="A65" s="5">
        <v>50</v>
      </c>
      <c r="B65" s="26">
        <v>1.011107236110631</v>
      </c>
      <c r="C65" s="26">
        <v>1.0472846913579119</v>
      </c>
      <c r="D65" s="26">
        <v>1.0885458761308731</v>
      </c>
      <c r="E65" s="26">
        <v>1.1362884779047919</v>
      </c>
      <c r="F65" s="26">
        <v>1.1920821386539111</v>
      </c>
      <c r="G65" s="26">
        <v>1.33496097746945</v>
      </c>
      <c r="H65" s="26">
        <v>1.5331786183504159</v>
      </c>
      <c r="I65" s="26">
        <v>1.8054825590530019</v>
      </c>
      <c r="J65" s="26">
        <v>2.1733715693166191</v>
      </c>
      <c r="K65" s="26">
        <v>2.6610956908639372</v>
      </c>
      <c r="L65" s="26">
        <v>3.2956562374008609</v>
      </c>
      <c r="M65" s="21">
        <v>4.1068057946165384</v>
      </c>
    </row>
    <row r="66" spans="1:13" hidden="1" x14ac:dyDescent="0.25">
      <c r="A66" s="5">
        <v>60.000000000000007</v>
      </c>
      <c r="B66" s="26">
        <v>1.0320370418210569</v>
      </c>
      <c r="C66" s="26">
        <v>1.0687539746695289</v>
      </c>
      <c r="D66" s="26">
        <v>1.1121453715778811</v>
      </c>
      <c r="E66" s="26">
        <v>1.163806209994267</v>
      </c>
      <c r="F66" s="26">
        <v>1.2255034218658061</v>
      </c>
      <c r="G66" s="26">
        <v>1.3869344662575429</v>
      </c>
      <c r="H66" s="26">
        <v>1.6140130503090231</v>
      </c>
      <c r="I66" s="26">
        <v>1.927064991559438</v>
      </c>
      <c r="J66" s="26">
        <v>2.349167379531202</v>
      </c>
      <c r="K66" s="26">
        <v>2.906148575729993</v>
      </c>
      <c r="L66" s="26">
        <v>3.6265882136447121</v>
      </c>
      <c r="M66" s="21">
        <v>4.5418171987475153</v>
      </c>
    </row>
    <row r="67" spans="1:13" hidden="1" x14ac:dyDescent="0.25">
      <c r="A67" s="8">
        <v>70</v>
      </c>
      <c r="B67" s="27">
        <v>1.0622700568097889</v>
      </c>
      <c r="C67" s="27">
        <v>1.1018429189620369</v>
      </c>
      <c r="D67" s="27">
        <v>1.149942142836466</v>
      </c>
      <c r="E67" s="27">
        <v>1.20835999585411</v>
      </c>
      <c r="F67" s="27">
        <v>1.279060699934953</v>
      </c>
      <c r="G67" s="27">
        <v>1.466027321460968</v>
      </c>
      <c r="H67" s="27">
        <v>1.7299948727534431</v>
      </c>
      <c r="I67" s="27">
        <v>2.092867491134569</v>
      </c>
      <c r="J67" s="27">
        <v>2.5793005859097708</v>
      </c>
      <c r="K67" s="27">
        <v>3.2167008383677209</v>
      </c>
      <c r="L67" s="27">
        <v>4.03522620178033</v>
      </c>
      <c r="M67" s="22">
        <v>5.0677859014027513</v>
      </c>
    </row>
    <row r="68" spans="1:13" hidden="1" x14ac:dyDescent="0.25"/>
    <row r="69" spans="1:13" ht="28.9" customHeight="1" x14ac:dyDescent="0.5">
      <c r="A69" s="1" t="s">
        <v>30</v>
      </c>
      <c r="B69" s="1"/>
    </row>
    <row r="70" spans="1:13" x14ac:dyDescent="0.25">
      <c r="A70" s="23" t="s">
        <v>14</v>
      </c>
      <c r="B70" s="25" t="s">
        <v>31</v>
      </c>
    </row>
    <row r="71" spans="1:13" x14ac:dyDescent="0.25">
      <c r="A71" s="5">
        <v>15</v>
      </c>
      <c r="B71" s="21">
        <f ca="1">(FORECAST( 43.5113, OFFSET(B62:B67,MATCH(43.5113,A62:A67,1)-1,0,2), OFFSET(A62:A67,MATCH(43.5113,A62:A67,1)-1,0,2) )) / 1000</f>
        <v>1.0002097886126515E-3</v>
      </c>
    </row>
    <row r="72" spans="1:13" x14ac:dyDescent="0.25">
      <c r="A72" s="5">
        <v>14.5</v>
      </c>
      <c r="B72" s="21">
        <f ca="1">(FORECAST( 43.5113, OFFSET(C62:C67,MATCH(43.5113,A62:A67,1)-1,0,2), OFFSET(A62:A67,MATCH(43.5113,A62:A67,1)-1,0,2) )) / 1000</f>
        <v>1.0368587367457819E-3</v>
      </c>
    </row>
    <row r="73" spans="1:13" x14ac:dyDescent="0.25">
      <c r="A73" s="5">
        <v>14</v>
      </c>
      <c r="B73" s="21">
        <f ca="1">(FORECAST( 43.5113, OFFSET(D62:D67,MATCH(43.5113,A62:A67,1)-1,0,2), OFFSET(A62:A67,MATCH(43.5113,A62:A67,1)-1,0,2) )) / 1000</f>
        <v>1.0776754217641366E-3</v>
      </c>
    </row>
    <row r="74" spans="1:13" x14ac:dyDescent="0.25">
      <c r="A74" s="5">
        <v>13.5</v>
      </c>
      <c r="B74" s="21">
        <f ca="1">(FORECAST( 43.5113, OFFSET(E62:E67,MATCH(43.5113,A62:A67,1)-1,0,2), OFFSET(A62:A67,MATCH(43.5113,A62:A67,1)-1,0,2) )) / 1000</f>
        <v>1.1239295155982961E-3</v>
      </c>
    </row>
    <row r="75" spans="1:13" x14ac:dyDescent="0.25">
      <c r="A75" s="5">
        <v>13</v>
      </c>
      <c r="B75" s="21">
        <f ca="1">(FORECAST( 43.5113, OFFSET(F62:F67,MATCH(43.5113,A62:A67,1)-1,0,2), OFFSET(A62:A67,MATCH(43.5113,A62:A67,1)-1,0,2) )) / 1000</f>
        <v>1.177062644677799E-3</v>
      </c>
    </row>
    <row r="76" spans="1:13" x14ac:dyDescent="0.25">
      <c r="A76" s="5">
        <v>12</v>
      </c>
      <c r="B76" s="21">
        <f ca="1">(FORECAST( 43.5113, OFFSET(G62:G67,MATCH(43.5113,A62:A67,1)-1,0,2), OFFSET(A62:A67,MATCH(43.5113,A62:A67,1)-1,0,2) )) / 1000</f>
        <v>1.310592286785744E-3</v>
      </c>
    </row>
    <row r="77" spans="1:13" x14ac:dyDescent="0.25">
      <c r="A77" s="5">
        <v>11</v>
      </c>
      <c r="B77" s="21">
        <f ca="1">(FORECAST( 43.5113, OFFSET(H62:H67,MATCH(43.5113,A62:A67,1)-1,0,2), OFFSET(A62:A67,MATCH(43.5113,A62:A67,1)-1,0,2) )) / 1000</f>
        <v>1.4932364495032998E-3</v>
      </c>
    </row>
    <row r="78" spans="1:13" x14ac:dyDescent="0.25">
      <c r="A78" s="5">
        <v>10</v>
      </c>
      <c r="B78" s="21">
        <f ca="1">(FORECAST( 43.5113, OFFSET(I62:I67,MATCH(43.5113,A62:A67,1)-1,0,2), OFFSET(A62:A67,MATCH(43.5113,A62:A67,1)-1,0,2) )) / 1000</f>
        <v>1.7427185062290655E-3</v>
      </c>
    </row>
    <row r="79" spans="1:13" x14ac:dyDescent="0.25">
      <c r="A79" s="5">
        <v>9</v>
      </c>
      <c r="B79" s="21">
        <f ca="1">(FORECAST( 43.5113, OFFSET(J62:J67,MATCH(43.5113,A62:A67,1)-1,0,2), OFFSET(A62:A67,MATCH(43.5113,A62:A67,1)-1,0,2) )) / 1000</f>
        <v>2.0795131023448529E-3</v>
      </c>
    </row>
    <row r="80" spans="1:13" x14ac:dyDescent="0.25">
      <c r="A80" s="5">
        <v>8</v>
      </c>
      <c r="B80" s="21">
        <f ca="1">(FORECAST( 43.5113, OFFSET(K62:K67,MATCH(43.5113,A62:A67,1)-1,0,2), OFFSET(A62:A67,MATCH(43.5113,A62:A67,1)-1,0,2) )) / 1000</f>
        <v>2.5268461552157345E-3</v>
      </c>
    </row>
    <row r="81" spans="1:2" x14ac:dyDescent="0.25">
      <c r="A81" s="5">
        <v>7</v>
      </c>
      <c r="B81" s="21">
        <f ca="1">(FORECAST( 43.5113, OFFSET(L62:L67,MATCH(43.5113,A62:A67,1)-1,0,2), OFFSET(A62:A67,MATCH(43.5113,A62:A67,1)-1,0,2) )) / 1000</f>
        <v>3.1106948541900197E-3</v>
      </c>
    </row>
    <row r="82" spans="1:2" x14ac:dyDescent="0.25">
      <c r="A82" s="8">
        <v>6</v>
      </c>
      <c r="B82" s="22">
        <f ca="1">(FORECAST( 43.5113, OFFSET(M62:M67,MATCH(43.5113,A62:A67,1)-1,0,2), OFFSET(A62:A67,MATCH(43.5113,A62:A67,1)-1,0,2) )) / 1000</f>
        <v>3.8597876605992562E-3</v>
      </c>
    </row>
    <row r="84" spans="1:2" ht="28.9" customHeight="1" x14ac:dyDescent="0.5">
      <c r="A84" s="1" t="s">
        <v>32</v>
      </c>
      <c r="B84" s="1"/>
    </row>
    <row r="85" spans="1:2" x14ac:dyDescent="0.25">
      <c r="A85" s="23" t="s">
        <v>15</v>
      </c>
      <c r="B85" s="25" t="s">
        <v>33</v>
      </c>
    </row>
    <row r="86" spans="1:2" x14ac:dyDescent="0.25">
      <c r="A86" s="5">
        <v>70</v>
      </c>
      <c r="B86" s="7">
        <v>1.046183377992171</v>
      </c>
    </row>
    <row r="87" spans="1:2" x14ac:dyDescent="0.25">
      <c r="A87" s="5">
        <v>60</v>
      </c>
      <c r="B87" s="7">
        <v>1.033823788808794</v>
      </c>
    </row>
    <row r="88" spans="1:2" x14ac:dyDescent="0.25">
      <c r="A88" s="5">
        <v>50</v>
      </c>
      <c r="B88" s="7">
        <v>1.01403501128844</v>
      </c>
    </row>
    <row r="89" spans="1:2" x14ac:dyDescent="0.25">
      <c r="A89" s="5">
        <v>40</v>
      </c>
      <c r="B89" s="7">
        <v>0.98462965406094338</v>
      </c>
    </row>
    <row r="90" spans="1:2" x14ac:dyDescent="0.25">
      <c r="A90" s="5">
        <v>30</v>
      </c>
      <c r="B90" s="7">
        <v>0.9408557072632997</v>
      </c>
    </row>
    <row r="91" spans="1:2" x14ac:dyDescent="0.25">
      <c r="A91" s="8">
        <v>20</v>
      </c>
      <c r="B91" s="10">
        <v>0.86441128380571985</v>
      </c>
    </row>
    <row r="93" spans="1:2" ht="28.9" customHeight="1" x14ac:dyDescent="0.5">
      <c r="A93" s="1" t="s">
        <v>34</v>
      </c>
      <c r="B93" s="1"/>
    </row>
    <row r="94" spans="1:2" x14ac:dyDescent="0.25">
      <c r="A94" s="23" t="s">
        <v>15</v>
      </c>
      <c r="B94" s="25" t="s">
        <v>33</v>
      </c>
    </row>
    <row r="95" spans="1:2" x14ac:dyDescent="0.25">
      <c r="A95" s="5">
        <v>70</v>
      </c>
      <c r="B95" s="7">
        <v>1.265399494651547</v>
      </c>
    </row>
    <row r="96" spans="1:2" x14ac:dyDescent="0.25">
      <c r="A96" s="5">
        <v>60</v>
      </c>
      <c r="B96" s="7">
        <v>1.177970850160015</v>
      </c>
    </row>
    <row r="97" spans="1:2" x14ac:dyDescent="0.25">
      <c r="A97" s="5">
        <v>50</v>
      </c>
      <c r="B97" s="7">
        <v>1.071857332274007</v>
      </c>
    </row>
    <row r="98" spans="1:2" x14ac:dyDescent="0.25">
      <c r="A98" s="5">
        <v>40</v>
      </c>
      <c r="B98" s="7">
        <v>0.94762255546982022</v>
      </c>
    </row>
    <row r="99" spans="1:2" x14ac:dyDescent="0.25">
      <c r="A99" s="5">
        <v>30</v>
      </c>
      <c r="B99" s="7">
        <v>0.79845431427658786</v>
      </c>
    </row>
    <row r="100" spans="1:2" x14ac:dyDescent="0.25">
      <c r="A100" s="8">
        <v>20</v>
      </c>
      <c r="B100" s="10">
        <v>0.60690155380768018</v>
      </c>
    </row>
    <row r="102" spans="1:2" ht="28.9" customHeight="1" x14ac:dyDescent="0.5">
      <c r="A102" s="1" t="s">
        <v>35</v>
      </c>
      <c r="B102" s="1"/>
    </row>
    <row r="103" spans="1:2" x14ac:dyDescent="0.25">
      <c r="A103" s="23" t="s">
        <v>15</v>
      </c>
      <c r="B103" s="25" t="s">
        <v>33</v>
      </c>
    </row>
    <row r="104" spans="1:2" x14ac:dyDescent="0.25">
      <c r="A104" s="5">
        <v>70</v>
      </c>
      <c r="B104" s="7">
        <v>2.173844546281992</v>
      </c>
    </row>
    <row r="105" spans="1:2" x14ac:dyDescent="0.25">
      <c r="A105" s="5">
        <v>60</v>
      </c>
      <c r="B105" s="7">
        <v>1.6723889998523529</v>
      </c>
    </row>
    <row r="106" spans="1:2" x14ac:dyDescent="0.25">
      <c r="A106" s="5">
        <v>50</v>
      </c>
      <c r="B106" s="7">
        <v>1.2562846660896201</v>
      </c>
    </row>
    <row r="107" spans="1:2" x14ac:dyDescent="0.25">
      <c r="A107" s="5">
        <v>40</v>
      </c>
      <c r="B107" s="7">
        <v>0.8897567238208719</v>
      </c>
    </row>
    <row r="108" spans="1:2" x14ac:dyDescent="0.25">
      <c r="A108" s="5">
        <v>30</v>
      </c>
      <c r="B108" s="7">
        <v>0.57578960002305335</v>
      </c>
    </row>
    <row r="109" spans="1:2" x14ac:dyDescent="0.25">
      <c r="A109" s="8">
        <v>20</v>
      </c>
      <c r="B109" s="10">
        <v>0.34324563266992392</v>
      </c>
    </row>
    <row r="111" spans="1:2" ht="28.9" customHeight="1" x14ac:dyDescent="0.5">
      <c r="A111" s="1" t="s">
        <v>36</v>
      </c>
      <c r="B111" s="1"/>
    </row>
    <row r="112" spans="1:2" x14ac:dyDescent="0.25">
      <c r="A112" s="23" t="s">
        <v>15</v>
      </c>
      <c r="B112" s="25" t="s">
        <v>33</v>
      </c>
    </row>
    <row r="113" spans="1:2" x14ac:dyDescent="0.25">
      <c r="A113" s="5">
        <v>70</v>
      </c>
      <c r="B113" s="7">
        <v>1.0692027930739909</v>
      </c>
    </row>
    <row r="114" spans="1:2" x14ac:dyDescent="0.25">
      <c r="A114" s="5">
        <v>61.666666666666671</v>
      </c>
      <c r="B114" s="7">
        <v>1.039916962151535</v>
      </c>
    </row>
    <row r="115" spans="1:2" x14ac:dyDescent="0.25">
      <c r="A115" s="5">
        <v>53.333333333333343</v>
      </c>
      <c r="B115" s="7">
        <v>1.018342378848905</v>
      </c>
    </row>
    <row r="116" spans="1:2" x14ac:dyDescent="0.25">
      <c r="A116" s="5">
        <v>45</v>
      </c>
      <c r="B116" s="7">
        <v>1.002779582557404</v>
      </c>
    </row>
    <row r="117" spans="1:2" x14ac:dyDescent="0.25">
      <c r="A117" s="5">
        <v>36.666666666666671</v>
      </c>
      <c r="B117" s="7">
        <v>0.99325655388533418</v>
      </c>
    </row>
    <row r="118" spans="1:2" x14ac:dyDescent="0.25">
      <c r="A118" s="5">
        <v>28.333333333333339</v>
      </c>
      <c r="B118" s="7">
        <v>0.98528883992489213</v>
      </c>
    </row>
    <row r="119" spans="1:2" x14ac:dyDescent="0.25">
      <c r="A119" s="8">
        <v>20</v>
      </c>
      <c r="B119" s="10">
        <v>0.98007307010662126</v>
      </c>
    </row>
  </sheetData>
  <sheetProtection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5:M119"/>
  <sheetViews>
    <sheetView workbookViewId="0">
      <selection activeCell="B29" sqref="B29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50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0</v>
      </c>
      <c r="B17" s="6" t="s">
        <v>51</v>
      </c>
      <c r="C17" s="6"/>
      <c r="D17" s="7"/>
    </row>
    <row r="18" spans="1:7" x14ac:dyDescent="0.25">
      <c r="A18" s="5" t="s">
        <v>1</v>
      </c>
      <c r="B18" s="6" t="s">
        <v>2</v>
      </c>
      <c r="C18" s="6"/>
      <c r="D18" s="7"/>
    </row>
    <row r="19" spans="1:7" x14ac:dyDescent="0.25">
      <c r="A19" s="5" t="s">
        <v>3</v>
      </c>
      <c r="B19" s="6" t="s">
        <v>4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5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6</v>
      </c>
      <c r="B24" s="13">
        <v>14</v>
      </c>
      <c r="C24" s="13" t="s">
        <v>7</v>
      </c>
      <c r="D24" s="14"/>
    </row>
    <row r="25" spans="1:7" x14ac:dyDescent="0.25">
      <c r="A25" s="5" t="s">
        <v>8</v>
      </c>
      <c r="B25" s="13">
        <v>55.1</v>
      </c>
      <c r="C25" s="13" t="s">
        <v>9</v>
      </c>
      <c r="D25" s="14"/>
    </row>
    <row r="26" spans="1:7" x14ac:dyDescent="0.25">
      <c r="A26" s="8"/>
      <c r="B26" s="15"/>
      <c r="C26" s="15"/>
      <c r="D26" s="16"/>
    </row>
    <row r="29" spans="1:7" x14ac:dyDescent="0.25">
      <c r="A29" s="17" t="s">
        <v>10</v>
      </c>
      <c r="B29" s="30">
        <v>0.71</v>
      </c>
      <c r="C29" s="17" t="s">
        <v>11</v>
      </c>
      <c r="D29" s="17" t="s">
        <v>12</v>
      </c>
      <c r="E29" s="17"/>
      <c r="F29" s="17"/>
      <c r="G29" s="17"/>
    </row>
    <row r="31" spans="1:7" ht="31.5" hidden="1" x14ac:dyDescent="0.5">
      <c r="A31" s="1" t="s">
        <v>13</v>
      </c>
      <c r="B31" s="1"/>
    </row>
    <row r="32" spans="1:7" hidden="1" x14ac:dyDescent="0.25">
      <c r="A32" s="2"/>
      <c r="B32" s="18" t="s">
        <v>14</v>
      </c>
    </row>
    <row r="33" spans="1:2" hidden="1" x14ac:dyDescent="0.25">
      <c r="A33" s="19" t="s">
        <v>15</v>
      </c>
      <c r="B33" s="20">
        <v>14</v>
      </c>
    </row>
    <row r="34" spans="1:2" hidden="1" x14ac:dyDescent="0.25">
      <c r="A34" s="5">
        <v>40</v>
      </c>
      <c r="B34" s="7">
        <v>4.2581401906268386E-3</v>
      </c>
    </row>
    <row r="35" spans="1:2" hidden="1" x14ac:dyDescent="0.25">
      <c r="A35" s="5">
        <v>46</v>
      </c>
      <c r="B35" s="7">
        <v>5.2561390078833684E-3</v>
      </c>
    </row>
    <row r="36" spans="1:2" hidden="1" x14ac:dyDescent="0.25">
      <c r="A36" s="5">
        <v>52</v>
      </c>
      <c r="B36" s="7">
        <v>6.3902993675613159E-3</v>
      </c>
    </row>
    <row r="37" spans="1:2" hidden="1" x14ac:dyDescent="0.25">
      <c r="A37" s="5">
        <v>58</v>
      </c>
      <c r="B37" s="7">
        <v>7.5244597272392643E-3</v>
      </c>
    </row>
    <row r="38" spans="1:2" hidden="1" x14ac:dyDescent="0.25">
      <c r="A38" s="5">
        <v>63.999999999999993</v>
      </c>
      <c r="B38" s="7">
        <v>8.9635445369953323E-3</v>
      </c>
    </row>
    <row r="39" spans="1:2" hidden="1" x14ac:dyDescent="0.25">
      <c r="A39" s="8">
        <v>70</v>
      </c>
      <c r="B39" s="10">
        <v>1.040344465276765E-2</v>
      </c>
    </row>
    <row r="40" spans="1:2" hidden="1" x14ac:dyDescent="0.25"/>
    <row r="41" spans="1:2" ht="31.5" hidden="1" x14ac:dyDescent="0.5">
      <c r="A41" s="1" t="s">
        <v>16</v>
      </c>
      <c r="B41" s="1"/>
    </row>
    <row r="42" spans="1:2" hidden="1" x14ac:dyDescent="0.25">
      <c r="A42" s="2"/>
      <c r="B42" s="18" t="s">
        <v>14</v>
      </c>
    </row>
    <row r="43" spans="1:2" hidden="1" x14ac:dyDescent="0.25">
      <c r="A43" s="19" t="s">
        <v>15</v>
      </c>
      <c r="B43" s="20">
        <v>14</v>
      </c>
    </row>
    <row r="44" spans="1:2" hidden="1" x14ac:dyDescent="0.25">
      <c r="A44" s="5">
        <v>40</v>
      </c>
      <c r="B44" s="21">
        <v>1.135790435330011E-4</v>
      </c>
    </row>
    <row r="45" spans="1:2" hidden="1" x14ac:dyDescent="0.25">
      <c r="A45" s="5">
        <v>46</v>
      </c>
      <c r="B45" s="21">
        <v>1.199110339639087E-4</v>
      </c>
    </row>
    <row r="46" spans="1:2" hidden="1" x14ac:dyDescent="0.25">
      <c r="A46" s="5">
        <v>52</v>
      </c>
      <c r="B46" s="21">
        <v>1.2537543506751269E-4</v>
      </c>
    </row>
    <row r="47" spans="1:2" hidden="1" x14ac:dyDescent="0.25">
      <c r="A47" s="5">
        <v>58</v>
      </c>
      <c r="B47" s="21">
        <v>1.308398361711165E-4</v>
      </c>
    </row>
    <row r="48" spans="1:2" hidden="1" x14ac:dyDescent="0.25">
      <c r="A48" s="5">
        <v>63.999999999999993</v>
      </c>
      <c r="B48" s="21">
        <v>1.354360082782371E-4</v>
      </c>
    </row>
    <row r="49" spans="1:13" hidden="1" x14ac:dyDescent="0.25">
      <c r="A49" s="8">
        <v>70</v>
      </c>
      <c r="B49" s="22">
        <v>1.4002985891745269E-4</v>
      </c>
    </row>
    <row r="50" spans="1:13" hidden="1" x14ac:dyDescent="0.25"/>
    <row r="51" spans="1:13" ht="28.9" customHeight="1" x14ac:dyDescent="0.5">
      <c r="A51" s="1" t="s">
        <v>17</v>
      </c>
      <c r="B51" s="1"/>
    </row>
    <row r="52" spans="1:13" x14ac:dyDescent="0.25">
      <c r="A52" s="23"/>
      <c r="B52" s="24" t="s">
        <v>18</v>
      </c>
      <c r="C52" s="24"/>
      <c r="D52" s="24" t="s">
        <v>19</v>
      </c>
      <c r="E52" s="25"/>
    </row>
    <row r="53" spans="1:13" x14ac:dyDescent="0.25">
      <c r="A53" s="5" t="s">
        <v>20</v>
      </c>
      <c r="B53" s="26">
        <f>1000 * (0.00697628222006158)*B29</f>
        <v>4.953160376243722</v>
      </c>
      <c r="C53" s="26" t="s">
        <v>21</v>
      </c>
      <c r="D53" s="26">
        <f>1000 * 0.00697628222006158*B29 / 453592</f>
        <v>1.0919858322553577E-5</v>
      </c>
      <c r="E53" s="21" t="s">
        <v>22</v>
      </c>
    </row>
    <row r="54" spans="1:13" x14ac:dyDescent="0.25">
      <c r="A54" s="5" t="s">
        <v>23</v>
      </c>
      <c r="B54" s="26">
        <f>(1133.14801538281)*B29 / 60</f>
        <v>13.408918182029916</v>
      </c>
      <c r="C54" s="26" t="s">
        <v>24</v>
      </c>
      <c r="D54" s="26">
        <f>(1133.14801538281)*B29 * 0.00220462 / 60</f>
        <v>2.9561569202466796E-2</v>
      </c>
      <c r="E54" s="21" t="s">
        <v>25</v>
      </c>
    </row>
    <row r="55" spans="1:13" x14ac:dyDescent="0.25">
      <c r="A55" s="5" t="s">
        <v>26</v>
      </c>
      <c r="B55" s="26">
        <f>(1749.12571376032)*B29 / 60</f>
        <v>20.697987612830453</v>
      </c>
      <c r="C55" s="26" t="s">
        <v>24</v>
      </c>
      <c r="D55" s="26">
        <f>(1749.12571376032)*B29 * 0.00220462 / 60</f>
        <v>4.5631197450998279E-2</v>
      </c>
      <c r="E55" s="21" t="s">
        <v>25</v>
      </c>
    </row>
    <row r="56" spans="1:13" x14ac:dyDescent="0.25">
      <c r="A56" s="8" t="s">
        <v>27</v>
      </c>
      <c r="B56" s="27">
        <f>0.000128198708971041</f>
        <v>1.2819870897104099E-4</v>
      </c>
      <c r="C56" s="27" t="s">
        <v>28</v>
      </c>
      <c r="D56" s="27">
        <f>0.000128198708971041</f>
        <v>1.2819870897104099E-4</v>
      </c>
      <c r="E56" s="22" t="s">
        <v>28</v>
      </c>
    </row>
    <row r="59" spans="1:13" ht="31.5" hidden="1" x14ac:dyDescent="0.5">
      <c r="A59" s="1" t="s">
        <v>29</v>
      </c>
      <c r="B59" s="1"/>
    </row>
    <row r="60" spans="1:13" hidden="1" x14ac:dyDescent="0.25">
      <c r="A60" s="2"/>
      <c r="B60" s="28" t="s">
        <v>14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18"/>
    </row>
    <row r="61" spans="1:13" hidden="1" x14ac:dyDescent="0.25">
      <c r="A61" s="19" t="s">
        <v>15</v>
      </c>
      <c r="B61" s="29">
        <v>15</v>
      </c>
      <c r="C61" s="29">
        <v>14.5</v>
      </c>
      <c r="D61" s="29">
        <v>14</v>
      </c>
      <c r="E61" s="29">
        <v>13.5</v>
      </c>
      <c r="F61" s="29">
        <v>13</v>
      </c>
      <c r="G61" s="29">
        <v>12</v>
      </c>
      <c r="H61" s="29">
        <v>11</v>
      </c>
      <c r="I61" s="29">
        <v>10</v>
      </c>
      <c r="J61" s="29">
        <v>9</v>
      </c>
      <c r="K61" s="29">
        <v>8</v>
      </c>
      <c r="L61" s="29">
        <v>7</v>
      </c>
      <c r="M61" s="20">
        <v>6</v>
      </c>
    </row>
    <row r="62" spans="1:13" hidden="1" x14ac:dyDescent="0.25">
      <c r="A62" s="5">
        <v>40</v>
      </c>
      <c r="B62" s="26">
        <v>0.99431273567451994</v>
      </c>
      <c r="C62" s="26">
        <v>1.031216827822643</v>
      </c>
      <c r="D62" s="26">
        <v>1.071792975909355</v>
      </c>
      <c r="E62" s="26">
        <v>1.1172415774370621</v>
      </c>
      <c r="F62" s="26">
        <v>1.1689349844071251</v>
      </c>
      <c r="G62" s="26">
        <v>1.2974053951745279</v>
      </c>
      <c r="H62" s="26">
        <v>1.471622114201486</v>
      </c>
      <c r="I62" s="26">
        <v>1.708754319461194</v>
      </c>
      <c r="J62" s="26">
        <v>2.0287224609100569</v>
      </c>
      <c r="K62" s="26">
        <v>2.454198260487741</v>
      </c>
      <c r="L62" s="26">
        <v>3.01060471211715</v>
      </c>
      <c r="M62" s="21">
        <v>3.726116081704427</v>
      </c>
    </row>
    <row r="63" spans="1:13" hidden="1" x14ac:dyDescent="0.25">
      <c r="A63" s="5">
        <v>46</v>
      </c>
      <c r="B63" s="26">
        <v>1.003656350114293</v>
      </c>
      <c r="C63" s="26">
        <v>1.039847347663309</v>
      </c>
      <c r="D63" s="26">
        <v>1.080511636595292</v>
      </c>
      <c r="E63" s="26">
        <v>1.1269679883963679</v>
      </c>
      <c r="F63" s="26">
        <v>1.180707129051628</v>
      </c>
      <c r="G63" s="26">
        <v>1.3168564533598031</v>
      </c>
      <c r="H63" s="26">
        <v>1.5043245073795399</v>
      </c>
      <c r="I63" s="26">
        <v>1.761227460953835</v>
      </c>
      <c r="J63" s="26">
        <v>2.108432755908896</v>
      </c>
      <c r="K63" s="26">
        <v>2.569559106054192</v>
      </c>
      <c r="L63" s="26">
        <v>3.170976497182425</v>
      </c>
      <c r="M63" s="21">
        <v>3.941806187069544</v>
      </c>
    </row>
    <row r="64" spans="1:13" hidden="1" x14ac:dyDescent="0.25">
      <c r="A64" s="5">
        <v>52</v>
      </c>
      <c r="B64" s="26">
        <v>1.0148326791088</v>
      </c>
      <c r="C64" s="26">
        <v>1.0510033632052129</v>
      </c>
      <c r="D64" s="26">
        <v>1.092562995898664</v>
      </c>
      <c r="E64" s="26">
        <v>1.140948722659004</v>
      </c>
      <c r="F64" s="26">
        <v>1.1977696434550531</v>
      </c>
      <c r="G64" s="26">
        <v>1.3440132395242741</v>
      </c>
      <c r="H64" s="26">
        <v>1.547605673835853</v>
      </c>
      <c r="I64" s="26">
        <v>1.8276101081025851</v>
      </c>
      <c r="J64" s="26">
        <v>2.2058409760204798</v>
      </c>
      <c r="K64" s="26">
        <v>2.7068639832688102</v>
      </c>
      <c r="L64" s="26">
        <v>3.3579961075100782</v>
      </c>
      <c r="M64" s="21">
        <v>4.1893055983900362</v>
      </c>
    </row>
    <row r="65" spans="1:13" hidden="1" x14ac:dyDescent="0.25">
      <c r="A65" s="5">
        <v>58</v>
      </c>
      <c r="B65" s="26">
        <v>1.0260090081033071</v>
      </c>
      <c r="C65" s="26">
        <v>1.0621593787471171</v>
      </c>
      <c r="D65" s="26">
        <v>1.104614355202036</v>
      </c>
      <c r="E65" s="26">
        <v>1.1549294569216411</v>
      </c>
      <c r="F65" s="26">
        <v>1.214832157858478</v>
      </c>
      <c r="G65" s="26">
        <v>1.3711700256887449</v>
      </c>
      <c r="H65" s="26">
        <v>1.5908868402921661</v>
      </c>
      <c r="I65" s="26">
        <v>1.8939927552513349</v>
      </c>
      <c r="J65" s="26">
        <v>2.303249196132064</v>
      </c>
      <c r="K65" s="26">
        <v>2.8441688604834279</v>
      </c>
      <c r="L65" s="26">
        <v>3.5450157178377322</v>
      </c>
      <c r="M65" s="21">
        <v>4.436805009710528</v>
      </c>
    </row>
    <row r="66" spans="1:13" hidden="1" x14ac:dyDescent="0.25">
      <c r="A66" s="5">
        <v>63.999999999999993</v>
      </c>
      <c r="B66" s="26">
        <v>1.04413024781655</v>
      </c>
      <c r="C66" s="26">
        <v>1.0819895523865319</v>
      </c>
      <c r="D66" s="26">
        <v>1.127264080081315</v>
      </c>
      <c r="E66" s="26">
        <v>1.1816277243382041</v>
      </c>
      <c r="F66" s="26">
        <v>1.246926333093465</v>
      </c>
      <c r="G66" s="26">
        <v>1.418571608338913</v>
      </c>
      <c r="H66" s="26">
        <v>1.660405779286791</v>
      </c>
      <c r="I66" s="26">
        <v>1.99338599138949</v>
      </c>
      <c r="J66" s="26">
        <v>2.44122066208263</v>
      </c>
      <c r="K66" s="26">
        <v>3.0303694807850841</v>
      </c>
      <c r="L66" s="26">
        <v>3.790043408898959</v>
      </c>
      <c r="M66" s="21">
        <v>4.7522046798096076</v>
      </c>
    </row>
    <row r="67" spans="1:13" hidden="1" x14ac:dyDescent="0.25">
      <c r="A67" s="8">
        <v>70</v>
      </c>
      <c r="B67" s="27">
        <v>1.0622700568097889</v>
      </c>
      <c r="C67" s="27">
        <v>1.1018429189620369</v>
      </c>
      <c r="D67" s="27">
        <v>1.149942142836466</v>
      </c>
      <c r="E67" s="27">
        <v>1.20835999585411</v>
      </c>
      <c r="F67" s="27">
        <v>1.279060699934953</v>
      </c>
      <c r="G67" s="27">
        <v>1.466027321460968</v>
      </c>
      <c r="H67" s="27">
        <v>1.7299948727534431</v>
      </c>
      <c r="I67" s="27">
        <v>2.092867491134569</v>
      </c>
      <c r="J67" s="27">
        <v>2.5793005859097708</v>
      </c>
      <c r="K67" s="27">
        <v>3.2167008383677209</v>
      </c>
      <c r="L67" s="27">
        <v>4.03522620178033</v>
      </c>
      <c r="M67" s="22">
        <v>5.0677859014027513</v>
      </c>
    </row>
    <row r="68" spans="1:13" hidden="1" x14ac:dyDescent="0.25"/>
    <row r="69" spans="1:13" ht="28.9" customHeight="1" x14ac:dyDescent="0.5">
      <c r="A69" s="1" t="s">
        <v>30</v>
      </c>
      <c r="B69" s="1"/>
    </row>
    <row r="70" spans="1:13" x14ac:dyDescent="0.25">
      <c r="A70" s="23" t="s">
        <v>14</v>
      </c>
      <c r="B70" s="25" t="s">
        <v>31</v>
      </c>
    </row>
    <row r="71" spans="1:13" x14ac:dyDescent="0.25">
      <c r="A71" s="5">
        <v>15</v>
      </c>
      <c r="B71" s="21">
        <f ca="1">(FORECAST( 55.1, OFFSET(B62:B67,MATCH(55.1,A62:A67,1)-1,0,2), OFFSET(A62:A67,MATCH(55.1,A62:A67,1)-1,0,2) )) / 1000</f>
        <v>1.0206071157559619E-3</v>
      </c>
    </row>
    <row r="72" spans="1:13" x14ac:dyDescent="0.25">
      <c r="A72" s="5">
        <v>14.5</v>
      </c>
      <c r="B72" s="21">
        <f ca="1">(FORECAST( 55.1, OFFSET(C62:C67,MATCH(55.1,A62:A67,1)-1,0,2), OFFSET(A62:A67,MATCH(55.1,A62:A67,1)-1,0,2) )) / 1000</f>
        <v>1.05676730456853E-3</v>
      </c>
    </row>
    <row r="73" spans="1:13" x14ac:dyDescent="0.25">
      <c r="A73" s="5">
        <v>14</v>
      </c>
      <c r="B73" s="21">
        <f ca="1">(FORECAST( 55.1, OFFSET(D62:D67,MATCH(55.1,A62:A67,1)-1,0,2), OFFSET(A62:A67,MATCH(55.1,A62:A67,1)-1,0,2) )) / 1000</f>
        <v>1.0987895315387394E-3</v>
      </c>
    </row>
    <row r="74" spans="1:13" x14ac:dyDescent="0.25">
      <c r="A74" s="5">
        <v>13.5</v>
      </c>
      <c r="B74" s="21">
        <f ca="1">(FORECAST( 55.1, OFFSET(E62:E67,MATCH(55.1,A62:A67,1)-1,0,2), OFFSET(A62:A67,MATCH(55.1,A62:A67,1)-1,0,2) )) / 1000</f>
        <v>1.1481721020280332E-3</v>
      </c>
    </row>
    <row r="75" spans="1:13" x14ac:dyDescent="0.25">
      <c r="A75" s="5">
        <v>13</v>
      </c>
      <c r="B75" s="21">
        <f ca="1">(FORECAST( 55.1, OFFSET(F62:F67,MATCH(55.1,A62:A67,1)-1,0,2), OFFSET(A62:A67,MATCH(55.1,A62:A67,1)-1,0,2) )) / 1000</f>
        <v>1.2065852758968226E-3</v>
      </c>
    </row>
    <row r="76" spans="1:13" x14ac:dyDescent="0.25">
      <c r="A76" s="5">
        <v>12</v>
      </c>
      <c r="B76" s="21">
        <f ca="1">(FORECAST( 55.1, OFFSET(G62:G67,MATCH(55.1,A62:A67,1)-1,0,2), OFFSET(A62:A67,MATCH(55.1,A62:A67,1)-1,0,2) )) / 1000</f>
        <v>1.3580442457092508E-3</v>
      </c>
    </row>
    <row r="77" spans="1:13" x14ac:dyDescent="0.25">
      <c r="A77" s="5">
        <v>11</v>
      </c>
      <c r="B77" s="21">
        <f ca="1">(FORECAST( 55.1, OFFSET(H62:H67,MATCH(55.1,A62:A67,1)-1,0,2), OFFSET(A62:A67,MATCH(55.1,A62:A67,1)-1,0,2) )) / 1000</f>
        <v>1.5699676098382815E-3</v>
      </c>
    </row>
    <row r="78" spans="1:13" x14ac:dyDescent="0.25">
      <c r="A78" s="5">
        <v>10</v>
      </c>
      <c r="B78" s="21">
        <f ca="1">(FORECAST( 55.1, OFFSET(I62:I67,MATCH(55.1,A62:A67,1)-1,0,2), OFFSET(A62:A67,MATCH(55.1,A62:A67,1)-1,0,2) )) / 1000</f>
        <v>1.8619078091294389E-3</v>
      </c>
    </row>
    <row r="79" spans="1:13" x14ac:dyDescent="0.25">
      <c r="A79" s="5">
        <v>9</v>
      </c>
      <c r="B79" s="21">
        <f ca="1">(FORECAST( 55.1, OFFSET(J62:J67,MATCH(55.1,A62:A67,1)-1,0,2), OFFSET(A62:A67,MATCH(55.1,A62:A67,1)-1,0,2) )) / 1000</f>
        <v>2.2561685564114644E-3</v>
      </c>
    </row>
    <row r="80" spans="1:13" x14ac:dyDescent="0.25">
      <c r="A80" s="5">
        <v>8</v>
      </c>
      <c r="B80" s="21">
        <f ca="1">(FORECAST( 55.1, OFFSET(K62:K67,MATCH(55.1,A62:A67,1)-1,0,2), OFFSET(A62:A67,MATCH(55.1,A62:A67,1)-1,0,2) )) / 1000</f>
        <v>2.7778048364963627E-3</v>
      </c>
    </row>
    <row r="81" spans="1:2" x14ac:dyDescent="0.25">
      <c r="A81" s="5">
        <v>7</v>
      </c>
      <c r="B81" s="21">
        <f ca="1">(FORECAST( 55.1, OFFSET(L62:L67,MATCH(55.1,A62:A67,1)-1,0,2), OFFSET(A62:A67,MATCH(55.1,A62:A67,1)-1,0,2) )) / 1000</f>
        <v>3.4546229061793664E-3</v>
      </c>
    </row>
    <row r="82" spans="1:2" x14ac:dyDescent="0.25">
      <c r="A82" s="8">
        <v>6</v>
      </c>
      <c r="B82" s="22">
        <f ca="1">(FORECAST( 55.1, OFFSET(M62:M67,MATCH(55.1,A62:A67,1)-1,0,2), OFFSET(A62:A67,MATCH(55.1,A62:A67,1)-1,0,2) )) / 1000</f>
        <v>4.3171802942389573E-3</v>
      </c>
    </row>
    <row r="84" spans="1:2" ht="28.9" customHeight="1" x14ac:dyDescent="0.5">
      <c r="A84" s="1" t="s">
        <v>32</v>
      </c>
      <c r="B84" s="1"/>
    </row>
    <row r="85" spans="1:2" x14ac:dyDescent="0.25">
      <c r="A85" s="23" t="s">
        <v>15</v>
      </c>
      <c r="B85" s="25" t="s">
        <v>33</v>
      </c>
    </row>
    <row r="86" spans="1:2" x14ac:dyDescent="0.25">
      <c r="A86" s="5">
        <v>70</v>
      </c>
      <c r="B86" s="7">
        <v>1.020601933350185</v>
      </c>
    </row>
    <row r="87" spans="1:2" x14ac:dyDescent="0.25">
      <c r="A87" s="5">
        <v>64</v>
      </c>
      <c r="B87" s="7">
        <v>1.013367511040679</v>
      </c>
    </row>
    <row r="88" spans="1:2" x14ac:dyDescent="0.25">
      <c r="A88" s="5">
        <v>58</v>
      </c>
      <c r="B88" s="7">
        <v>1.0061186226061709</v>
      </c>
    </row>
    <row r="89" spans="1:2" x14ac:dyDescent="0.25">
      <c r="A89" s="5">
        <v>52</v>
      </c>
      <c r="B89" s="7">
        <v>0.99345940342098937</v>
      </c>
    </row>
    <row r="90" spans="1:2" x14ac:dyDescent="0.25">
      <c r="A90" s="5">
        <v>46</v>
      </c>
      <c r="B90" s="7">
        <v>0.98080018423580739</v>
      </c>
    </row>
    <row r="91" spans="1:2" x14ac:dyDescent="0.25">
      <c r="A91" s="8">
        <v>40</v>
      </c>
      <c r="B91" s="10">
        <v>0.96055333100125329</v>
      </c>
    </row>
    <row r="93" spans="1:2" ht="28.9" customHeight="1" x14ac:dyDescent="0.5">
      <c r="A93" s="1" t="s">
        <v>34</v>
      </c>
      <c r="B93" s="1"/>
    </row>
    <row r="94" spans="1:2" x14ac:dyDescent="0.25">
      <c r="A94" s="23" t="s">
        <v>15</v>
      </c>
      <c r="B94" s="25" t="s">
        <v>33</v>
      </c>
    </row>
    <row r="95" spans="1:2" x14ac:dyDescent="0.25">
      <c r="A95" s="5">
        <v>70</v>
      </c>
      <c r="B95" s="7">
        <v>1.1214762209111899</v>
      </c>
    </row>
    <row r="96" spans="1:2" x14ac:dyDescent="0.25">
      <c r="A96" s="5">
        <v>64</v>
      </c>
      <c r="B96" s="7">
        <v>1.074985379289312</v>
      </c>
    </row>
    <row r="97" spans="1:2" x14ac:dyDescent="0.25">
      <c r="A97" s="5">
        <v>58</v>
      </c>
      <c r="B97" s="7">
        <v>1.0284614843658311</v>
      </c>
    </row>
    <row r="98" spans="1:2" x14ac:dyDescent="0.25">
      <c r="A98" s="5">
        <v>52</v>
      </c>
      <c r="B98" s="7">
        <v>0.96957565464342166</v>
      </c>
    </row>
    <row r="99" spans="1:2" x14ac:dyDescent="0.25">
      <c r="A99" s="5">
        <v>46</v>
      </c>
      <c r="B99" s="7">
        <v>0.91068982492101225</v>
      </c>
    </row>
    <row r="100" spans="1:2" x14ac:dyDescent="0.25">
      <c r="A100" s="8">
        <v>40</v>
      </c>
      <c r="B100" s="10">
        <v>0.83984241091477974</v>
      </c>
    </row>
    <row r="102" spans="1:2" ht="28.9" customHeight="1" x14ac:dyDescent="0.5">
      <c r="A102" s="1" t="s">
        <v>35</v>
      </c>
      <c r="B102" s="1"/>
    </row>
    <row r="103" spans="1:2" x14ac:dyDescent="0.25">
      <c r="A103" s="23" t="s">
        <v>15</v>
      </c>
      <c r="B103" s="25" t="s">
        <v>33</v>
      </c>
    </row>
    <row r="104" spans="1:2" x14ac:dyDescent="0.25">
      <c r="A104" s="5">
        <v>70</v>
      </c>
      <c r="B104" s="7">
        <v>1.491259144139929</v>
      </c>
    </row>
    <row r="105" spans="1:2" x14ac:dyDescent="0.25">
      <c r="A105" s="5">
        <v>64</v>
      </c>
      <c r="B105" s="7">
        <v>1.2848597941205711</v>
      </c>
    </row>
    <row r="106" spans="1:2" x14ac:dyDescent="0.25">
      <c r="A106" s="5">
        <v>58</v>
      </c>
      <c r="B106" s="7">
        <v>1.0785773123686551</v>
      </c>
    </row>
    <row r="107" spans="1:2" x14ac:dyDescent="0.25">
      <c r="A107" s="5">
        <v>52</v>
      </c>
      <c r="B107" s="7">
        <v>0.91600356264040317</v>
      </c>
    </row>
    <row r="108" spans="1:2" x14ac:dyDescent="0.25">
      <c r="A108" s="5">
        <v>46</v>
      </c>
      <c r="B108" s="7">
        <v>0.75342981291215094</v>
      </c>
    </row>
    <row r="109" spans="1:2" x14ac:dyDescent="0.25">
      <c r="A109" s="8">
        <v>40</v>
      </c>
      <c r="B109" s="10">
        <v>0.61037384330320943</v>
      </c>
    </row>
    <row r="111" spans="1:2" ht="28.9" customHeight="1" x14ac:dyDescent="0.5">
      <c r="A111" s="1" t="s">
        <v>36</v>
      </c>
      <c r="B111" s="1"/>
    </row>
    <row r="112" spans="1:2" x14ac:dyDescent="0.25">
      <c r="A112" s="23" t="s">
        <v>15</v>
      </c>
      <c r="B112" s="25" t="s">
        <v>33</v>
      </c>
    </row>
    <row r="113" spans="1:2" x14ac:dyDescent="0.25">
      <c r="A113" s="5">
        <v>70</v>
      </c>
      <c r="B113" s="7">
        <v>1.046553602695953</v>
      </c>
    </row>
    <row r="114" spans="1:2" x14ac:dyDescent="0.25">
      <c r="A114" s="5">
        <v>65</v>
      </c>
      <c r="B114" s="7">
        <v>1.0293543255943349</v>
      </c>
    </row>
    <row r="115" spans="1:2" x14ac:dyDescent="0.25">
      <c r="A115" s="5">
        <v>60</v>
      </c>
      <c r="B115" s="7">
        <v>1.012155048492716</v>
      </c>
    </row>
    <row r="116" spans="1:2" x14ac:dyDescent="0.25">
      <c r="A116" s="5">
        <v>55</v>
      </c>
      <c r="B116" s="7">
        <v>0.99981720249181094</v>
      </c>
    </row>
    <row r="117" spans="1:2" x14ac:dyDescent="0.25">
      <c r="A117" s="5">
        <v>50</v>
      </c>
      <c r="B117" s="7">
        <v>0.99067732708235667</v>
      </c>
    </row>
    <row r="118" spans="1:2" x14ac:dyDescent="0.25">
      <c r="A118" s="5">
        <v>45</v>
      </c>
      <c r="B118" s="7">
        <v>0.98153745167290263</v>
      </c>
    </row>
    <row r="119" spans="1:2" x14ac:dyDescent="0.25">
      <c r="A119" s="8">
        <v>40</v>
      </c>
      <c r="B119" s="10">
        <v>0.97543063994104695</v>
      </c>
    </row>
  </sheetData>
  <sheetProtection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5:M119"/>
  <sheetViews>
    <sheetView workbookViewId="0">
      <selection activeCell="B29" sqref="B29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50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0</v>
      </c>
      <c r="B17" s="6" t="s">
        <v>51</v>
      </c>
      <c r="C17" s="6"/>
      <c r="D17" s="7"/>
    </row>
    <row r="18" spans="1:7" x14ac:dyDescent="0.25">
      <c r="A18" s="5" t="s">
        <v>1</v>
      </c>
      <c r="B18" s="6" t="s">
        <v>2</v>
      </c>
      <c r="C18" s="6"/>
      <c r="D18" s="7"/>
    </row>
    <row r="19" spans="1:7" x14ac:dyDescent="0.25">
      <c r="A19" s="5" t="s">
        <v>3</v>
      </c>
      <c r="B19" s="6" t="s">
        <v>4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5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6</v>
      </c>
      <c r="B24" s="13">
        <v>14</v>
      </c>
      <c r="C24" s="13" t="s">
        <v>7</v>
      </c>
      <c r="D24" s="14"/>
    </row>
    <row r="25" spans="1:7" x14ac:dyDescent="0.25">
      <c r="A25" s="5" t="s">
        <v>8</v>
      </c>
      <c r="B25" s="13">
        <v>72.52</v>
      </c>
      <c r="C25" s="13" t="s">
        <v>9</v>
      </c>
      <c r="D25" s="14"/>
    </row>
    <row r="26" spans="1:7" x14ac:dyDescent="0.25">
      <c r="A26" s="8"/>
      <c r="B26" s="15"/>
      <c r="C26" s="15"/>
      <c r="D26" s="16"/>
    </row>
    <row r="29" spans="1:7" x14ac:dyDescent="0.25">
      <c r="A29" s="17" t="s">
        <v>10</v>
      </c>
      <c r="B29" s="30">
        <v>0.71</v>
      </c>
      <c r="C29" s="17" t="s">
        <v>11</v>
      </c>
      <c r="D29" s="17" t="s">
        <v>12</v>
      </c>
      <c r="E29" s="17"/>
      <c r="F29" s="17"/>
      <c r="G29" s="17"/>
    </row>
    <row r="31" spans="1:7" ht="31.5" hidden="1" x14ac:dyDescent="0.5">
      <c r="A31" s="1" t="s">
        <v>13</v>
      </c>
      <c r="B31" s="1"/>
    </row>
    <row r="32" spans="1:7" hidden="1" x14ac:dyDescent="0.25">
      <c r="A32" s="2"/>
      <c r="B32" s="18" t="s">
        <v>14</v>
      </c>
    </row>
    <row r="33" spans="1:2" hidden="1" x14ac:dyDescent="0.25">
      <c r="A33" s="19" t="s">
        <v>15</v>
      </c>
      <c r="B33" s="20">
        <v>14</v>
      </c>
    </row>
    <row r="34" spans="1:2" hidden="1" x14ac:dyDescent="0.25">
      <c r="A34" s="5">
        <v>55.1</v>
      </c>
      <c r="B34" s="7">
        <v>6.9762822200615891E-3</v>
      </c>
    </row>
    <row r="35" spans="1:2" hidden="1" x14ac:dyDescent="0.25">
      <c r="A35" s="5">
        <v>61.079999999999991</v>
      </c>
      <c r="B35" s="7">
        <v>8.2627931473194683E-3</v>
      </c>
    </row>
    <row r="36" spans="1:2" hidden="1" x14ac:dyDescent="0.25">
      <c r="A36" s="5">
        <v>67.06</v>
      </c>
      <c r="B36" s="7">
        <v>9.6978935960392153E-3</v>
      </c>
    </row>
    <row r="37" spans="1:2" hidden="1" x14ac:dyDescent="0.25">
      <c r="A37" s="5">
        <v>73.039999999999992</v>
      </c>
      <c r="B37" s="7">
        <v>1.119801526030963E-2</v>
      </c>
    </row>
    <row r="38" spans="1:2" hidden="1" x14ac:dyDescent="0.25">
      <c r="A38" s="5">
        <v>79.02</v>
      </c>
      <c r="B38" s="7">
        <v>1.338085968786209E-2</v>
      </c>
    </row>
    <row r="39" spans="1:2" hidden="1" x14ac:dyDescent="0.25">
      <c r="A39" s="8">
        <v>85</v>
      </c>
      <c r="B39" s="10">
        <v>1.556370411541454E-2</v>
      </c>
    </row>
    <row r="40" spans="1:2" hidden="1" x14ac:dyDescent="0.25"/>
    <row r="41" spans="1:2" ht="31.5" hidden="1" x14ac:dyDescent="0.5">
      <c r="A41" s="1" t="s">
        <v>16</v>
      </c>
      <c r="B41" s="1"/>
    </row>
    <row r="42" spans="1:2" hidden="1" x14ac:dyDescent="0.25">
      <c r="A42" s="2"/>
      <c r="B42" s="18" t="s">
        <v>14</v>
      </c>
    </row>
    <row r="43" spans="1:2" hidden="1" x14ac:dyDescent="0.25">
      <c r="A43" s="19" t="s">
        <v>15</v>
      </c>
      <c r="B43" s="20">
        <v>14</v>
      </c>
    </row>
    <row r="44" spans="1:2" hidden="1" x14ac:dyDescent="0.25">
      <c r="A44" s="5">
        <v>55.1</v>
      </c>
      <c r="B44" s="21">
        <v>1.2819870897104151E-4</v>
      </c>
    </row>
    <row r="45" spans="1:2" hidden="1" x14ac:dyDescent="0.25">
      <c r="A45" s="5">
        <v>61.079999999999991</v>
      </c>
      <c r="B45" s="21">
        <v>1.332003343004855E-4</v>
      </c>
    </row>
    <row r="46" spans="1:2" hidden="1" x14ac:dyDescent="0.25">
      <c r="A46" s="5">
        <v>67.06</v>
      </c>
      <c r="B46" s="21">
        <v>1.377788721042368E-4</v>
      </c>
    </row>
    <row r="47" spans="1:2" hidden="1" x14ac:dyDescent="0.25">
      <c r="A47" s="5">
        <v>73.039999999999992</v>
      </c>
      <c r="B47" s="21">
        <v>1.424086552045372E-4</v>
      </c>
    </row>
    <row r="48" spans="1:2" hidden="1" x14ac:dyDescent="0.25">
      <c r="A48" s="5">
        <v>79.02</v>
      </c>
      <c r="B48" s="21">
        <v>1.4757651391860359E-4</v>
      </c>
    </row>
    <row r="49" spans="1:13" hidden="1" x14ac:dyDescent="0.25">
      <c r="A49" s="8">
        <v>85</v>
      </c>
      <c r="B49" s="22">
        <v>1.5274437263266909E-4</v>
      </c>
    </row>
    <row r="50" spans="1:13" hidden="1" x14ac:dyDescent="0.25"/>
    <row r="51" spans="1:13" ht="28.9" customHeight="1" x14ac:dyDescent="0.5">
      <c r="A51" s="1" t="s">
        <v>17</v>
      </c>
      <c r="B51" s="1"/>
    </row>
    <row r="52" spans="1:13" x14ac:dyDescent="0.25">
      <c r="A52" s="23"/>
      <c r="B52" s="24" t="s">
        <v>18</v>
      </c>
      <c r="C52" s="24"/>
      <c r="D52" s="24" t="s">
        <v>19</v>
      </c>
      <c r="E52" s="25"/>
    </row>
    <row r="53" spans="1:13" x14ac:dyDescent="0.25">
      <c r="A53" s="5" t="s">
        <v>20</v>
      </c>
      <c r="B53" s="26">
        <f>1000 * (0.0110675698981991)*B29</f>
        <v>7.8579746277213607</v>
      </c>
      <c r="C53" s="26" t="s">
        <v>21</v>
      </c>
      <c r="D53" s="26">
        <f>1000 * 0.0110675698981991*B29 / 453592</f>
        <v>1.732388275745904E-5</v>
      </c>
      <c r="E53" s="21" t="s">
        <v>22</v>
      </c>
    </row>
    <row r="54" spans="1:13" x14ac:dyDescent="0.25">
      <c r="A54" s="5" t="s">
        <v>23</v>
      </c>
      <c r="B54" s="26">
        <f>(1292.84398914041)*B29 / 60</f>
        <v>15.298653871494851</v>
      </c>
      <c r="C54" s="26" t="s">
        <v>24</v>
      </c>
      <c r="D54" s="26">
        <f>(1292.84398914041)*B29 * 0.00220462 / 60</f>
        <v>3.3727718298174982E-2</v>
      </c>
      <c r="E54" s="21" t="s">
        <v>25</v>
      </c>
    </row>
    <row r="55" spans="1:13" x14ac:dyDescent="0.25">
      <c r="A55" s="5" t="s">
        <v>26</v>
      </c>
      <c r="B55" s="26">
        <f>(1790.66749795009)*B29 / 60</f>
        <v>21.189565392409396</v>
      </c>
      <c r="C55" s="26" t="s">
        <v>24</v>
      </c>
      <c r="D55" s="26">
        <f>(1790.66749795009)*B29 * 0.00220462 / 60</f>
        <v>4.6714939655413602E-2</v>
      </c>
      <c r="E55" s="21" t="s">
        <v>25</v>
      </c>
    </row>
    <row r="56" spans="1:13" x14ac:dyDescent="0.25">
      <c r="A56" s="8" t="s">
        <v>27</v>
      </c>
      <c r="B56" s="27">
        <f>0.000142006065369728</f>
        <v>1.4200606536972799E-4</v>
      </c>
      <c r="C56" s="27" t="s">
        <v>28</v>
      </c>
      <c r="D56" s="27">
        <f>0.000142006065369728</f>
        <v>1.4200606536972799E-4</v>
      </c>
      <c r="E56" s="22" t="s">
        <v>28</v>
      </c>
    </row>
    <row r="59" spans="1:13" ht="31.5" hidden="1" x14ac:dyDescent="0.5">
      <c r="A59" s="1" t="s">
        <v>29</v>
      </c>
      <c r="B59" s="1"/>
    </row>
    <row r="60" spans="1:13" hidden="1" x14ac:dyDescent="0.25">
      <c r="A60" s="2"/>
      <c r="B60" s="28" t="s">
        <v>14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18"/>
    </row>
    <row r="61" spans="1:13" hidden="1" x14ac:dyDescent="0.25">
      <c r="A61" s="19" t="s">
        <v>15</v>
      </c>
      <c r="B61" s="29">
        <v>15</v>
      </c>
      <c r="C61" s="29">
        <v>14.5</v>
      </c>
      <c r="D61" s="29">
        <v>14</v>
      </c>
      <c r="E61" s="29">
        <v>13.5</v>
      </c>
      <c r="F61" s="29">
        <v>13</v>
      </c>
      <c r="G61" s="29">
        <v>12</v>
      </c>
      <c r="H61" s="29">
        <v>11</v>
      </c>
      <c r="I61" s="29">
        <v>10</v>
      </c>
      <c r="J61" s="29">
        <v>9</v>
      </c>
      <c r="K61" s="29">
        <v>8</v>
      </c>
      <c r="L61" s="29">
        <v>7</v>
      </c>
      <c r="M61" s="20">
        <v>6</v>
      </c>
    </row>
    <row r="62" spans="1:13" hidden="1" x14ac:dyDescent="0.25">
      <c r="A62" s="5">
        <v>55.1</v>
      </c>
      <c r="B62" s="26">
        <v>1.020607115755962</v>
      </c>
      <c r="C62" s="26">
        <v>1.05676730456853</v>
      </c>
      <c r="D62" s="26">
        <v>1.098789531538739</v>
      </c>
      <c r="E62" s="26">
        <v>1.1481721020280331</v>
      </c>
      <c r="F62" s="26">
        <v>1.2065852758968221</v>
      </c>
      <c r="G62" s="26">
        <v>1.358044245709251</v>
      </c>
      <c r="H62" s="26">
        <v>1.569967609838282</v>
      </c>
      <c r="I62" s="26">
        <v>1.861907809129439</v>
      </c>
      <c r="J62" s="26">
        <v>2.2561685564114651</v>
      </c>
      <c r="K62" s="26">
        <v>2.777804836496363</v>
      </c>
      <c r="L62" s="26">
        <v>3.4546229061793658</v>
      </c>
      <c r="M62" s="21">
        <v>4.3171802942389572</v>
      </c>
    </row>
    <row r="63" spans="1:13" hidden="1" x14ac:dyDescent="0.25">
      <c r="A63" s="5">
        <v>61.079999999999991</v>
      </c>
      <c r="B63" s="26">
        <v>1.0353022074398399</v>
      </c>
      <c r="C63" s="26">
        <v>1.0723275806531201</v>
      </c>
      <c r="D63" s="26">
        <v>1.1162274228738081</v>
      </c>
      <c r="E63" s="26">
        <v>1.16861801886713</v>
      </c>
      <c r="F63" s="26">
        <v>1.231287607897273</v>
      </c>
      <c r="G63" s="26">
        <v>1.3954764946195131</v>
      </c>
      <c r="H63" s="26">
        <v>1.6265390871330201</v>
      </c>
      <c r="I63" s="26">
        <v>1.9449716615135519</v>
      </c>
      <c r="J63" s="26">
        <v>2.3740217658200882</v>
      </c>
      <c r="K63" s="26">
        <v>2.9396882200948671</v>
      </c>
      <c r="L63" s="26">
        <v>3.670721116363358</v>
      </c>
      <c r="M63" s="21">
        <v>4.59862181863428</v>
      </c>
    </row>
    <row r="64" spans="1:13" hidden="1" x14ac:dyDescent="0.25">
      <c r="A64" s="5">
        <v>67.06</v>
      </c>
      <c r="B64" s="26">
        <v>1.053381550403101</v>
      </c>
      <c r="C64" s="26">
        <v>1.0921147693400399</v>
      </c>
      <c r="D64" s="26">
        <v>1.1388298920864419</v>
      </c>
      <c r="E64" s="26">
        <v>1.1952611828113171</v>
      </c>
      <c r="F64" s="26">
        <v>1.2633148601826241</v>
      </c>
      <c r="G64" s="26">
        <v>1.4427740220311609</v>
      </c>
      <c r="H64" s="26">
        <v>1.695896216954784</v>
      </c>
      <c r="I64" s="26">
        <v>2.0441215562594812</v>
      </c>
      <c r="J64" s="26">
        <v>2.5116414232344719</v>
      </c>
      <c r="K64" s="26">
        <v>3.1253984731522291</v>
      </c>
      <c r="L64" s="26">
        <v>3.9150866332684582</v>
      </c>
      <c r="M64" s="21">
        <v>4.9131511028221118</v>
      </c>
    </row>
    <row r="65" spans="1:13" hidden="1" x14ac:dyDescent="0.25">
      <c r="A65" s="5">
        <v>73.039999999999992</v>
      </c>
      <c r="B65" s="26">
        <v>1.072531573149581</v>
      </c>
      <c r="C65" s="26">
        <v>1.1131705996600421</v>
      </c>
      <c r="D65" s="26">
        <v>1.162915906501911</v>
      </c>
      <c r="E65" s="26">
        <v>1.223619737247976</v>
      </c>
      <c r="F65" s="26">
        <v>1.297306289969973</v>
      </c>
      <c r="G65" s="26">
        <v>1.49258412612352</v>
      </c>
      <c r="H65" s="26">
        <v>1.7683820895155149</v>
      </c>
      <c r="I65" s="26">
        <v>2.1470841266821821</v>
      </c>
      <c r="J65" s="26">
        <v>2.653825456142981</v>
      </c>
      <c r="K65" s="26">
        <v>3.3164925684006161</v>
      </c>
      <c r="L65" s="26">
        <v>4.1657232259410284</v>
      </c>
      <c r="M65" s="21">
        <v>5.2349064632334077</v>
      </c>
    </row>
    <row r="66" spans="1:13" hidden="1" x14ac:dyDescent="0.25">
      <c r="A66" s="5">
        <v>79.02</v>
      </c>
      <c r="B66" s="26">
        <v>1.102923733619849</v>
      </c>
      <c r="C66" s="26">
        <v>1.1475471671274149</v>
      </c>
      <c r="D66" s="26">
        <v>1.2025791455471451</v>
      </c>
      <c r="E66" s="26">
        <v>1.2699898918556041</v>
      </c>
      <c r="F66" s="26">
        <v>1.3519215835283129</v>
      </c>
      <c r="G66" s="26">
        <v>1.568776285363334</v>
      </c>
      <c r="H66" s="26">
        <v>1.873719760835409</v>
      </c>
      <c r="I66" s="26">
        <v>2.2900797917110038</v>
      </c>
      <c r="J66" s="26">
        <v>2.8439354317398089</v>
      </c>
      <c r="K66" s="26">
        <v>3.5641170066547661</v>
      </c>
      <c r="L66" s="26">
        <v>4.4822061141720511</v>
      </c>
      <c r="M66" s="21">
        <v>5.6325356239910906</v>
      </c>
    </row>
    <row r="67" spans="1:13" hidden="1" x14ac:dyDescent="0.25">
      <c r="A67" s="8">
        <v>85</v>
      </c>
      <c r="B67" s="27">
        <v>1.1333158940901169</v>
      </c>
      <c r="C67" s="27">
        <v>1.1819237345947879</v>
      </c>
      <c r="D67" s="27">
        <v>1.2422423845923789</v>
      </c>
      <c r="E67" s="27">
        <v>1.316360046463231</v>
      </c>
      <c r="F67" s="27">
        <v>1.406536877086652</v>
      </c>
      <c r="G67" s="27">
        <v>1.6449684446031481</v>
      </c>
      <c r="H67" s="27">
        <v>1.9790574321553041</v>
      </c>
      <c r="I67" s="27">
        <v>2.4330754567398261</v>
      </c>
      <c r="J67" s="27">
        <v>3.0340454073366381</v>
      </c>
      <c r="K67" s="27">
        <v>3.811741444908916</v>
      </c>
      <c r="L67" s="27">
        <v>4.7986890024030737</v>
      </c>
      <c r="M67" s="22">
        <v>6.0301647847487736</v>
      </c>
    </row>
    <row r="68" spans="1:13" hidden="1" x14ac:dyDescent="0.25"/>
    <row r="69" spans="1:13" ht="28.9" customHeight="1" x14ac:dyDescent="0.5">
      <c r="A69" s="1" t="s">
        <v>30</v>
      </c>
      <c r="B69" s="1"/>
    </row>
    <row r="70" spans="1:13" x14ac:dyDescent="0.25">
      <c r="A70" s="23" t="s">
        <v>14</v>
      </c>
      <c r="B70" s="25" t="s">
        <v>31</v>
      </c>
    </row>
    <row r="71" spans="1:13" x14ac:dyDescent="0.25">
      <c r="A71" s="5">
        <v>15</v>
      </c>
      <c r="B71" s="21">
        <f ca="1">(FORECAST( 72.52, OFFSET(B62:B67,MATCH(72.52,A62:A67,1)-1,0,2), OFFSET(A62:A67,MATCH(72.52,A62:A67,1)-1,0,2) )) / 1000</f>
        <v>1.0708663537803221E-3</v>
      </c>
    </row>
    <row r="72" spans="1:13" x14ac:dyDescent="0.25">
      <c r="A72" s="5">
        <v>14.5</v>
      </c>
      <c r="B72" s="21">
        <f ca="1">(FORECAST( 72.52, OFFSET(C62:C67,MATCH(72.52,A62:A67,1)-1,0,2), OFFSET(A62:A67,MATCH(72.52,A62:A67,1)-1,0,2) )) / 1000</f>
        <v>1.1113396578930853E-3</v>
      </c>
    </row>
    <row r="73" spans="1:13" x14ac:dyDescent="0.25">
      <c r="A73" s="5">
        <v>14</v>
      </c>
      <c r="B73" s="21">
        <f ca="1">(FORECAST( 72.52, OFFSET(D62:D67,MATCH(72.52,A62:A67,1)-1,0,2), OFFSET(A62:A67,MATCH(72.52,A62:A67,1)-1,0,2) )) / 1000</f>
        <v>1.1608214704657833E-3</v>
      </c>
    </row>
    <row r="74" spans="1:13" x14ac:dyDescent="0.25">
      <c r="A74" s="5">
        <v>13.5</v>
      </c>
      <c r="B74" s="21">
        <f ca="1">(FORECAST( 72.52, OFFSET(E62:E67,MATCH(72.52,A62:A67,1)-1,0,2), OFFSET(A62:A67,MATCH(72.52,A62:A67,1)-1,0,2) )) / 1000</f>
        <v>1.2211537759926143E-3</v>
      </c>
    </row>
    <row r="75" spans="1:13" x14ac:dyDescent="0.25">
      <c r="A75" s="5">
        <v>13</v>
      </c>
      <c r="B75" s="21">
        <f ca="1">(FORECAST( 72.52, OFFSET(F62:F67,MATCH(72.52,A62:A67,1)-1,0,2), OFFSET(A62:A67,MATCH(72.52,A62:A67,1)-1,0,2) )) / 1000</f>
        <v>1.2943505134667252E-3</v>
      </c>
    </row>
    <row r="76" spans="1:13" x14ac:dyDescent="0.25">
      <c r="A76" s="5">
        <v>12</v>
      </c>
      <c r="B76" s="21">
        <f ca="1">(FORECAST( 72.52, OFFSET(G62:G67,MATCH(72.52,A62:A67,1)-1,0,2), OFFSET(A62:A67,MATCH(72.52,A62:A67,1)-1,0,2) )) / 1000</f>
        <v>1.4882528127241846E-3</v>
      </c>
    </row>
    <row r="77" spans="1:13" x14ac:dyDescent="0.25">
      <c r="A77" s="5">
        <v>11</v>
      </c>
      <c r="B77" s="21">
        <f ca="1">(FORECAST( 72.52, OFFSET(H62:H67,MATCH(72.52,A62:A67,1)-1,0,2), OFFSET(A62:A67,MATCH(72.52,A62:A67,1)-1,0,2) )) / 1000</f>
        <v>1.7620789701624079E-3</v>
      </c>
    </row>
    <row r="78" spans="1:13" x14ac:dyDescent="0.25">
      <c r="A78" s="5">
        <v>10</v>
      </c>
      <c r="B78" s="21">
        <f ca="1">(FORECAST( 72.52, OFFSET(I62:I67,MATCH(72.52,A62:A67,1)-1,0,2), OFFSET(A62:A67,MATCH(72.52,A62:A67,1)-1,0,2) )) / 1000</f>
        <v>2.1381308596889041E-3</v>
      </c>
    </row>
    <row r="79" spans="1:13" x14ac:dyDescent="0.25">
      <c r="A79" s="5">
        <v>9</v>
      </c>
      <c r="B79" s="21">
        <f ca="1">(FORECAST( 72.52, OFFSET(J62:J67,MATCH(72.52,A62:A67,1)-1,0,2), OFFSET(A62:A67,MATCH(72.52,A62:A67,1)-1,0,2) )) / 1000</f>
        <v>2.6414616271944152E-3</v>
      </c>
    </row>
    <row r="80" spans="1:13" x14ac:dyDescent="0.25">
      <c r="A80" s="5">
        <v>8</v>
      </c>
      <c r="B80" s="21">
        <f ca="1">(FORECAST( 72.52, OFFSET(K62:K67,MATCH(72.52,A62:A67,1)-1,0,2), OFFSET(A62:A67,MATCH(72.52,A62:A67,1)-1,0,2) )) / 1000</f>
        <v>3.2998756905529302E-3</v>
      </c>
    </row>
    <row r="81" spans="1:2" x14ac:dyDescent="0.25">
      <c r="A81" s="5">
        <v>7</v>
      </c>
      <c r="B81" s="21">
        <f ca="1">(FORECAST( 72.52, OFFSET(L62:L67,MATCH(72.52,A62:A67,1)-1,0,2), OFFSET(A62:A67,MATCH(72.52,A62:A67,1)-1,0,2) )) / 1000</f>
        <v>4.1439287396216745E-3</v>
      </c>
    </row>
    <row r="82" spans="1:2" x14ac:dyDescent="0.25">
      <c r="A82" s="8">
        <v>6</v>
      </c>
      <c r="B82" s="22">
        <f ca="1">(FORECAST( 72.52, OFFSET(M62:M67,MATCH(72.52,A62:A67,1)-1,0,2), OFFSET(A62:A67,MATCH(72.52,A62:A67,1)-1,0,2) )) / 1000</f>
        <v>5.206927736241122E-3</v>
      </c>
    </row>
    <row r="84" spans="1:2" ht="28.9" customHeight="1" x14ac:dyDescent="0.5">
      <c r="A84" s="1" t="s">
        <v>32</v>
      </c>
      <c r="B84" s="1"/>
    </row>
    <row r="85" spans="1:2" x14ac:dyDescent="0.25">
      <c r="A85" s="23" t="s">
        <v>15</v>
      </c>
      <c r="B85" s="25" t="s">
        <v>33</v>
      </c>
    </row>
    <row r="86" spans="1:2" x14ac:dyDescent="0.25">
      <c r="A86" s="5">
        <v>85</v>
      </c>
      <c r="B86" s="7">
        <v>1.0175154140571969</v>
      </c>
    </row>
    <row r="87" spans="1:2" x14ac:dyDescent="0.25">
      <c r="A87" s="5">
        <v>79.02</v>
      </c>
      <c r="B87" s="7">
        <v>1.009122611488124</v>
      </c>
    </row>
    <row r="88" spans="1:2" x14ac:dyDescent="0.25">
      <c r="A88" s="5">
        <v>73.039999999999992</v>
      </c>
      <c r="B88" s="7">
        <v>1.0007298089190499</v>
      </c>
    </row>
    <row r="89" spans="1:2" x14ac:dyDescent="0.25">
      <c r="A89" s="5">
        <v>67.06</v>
      </c>
      <c r="B89" s="7">
        <v>0.99356871381655931</v>
      </c>
    </row>
    <row r="90" spans="1:2" x14ac:dyDescent="0.25">
      <c r="A90" s="5">
        <v>61.08</v>
      </c>
      <c r="B90" s="7">
        <v>0.98652492418707671</v>
      </c>
    </row>
    <row r="91" spans="1:2" x14ac:dyDescent="0.25">
      <c r="A91" s="8">
        <v>55.1</v>
      </c>
      <c r="B91" s="10">
        <v>0.97690557061396777</v>
      </c>
    </row>
    <row r="93" spans="1:2" ht="28.9" customHeight="1" x14ac:dyDescent="0.5">
      <c r="A93" s="1" t="s">
        <v>34</v>
      </c>
      <c r="B93" s="1"/>
    </row>
    <row r="94" spans="1:2" x14ac:dyDescent="0.25">
      <c r="A94" s="23" t="s">
        <v>15</v>
      </c>
      <c r="B94" s="25" t="s">
        <v>33</v>
      </c>
    </row>
    <row r="95" spans="1:2" x14ac:dyDescent="0.25">
      <c r="A95" s="5">
        <v>85</v>
      </c>
      <c r="B95" s="7">
        <v>1.0831125084080759</v>
      </c>
    </row>
    <row r="96" spans="1:2" x14ac:dyDescent="0.25">
      <c r="A96" s="5">
        <v>79.02</v>
      </c>
      <c r="B96" s="7">
        <v>1.0432877647958729</v>
      </c>
    </row>
    <row r="97" spans="1:2" x14ac:dyDescent="0.25">
      <c r="A97" s="5">
        <v>73.039999999999992</v>
      </c>
      <c r="B97" s="7">
        <v>1.0034630211836699</v>
      </c>
    </row>
    <row r="98" spans="1:2" x14ac:dyDescent="0.25">
      <c r="A98" s="5">
        <v>67.06</v>
      </c>
      <c r="B98" s="7">
        <v>0.96292149181684283</v>
      </c>
    </row>
    <row r="99" spans="1:2" x14ac:dyDescent="0.25">
      <c r="A99" s="5">
        <v>61.08</v>
      </c>
      <c r="B99" s="7">
        <v>0.92231169714005146</v>
      </c>
    </row>
    <row r="100" spans="1:2" x14ac:dyDescent="0.25">
      <c r="A100" s="8">
        <v>55.1</v>
      </c>
      <c r="B100" s="10">
        <v>0.87642236549466623</v>
      </c>
    </row>
    <row r="102" spans="1:2" ht="28.9" customHeight="1" x14ac:dyDescent="0.5">
      <c r="A102" s="1" t="s">
        <v>35</v>
      </c>
      <c r="B102" s="1"/>
    </row>
    <row r="103" spans="1:2" x14ac:dyDescent="0.25">
      <c r="A103" s="23" t="s">
        <v>15</v>
      </c>
      <c r="B103" s="25" t="s">
        <v>33</v>
      </c>
    </row>
    <row r="104" spans="1:2" x14ac:dyDescent="0.25">
      <c r="A104" s="5">
        <v>85</v>
      </c>
      <c r="B104" s="7">
        <v>1.41382790066597</v>
      </c>
    </row>
    <row r="105" spans="1:2" x14ac:dyDescent="0.25">
      <c r="A105" s="5">
        <v>79.02</v>
      </c>
      <c r="B105" s="7">
        <v>1.215535364930193</v>
      </c>
    </row>
    <row r="106" spans="1:2" x14ac:dyDescent="0.25">
      <c r="A106" s="5">
        <v>73.039999999999992</v>
      </c>
      <c r="B106" s="7">
        <v>1.0172428291944151</v>
      </c>
    </row>
    <row r="107" spans="1:2" x14ac:dyDescent="0.25">
      <c r="A107" s="5">
        <v>67.06</v>
      </c>
      <c r="B107" s="7">
        <v>0.88096975129399513</v>
      </c>
    </row>
    <row r="108" spans="1:2" x14ac:dyDescent="0.25">
      <c r="A108" s="5">
        <v>61.08</v>
      </c>
      <c r="B108" s="7">
        <v>0.75060328842551305</v>
      </c>
    </row>
    <row r="109" spans="1:2" x14ac:dyDescent="0.25">
      <c r="A109" s="8">
        <v>55.1</v>
      </c>
      <c r="B109" s="10">
        <v>0.63373489835715102</v>
      </c>
    </row>
    <row r="111" spans="1:2" ht="28.9" customHeight="1" x14ac:dyDescent="0.5">
      <c r="A111" s="1" t="s">
        <v>36</v>
      </c>
      <c r="B111" s="1"/>
    </row>
    <row r="112" spans="1:2" x14ac:dyDescent="0.25">
      <c r="A112" s="23" t="s">
        <v>15</v>
      </c>
      <c r="B112" s="25" t="s">
        <v>33</v>
      </c>
    </row>
    <row r="113" spans="1:2" x14ac:dyDescent="0.25">
      <c r="A113" s="5">
        <v>85</v>
      </c>
      <c r="B113" s="7">
        <v>1.071390958478063</v>
      </c>
    </row>
    <row r="114" spans="1:2" x14ac:dyDescent="0.25">
      <c r="A114" s="5">
        <v>80.016666666666666</v>
      </c>
      <c r="B114" s="7">
        <v>1.0428841521413359</v>
      </c>
    </row>
    <row r="115" spans="1:2" x14ac:dyDescent="0.25">
      <c r="A115" s="5">
        <v>75.033333333333331</v>
      </c>
      <c r="B115" s="7">
        <v>1.0143773458046099</v>
      </c>
    </row>
    <row r="116" spans="1:2" x14ac:dyDescent="0.25">
      <c r="A116" s="5">
        <v>70.05</v>
      </c>
      <c r="B116" s="7">
        <v>0.99194819423839609</v>
      </c>
    </row>
    <row r="117" spans="1:2" x14ac:dyDescent="0.25">
      <c r="A117" s="5">
        <v>65.066666666666663</v>
      </c>
      <c r="B117" s="7">
        <v>0.97570332296498441</v>
      </c>
    </row>
    <row r="118" spans="1:2" x14ac:dyDescent="0.25">
      <c r="A118" s="5">
        <v>60.083333333333343</v>
      </c>
      <c r="B118" s="7">
        <v>0.95945845169157307</v>
      </c>
    </row>
    <row r="119" spans="1:2" x14ac:dyDescent="0.25">
      <c r="A119" s="8">
        <v>55.1</v>
      </c>
      <c r="B119" s="10">
        <v>0.94766784965821338</v>
      </c>
    </row>
  </sheetData>
  <sheetProtection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5:M183"/>
  <sheetViews>
    <sheetView workbookViewId="0">
      <selection activeCell="B28" sqref="B28:B29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50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0</v>
      </c>
      <c r="B17" s="6" t="s">
        <v>51</v>
      </c>
      <c r="C17" s="6"/>
      <c r="D17" s="7"/>
    </row>
    <row r="18" spans="1:7" x14ac:dyDescent="0.25">
      <c r="A18" s="5" t="s">
        <v>1</v>
      </c>
      <c r="B18" s="6" t="s">
        <v>2</v>
      </c>
      <c r="C18" s="6"/>
      <c r="D18" s="7"/>
    </row>
    <row r="19" spans="1:7" x14ac:dyDescent="0.25">
      <c r="A19" s="5" t="s">
        <v>3</v>
      </c>
      <c r="B19" s="6" t="s">
        <v>4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5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6</v>
      </c>
      <c r="B24" s="13">
        <v>14</v>
      </c>
      <c r="C24" s="13" t="s">
        <v>7</v>
      </c>
      <c r="D24" s="14"/>
    </row>
    <row r="25" spans="1:7" x14ac:dyDescent="0.25">
      <c r="A25" s="8"/>
      <c r="B25" s="15"/>
      <c r="C25" s="15"/>
      <c r="D25" s="16"/>
    </row>
    <row r="28" spans="1:7" x14ac:dyDescent="0.25">
      <c r="A28" s="17" t="s">
        <v>10</v>
      </c>
      <c r="B28" s="30">
        <v>0.71</v>
      </c>
      <c r="C28" s="17" t="s">
        <v>11</v>
      </c>
      <c r="D28" s="17" t="s">
        <v>12</v>
      </c>
      <c r="E28" s="17"/>
      <c r="F28" s="17"/>
      <c r="G28" s="17"/>
    </row>
    <row r="29" spans="1:7" x14ac:dyDescent="0.25">
      <c r="A29" s="17" t="s">
        <v>37</v>
      </c>
      <c r="B29" s="30">
        <v>72.52</v>
      </c>
      <c r="C29" s="17" t="s">
        <v>9</v>
      </c>
      <c r="D29" s="17" t="s">
        <v>38</v>
      </c>
      <c r="E29" s="17"/>
      <c r="F29" s="17"/>
      <c r="G29" s="17"/>
    </row>
    <row r="31" spans="1:7" ht="31.5" hidden="1" x14ac:dyDescent="0.5">
      <c r="A31" s="1" t="s">
        <v>39</v>
      </c>
      <c r="B31" s="1"/>
    </row>
    <row r="32" spans="1:7" hidden="1" x14ac:dyDescent="0.25">
      <c r="A32" s="2"/>
      <c r="B32" s="18" t="s">
        <v>14</v>
      </c>
    </row>
    <row r="33" spans="1:2" hidden="1" x14ac:dyDescent="0.25">
      <c r="A33" s="19" t="s">
        <v>15</v>
      </c>
      <c r="B33" s="20">
        <v>14</v>
      </c>
    </row>
    <row r="34" spans="1:2" hidden="1" x14ac:dyDescent="0.25">
      <c r="A34" s="5">
        <v>55.1</v>
      </c>
      <c r="B34" s="7">
        <v>1.2269882405097809</v>
      </c>
    </row>
    <row r="35" spans="1:2" hidden="1" x14ac:dyDescent="0.25">
      <c r="A35" s="5">
        <v>61.079999999999991</v>
      </c>
      <c r="B35" s="7">
        <v>1.249427757174294</v>
      </c>
    </row>
    <row r="36" spans="1:2" hidden="1" x14ac:dyDescent="0.25">
      <c r="A36" s="5">
        <v>67.06</v>
      </c>
      <c r="B36" s="7">
        <v>1.2766087641906789</v>
      </c>
    </row>
    <row r="37" spans="1:2" hidden="1" x14ac:dyDescent="0.25">
      <c r="A37" s="5">
        <v>72.52</v>
      </c>
      <c r="B37" s="7">
        <v>1.3014262053795529</v>
      </c>
    </row>
    <row r="38" spans="1:2" hidden="1" x14ac:dyDescent="0.25">
      <c r="A38" s="5">
        <v>73.039999999999992</v>
      </c>
      <c r="B38" s="7">
        <v>1.305324561706448</v>
      </c>
    </row>
    <row r="39" spans="1:2" hidden="1" x14ac:dyDescent="0.25">
      <c r="A39" s="5">
        <v>79.02</v>
      </c>
      <c r="B39" s="7">
        <v>1.350155659465748</v>
      </c>
    </row>
    <row r="40" spans="1:2" hidden="1" x14ac:dyDescent="0.25">
      <c r="A40" s="8">
        <v>85</v>
      </c>
      <c r="B40" s="10">
        <v>1.3949867572250481</v>
      </c>
    </row>
    <row r="41" spans="1:2" hidden="1" x14ac:dyDescent="0.25"/>
    <row r="42" spans="1:2" ht="31.5" hidden="1" x14ac:dyDescent="0.5">
      <c r="A42" s="1" t="s">
        <v>40</v>
      </c>
      <c r="B42" s="1"/>
    </row>
    <row r="43" spans="1:2" hidden="1" x14ac:dyDescent="0.25">
      <c r="A43" s="2"/>
      <c r="B43" s="18" t="s">
        <v>14</v>
      </c>
    </row>
    <row r="44" spans="1:2" hidden="1" x14ac:dyDescent="0.25">
      <c r="A44" s="19" t="s">
        <v>15</v>
      </c>
      <c r="B44" s="20">
        <v>14</v>
      </c>
    </row>
    <row r="45" spans="1:2" hidden="1" x14ac:dyDescent="0.25">
      <c r="A45" s="5">
        <v>55.1</v>
      </c>
      <c r="B45" s="7">
        <v>1749.12571376033</v>
      </c>
    </row>
    <row r="46" spans="1:2" hidden="1" x14ac:dyDescent="0.25">
      <c r="A46" s="5">
        <v>61.079999999999991</v>
      </c>
      <c r="B46" s="7">
        <v>1766.348932862154</v>
      </c>
    </row>
    <row r="47" spans="1:2" hidden="1" x14ac:dyDescent="0.25">
      <c r="A47" s="5">
        <v>67.06</v>
      </c>
      <c r="B47" s="7">
        <v>1778.9606672342929</v>
      </c>
    </row>
    <row r="48" spans="1:2" hidden="1" x14ac:dyDescent="0.25">
      <c r="A48" s="5">
        <v>72.52</v>
      </c>
      <c r="B48" s="7">
        <v>1790.475729052333</v>
      </c>
    </row>
    <row r="49" spans="1:13" hidden="1" x14ac:dyDescent="0.25">
      <c r="A49" s="5">
        <v>73.039999999999992</v>
      </c>
      <c r="B49" s="7">
        <v>1791.7824342087381</v>
      </c>
    </row>
    <row r="50" spans="1:13" hidden="1" x14ac:dyDescent="0.25">
      <c r="A50" s="5">
        <v>79.02</v>
      </c>
      <c r="B50" s="7">
        <v>1806.8095435073931</v>
      </c>
    </row>
    <row r="51" spans="1:13" hidden="1" x14ac:dyDescent="0.25">
      <c r="A51" s="8">
        <v>85</v>
      </c>
      <c r="B51" s="10">
        <v>1821.8366528060469</v>
      </c>
    </row>
    <row r="52" spans="1:13" hidden="1" x14ac:dyDescent="0.25"/>
    <row r="53" spans="1:13" ht="31.5" hidden="1" x14ac:dyDescent="0.5">
      <c r="A53" s="1" t="s">
        <v>41</v>
      </c>
      <c r="B53" s="1"/>
    </row>
    <row r="54" spans="1:13" hidden="1" x14ac:dyDescent="0.25">
      <c r="A54" s="2"/>
      <c r="B54" s="28" t="s">
        <v>14</v>
      </c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18"/>
    </row>
    <row r="55" spans="1:13" hidden="1" x14ac:dyDescent="0.25">
      <c r="A55" s="19" t="s">
        <v>15</v>
      </c>
      <c r="B55" s="29">
        <v>15</v>
      </c>
      <c r="C55" s="29">
        <v>14.5</v>
      </c>
      <c r="D55" s="29">
        <v>14</v>
      </c>
      <c r="E55" s="29">
        <v>13.5</v>
      </c>
      <c r="F55" s="29">
        <v>13</v>
      </c>
      <c r="G55" s="29">
        <v>12</v>
      </c>
      <c r="H55" s="29">
        <v>11</v>
      </c>
      <c r="I55" s="29">
        <v>10</v>
      </c>
      <c r="J55" s="29">
        <v>9</v>
      </c>
      <c r="K55" s="29">
        <v>8</v>
      </c>
      <c r="L55" s="29">
        <v>7</v>
      </c>
      <c r="M55" s="20">
        <v>6</v>
      </c>
    </row>
    <row r="56" spans="1:13" hidden="1" x14ac:dyDescent="0.25">
      <c r="A56" s="5">
        <v>55.1</v>
      </c>
      <c r="B56" s="6">
        <v>1.020607115755962</v>
      </c>
      <c r="C56" s="6">
        <v>1.05676730456853</v>
      </c>
      <c r="D56" s="6">
        <v>1.098789531538739</v>
      </c>
      <c r="E56" s="6">
        <v>1.1481721020280331</v>
      </c>
      <c r="F56" s="6">
        <v>1.2065852758968221</v>
      </c>
      <c r="G56" s="6">
        <v>1.358044245709251</v>
      </c>
      <c r="H56" s="6">
        <v>1.569967609838282</v>
      </c>
      <c r="I56" s="6">
        <v>1.861907809129439</v>
      </c>
      <c r="J56" s="6">
        <v>2.2561685564114651</v>
      </c>
      <c r="K56" s="6">
        <v>2.777804836496363</v>
      </c>
      <c r="L56" s="6">
        <v>3.4546229061793658</v>
      </c>
      <c r="M56" s="7">
        <v>4.3171802942389572</v>
      </c>
    </row>
    <row r="57" spans="1:13" hidden="1" x14ac:dyDescent="0.25">
      <c r="A57" s="5">
        <v>61.079999999999991</v>
      </c>
      <c r="B57" s="6">
        <v>1.0353022074398399</v>
      </c>
      <c r="C57" s="6">
        <v>1.0723275806531201</v>
      </c>
      <c r="D57" s="6">
        <v>1.1162274228738081</v>
      </c>
      <c r="E57" s="6">
        <v>1.16861801886713</v>
      </c>
      <c r="F57" s="6">
        <v>1.231287607897273</v>
      </c>
      <c r="G57" s="6">
        <v>1.3954764946195131</v>
      </c>
      <c r="H57" s="6">
        <v>1.6265390871330201</v>
      </c>
      <c r="I57" s="6">
        <v>1.9449716615135519</v>
      </c>
      <c r="J57" s="6">
        <v>2.3740217658200882</v>
      </c>
      <c r="K57" s="6">
        <v>2.9396882200948671</v>
      </c>
      <c r="L57" s="6">
        <v>3.670721116363358</v>
      </c>
      <c r="M57" s="7">
        <v>4.59862181863428</v>
      </c>
    </row>
    <row r="58" spans="1:13" hidden="1" x14ac:dyDescent="0.25">
      <c r="A58" s="5">
        <v>67.06</v>
      </c>
      <c r="B58" s="6">
        <v>1.053381550403101</v>
      </c>
      <c r="C58" s="6">
        <v>1.0921147693400399</v>
      </c>
      <c r="D58" s="6">
        <v>1.1388298920864419</v>
      </c>
      <c r="E58" s="6">
        <v>1.1952611828113171</v>
      </c>
      <c r="F58" s="6">
        <v>1.2633148601826241</v>
      </c>
      <c r="G58" s="6">
        <v>1.4427740220311609</v>
      </c>
      <c r="H58" s="6">
        <v>1.695896216954784</v>
      </c>
      <c r="I58" s="6">
        <v>2.0441215562594812</v>
      </c>
      <c r="J58" s="6">
        <v>2.5116414232344719</v>
      </c>
      <c r="K58" s="6">
        <v>3.1253984731522291</v>
      </c>
      <c r="L58" s="6">
        <v>3.9150866332684582</v>
      </c>
      <c r="M58" s="7">
        <v>4.9131511028221118</v>
      </c>
    </row>
    <row r="59" spans="1:13" hidden="1" x14ac:dyDescent="0.25">
      <c r="A59" s="5">
        <v>72.52</v>
      </c>
      <c r="B59" s="6">
        <v>1.0698887765869489</v>
      </c>
      <c r="C59" s="6">
        <v>1.1101813329237491</v>
      </c>
      <c r="D59" s="6">
        <v>1.1594669291936299</v>
      </c>
      <c r="E59" s="6">
        <v>1.2195875498907911</v>
      </c>
      <c r="F59" s="6">
        <v>1.2925571340083779</v>
      </c>
      <c r="G59" s="6">
        <v>1.4859587209722309</v>
      </c>
      <c r="H59" s="6">
        <v>1.7592222920094369</v>
      </c>
      <c r="I59" s="6">
        <v>2.1346497210275022</v>
      </c>
      <c r="J59" s="6">
        <v>2.6372941539171699</v>
      </c>
      <c r="K59" s="6">
        <v>3.2949600085524291</v>
      </c>
      <c r="L59" s="6">
        <v>4.1382029747905049</v>
      </c>
      <c r="M59" s="7">
        <v>5.20033001447187</v>
      </c>
    </row>
    <row r="60" spans="1:13" hidden="1" x14ac:dyDescent="0.25">
      <c r="A60" s="5">
        <v>73.039999999999992</v>
      </c>
      <c r="B60" s="6">
        <v>1.072531573149581</v>
      </c>
      <c r="C60" s="6">
        <v>1.1131705996600421</v>
      </c>
      <c r="D60" s="6">
        <v>1.162915906501911</v>
      </c>
      <c r="E60" s="6">
        <v>1.223619737247976</v>
      </c>
      <c r="F60" s="6">
        <v>1.297306289969973</v>
      </c>
      <c r="G60" s="6">
        <v>1.49258412612352</v>
      </c>
      <c r="H60" s="6">
        <v>1.7683820895155149</v>
      </c>
      <c r="I60" s="6">
        <v>2.1470841266821821</v>
      </c>
      <c r="J60" s="6">
        <v>2.653825456142981</v>
      </c>
      <c r="K60" s="6">
        <v>3.3164925684006161</v>
      </c>
      <c r="L60" s="6">
        <v>4.1657232259410284</v>
      </c>
      <c r="M60" s="7">
        <v>5.2349064632334077</v>
      </c>
    </row>
    <row r="61" spans="1:13" hidden="1" x14ac:dyDescent="0.25">
      <c r="A61" s="5">
        <v>79.02</v>
      </c>
      <c r="B61" s="6">
        <v>1.102923733619849</v>
      </c>
      <c r="C61" s="6">
        <v>1.1475471671274149</v>
      </c>
      <c r="D61" s="6">
        <v>1.2025791455471451</v>
      </c>
      <c r="E61" s="6">
        <v>1.2699898918556041</v>
      </c>
      <c r="F61" s="6">
        <v>1.3519215835283129</v>
      </c>
      <c r="G61" s="6">
        <v>1.568776285363334</v>
      </c>
      <c r="H61" s="6">
        <v>1.873719760835409</v>
      </c>
      <c r="I61" s="6">
        <v>2.2900797917110038</v>
      </c>
      <c r="J61" s="6">
        <v>2.8439354317398089</v>
      </c>
      <c r="K61" s="6">
        <v>3.5641170066547661</v>
      </c>
      <c r="L61" s="6">
        <v>4.4822061141720511</v>
      </c>
      <c r="M61" s="7">
        <v>5.6325356239910906</v>
      </c>
    </row>
    <row r="62" spans="1:13" hidden="1" x14ac:dyDescent="0.25">
      <c r="A62" s="8">
        <v>85</v>
      </c>
      <c r="B62" s="9">
        <v>1.1333158940901169</v>
      </c>
      <c r="C62" s="9">
        <v>1.1819237345947879</v>
      </c>
      <c r="D62" s="9">
        <v>1.2422423845923789</v>
      </c>
      <c r="E62" s="9">
        <v>1.316360046463231</v>
      </c>
      <c r="F62" s="9">
        <v>1.406536877086652</v>
      </c>
      <c r="G62" s="9">
        <v>1.6449684446031481</v>
      </c>
      <c r="H62" s="9">
        <v>1.9790574321553041</v>
      </c>
      <c r="I62" s="9">
        <v>2.4330754567398261</v>
      </c>
      <c r="J62" s="9">
        <v>3.0340454073366381</v>
      </c>
      <c r="K62" s="9">
        <v>3.811741444908916</v>
      </c>
      <c r="L62" s="9">
        <v>4.7986890024030737</v>
      </c>
      <c r="M62" s="10">
        <v>6.0301647847487736</v>
      </c>
    </row>
    <row r="63" spans="1:13" hidden="1" x14ac:dyDescent="0.25"/>
    <row r="64" spans="1:13" ht="31.5" hidden="1" x14ac:dyDescent="0.5">
      <c r="A64" s="1" t="s">
        <v>42</v>
      </c>
      <c r="B64" s="1"/>
    </row>
    <row r="65" spans="1:13" hidden="1" x14ac:dyDescent="0.25">
      <c r="A65" s="2"/>
      <c r="B65" s="18" t="s">
        <v>14</v>
      </c>
    </row>
    <row r="66" spans="1:13" hidden="1" x14ac:dyDescent="0.25">
      <c r="A66" s="19" t="s">
        <v>15</v>
      </c>
      <c r="B66" s="20">
        <v>14</v>
      </c>
    </row>
    <row r="67" spans="1:13" hidden="1" x14ac:dyDescent="0.25">
      <c r="A67" s="5">
        <v>55.1</v>
      </c>
      <c r="B67" s="7">
        <v>1133.1480153828161</v>
      </c>
    </row>
    <row r="68" spans="1:13" hidden="1" x14ac:dyDescent="0.25">
      <c r="A68" s="5">
        <v>61.079999999999991</v>
      </c>
      <c r="B68" s="7">
        <v>1192.47946004747</v>
      </c>
    </row>
    <row r="69" spans="1:13" hidden="1" x14ac:dyDescent="0.25">
      <c r="A69" s="5">
        <v>67.06</v>
      </c>
      <c r="B69" s="7">
        <v>1244.984861615055</v>
      </c>
    </row>
    <row r="70" spans="1:13" hidden="1" x14ac:dyDescent="0.25">
      <c r="A70" s="5">
        <v>72.52</v>
      </c>
      <c r="B70" s="7">
        <v>1292.9245760898059</v>
      </c>
    </row>
    <row r="71" spans="1:13" hidden="1" x14ac:dyDescent="0.25">
      <c r="A71" s="5">
        <v>73.039999999999992</v>
      </c>
      <c r="B71" s="7">
        <v>1297.402001285692</v>
      </c>
    </row>
    <row r="72" spans="1:13" hidden="1" x14ac:dyDescent="0.25">
      <c r="A72" s="5">
        <v>79.02</v>
      </c>
      <c r="B72" s="7">
        <v>1348.8923910383851</v>
      </c>
    </row>
    <row r="73" spans="1:13" hidden="1" x14ac:dyDescent="0.25">
      <c r="A73" s="8">
        <v>85</v>
      </c>
      <c r="B73" s="10">
        <v>1400.3827807910779</v>
      </c>
    </row>
    <row r="74" spans="1:13" hidden="1" x14ac:dyDescent="0.25"/>
    <row r="75" spans="1:13" ht="31.5" hidden="1" x14ac:dyDescent="0.5">
      <c r="A75" s="1" t="s">
        <v>43</v>
      </c>
      <c r="B75" s="1"/>
    </row>
    <row r="76" spans="1:13" hidden="1" x14ac:dyDescent="0.25">
      <c r="A76" s="2"/>
      <c r="B76" s="28" t="s">
        <v>14</v>
      </c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18"/>
    </row>
    <row r="77" spans="1:13" hidden="1" x14ac:dyDescent="0.25">
      <c r="A77" s="19" t="s">
        <v>15</v>
      </c>
      <c r="B77" s="29">
        <v>15</v>
      </c>
      <c r="C77" s="29">
        <v>14.5</v>
      </c>
      <c r="D77" s="29">
        <v>14</v>
      </c>
      <c r="E77" s="29">
        <v>13.5</v>
      </c>
      <c r="F77" s="29">
        <v>13</v>
      </c>
      <c r="G77" s="29">
        <v>12</v>
      </c>
      <c r="H77" s="29">
        <v>11</v>
      </c>
      <c r="I77" s="29">
        <v>10</v>
      </c>
      <c r="J77" s="29">
        <v>9</v>
      </c>
      <c r="K77" s="29">
        <v>8</v>
      </c>
      <c r="L77" s="29">
        <v>7</v>
      </c>
      <c r="M77" s="20">
        <v>6</v>
      </c>
    </row>
    <row r="78" spans="1:13" hidden="1" x14ac:dyDescent="0.25">
      <c r="A78" s="5">
        <v>55.1</v>
      </c>
      <c r="B78" s="6">
        <v>1.381574434600817</v>
      </c>
      <c r="C78" s="6">
        <v>1.423036296963017</v>
      </c>
      <c r="D78" s="6">
        <v>1.4658603201354139</v>
      </c>
      <c r="E78" s="6">
        <v>1.513051277161608</v>
      </c>
      <c r="F78" s="6">
        <v>1.567597860258549</v>
      </c>
      <c r="G78" s="6">
        <v>1.7099579224947961</v>
      </c>
      <c r="H78" s="6">
        <v>1.914707889923438</v>
      </c>
      <c r="I78" s="6">
        <v>2.2058301281807888</v>
      </c>
      <c r="J78" s="6">
        <v>2.61959572103394</v>
      </c>
      <c r="K78" s="6">
        <v>3.2919559181411189</v>
      </c>
      <c r="L78" s="6">
        <v>2.9662123703322849</v>
      </c>
      <c r="M78" s="7">
        <v>4.3101569590887836</v>
      </c>
    </row>
    <row r="79" spans="1:13" hidden="1" x14ac:dyDescent="0.25">
      <c r="A79" s="5">
        <v>61.079999999999991</v>
      </c>
      <c r="B79" s="6">
        <v>1.443441773486688</v>
      </c>
      <c r="C79" s="6">
        <v>1.4859235433790341</v>
      </c>
      <c r="D79" s="6">
        <v>1.529777480540071</v>
      </c>
      <c r="E79" s="6">
        <v>1.578592813268433</v>
      </c>
      <c r="F79" s="6">
        <v>1.635881755283801</v>
      </c>
      <c r="G79" s="6">
        <v>1.78866388140086</v>
      </c>
      <c r="H79" s="6">
        <v>2.0124474037588831</v>
      </c>
      <c r="I79" s="6">
        <v>2.3341007905113922</v>
      </c>
      <c r="J79" s="6">
        <v>2.7980306760974121</v>
      </c>
      <c r="K79" s="6">
        <v>3.6288897017147819</v>
      </c>
      <c r="L79" s="6">
        <v>3.3146637207695111</v>
      </c>
      <c r="M79" s="7">
        <v>4.585513574247515</v>
      </c>
    </row>
    <row r="80" spans="1:13" hidden="1" x14ac:dyDescent="0.25">
      <c r="A80" s="5">
        <v>67.06</v>
      </c>
      <c r="B80" s="6">
        <v>1.5133657416673689</v>
      </c>
      <c r="C80" s="6">
        <v>1.557673169632015</v>
      </c>
      <c r="D80" s="6">
        <v>1.603241947260116</v>
      </c>
      <c r="E80" s="6">
        <v>1.65436111104003</v>
      </c>
      <c r="F80" s="6">
        <v>1.7151641242643509</v>
      </c>
      <c r="G80" s="6">
        <v>1.880427573362967</v>
      </c>
      <c r="H80" s="6">
        <v>2.126221230577285</v>
      </c>
      <c r="I80" s="6">
        <v>2.482725911531539</v>
      </c>
      <c r="J80" s="6">
        <v>3.004673467024384</v>
      </c>
      <c r="K80" s="6">
        <v>4.0490850514473236</v>
      </c>
      <c r="L80" s="6">
        <v>3.57066844802493</v>
      </c>
      <c r="M80" s="7">
        <v>4.8938227223159254</v>
      </c>
    </row>
    <row r="81" spans="1:13" hidden="1" x14ac:dyDescent="0.25">
      <c r="A81" s="5">
        <v>72.52</v>
      </c>
      <c r="B81" s="6">
        <v>1.5772093647888601</v>
      </c>
      <c r="C81" s="6">
        <v>1.623183697949953</v>
      </c>
      <c r="D81" s="6">
        <v>1.6703181994827669</v>
      </c>
      <c r="E81" s="6">
        <v>1.723540861179313</v>
      </c>
      <c r="F81" s="6">
        <v>1.7875523742031141</v>
      </c>
      <c r="G81" s="6">
        <v>1.964211813850107</v>
      </c>
      <c r="H81" s="6">
        <v>2.23010168115061</v>
      </c>
      <c r="I81" s="6">
        <v>2.6184271089847169</v>
      </c>
      <c r="J81" s="6">
        <v>3.1933473196098792</v>
      </c>
      <c r="K81" s="6">
        <v>4.4327416751161648</v>
      </c>
      <c r="L81" s="6">
        <v>3.804411894649443</v>
      </c>
      <c r="M81" s="7">
        <v>5.1753223792479499</v>
      </c>
    </row>
    <row r="82" spans="1:13" hidden="1" x14ac:dyDescent="0.25">
      <c r="A82" s="5">
        <v>73.039999999999992</v>
      </c>
      <c r="B82" s="6">
        <v>1.586260306672084</v>
      </c>
      <c r="C82" s="6">
        <v>1.6326870613863971</v>
      </c>
      <c r="D82" s="6">
        <v>1.6801865512329599</v>
      </c>
      <c r="E82" s="6">
        <v>1.733788522937018</v>
      </c>
      <c r="F82" s="6">
        <v>1.798286359357318</v>
      </c>
      <c r="G82" s="6">
        <v>1.9764987362795809</v>
      </c>
      <c r="H82" s="6">
        <v>2.245012122651195</v>
      </c>
      <c r="I82" s="6">
        <v>2.6374950784825182</v>
      </c>
      <c r="J82" s="6">
        <v>3.2199062184868419</v>
      </c>
      <c r="K82" s="6">
        <v>4.5156944052401684</v>
      </c>
      <c r="L82" s="6">
        <v>3.8295430714744749</v>
      </c>
      <c r="M82" s="7">
        <v>5.2089725229069597</v>
      </c>
    </row>
    <row r="83" spans="1:13" hidden="1" x14ac:dyDescent="0.25">
      <c r="A83" s="5">
        <v>79.02</v>
      </c>
      <c r="B83" s="6">
        <v>1.690346138329168</v>
      </c>
      <c r="C83" s="6">
        <v>1.741975740905507</v>
      </c>
      <c r="D83" s="6">
        <v>1.7936725963601801</v>
      </c>
      <c r="E83" s="6">
        <v>1.851636633150622</v>
      </c>
      <c r="F83" s="6">
        <v>1.9217271886306619</v>
      </c>
      <c r="G83" s="6">
        <v>2.1177983442185271</v>
      </c>
      <c r="H83" s="6">
        <v>2.4164821999079229</v>
      </c>
      <c r="I83" s="6">
        <v>2.856776727707222</v>
      </c>
      <c r="J83" s="6">
        <v>3.5253335555719238</v>
      </c>
      <c r="K83" s="6">
        <v>5.469650801666214</v>
      </c>
      <c r="L83" s="6">
        <v>4.1185516049623452</v>
      </c>
      <c r="M83" s="7">
        <v>5.5959491749855701</v>
      </c>
    </row>
    <row r="84" spans="1:13" hidden="1" x14ac:dyDescent="0.25">
      <c r="A84" s="8">
        <v>85</v>
      </c>
      <c r="B84" s="9">
        <v>1.794431969986251</v>
      </c>
      <c r="C84" s="9">
        <v>1.8512644204246169</v>
      </c>
      <c r="D84" s="9">
        <v>1.9071586414874</v>
      </c>
      <c r="E84" s="9">
        <v>1.9694847433642271</v>
      </c>
      <c r="F84" s="9">
        <v>2.045168017904007</v>
      </c>
      <c r="G84" s="9">
        <v>2.259097952157473</v>
      </c>
      <c r="H84" s="9">
        <v>2.5879522771646521</v>
      </c>
      <c r="I84" s="9">
        <v>3.0760583769319259</v>
      </c>
      <c r="J84" s="9">
        <v>3.8307608926570071</v>
      </c>
      <c r="K84" s="9">
        <v>6.4236071980922604</v>
      </c>
      <c r="L84" s="9">
        <v>4.407560138450215</v>
      </c>
      <c r="M84" s="10">
        <v>5.9829258270641814</v>
      </c>
    </row>
    <row r="85" spans="1:13" hidden="1" x14ac:dyDescent="0.25"/>
    <row r="86" spans="1:13" ht="31.5" hidden="1" x14ac:dyDescent="0.5">
      <c r="A86" s="1" t="s">
        <v>13</v>
      </c>
      <c r="B86" s="1"/>
    </row>
    <row r="87" spans="1:13" hidden="1" x14ac:dyDescent="0.25">
      <c r="A87" s="2"/>
      <c r="B87" s="18" t="s">
        <v>14</v>
      </c>
    </row>
    <row r="88" spans="1:13" hidden="1" x14ac:dyDescent="0.25">
      <c r="A88" s="19" t="s">
        <v>15</v>
      </c>
      <c r="B88" s="20">
        <v>14</v>
      </c>
    </row>
    <row r="89" spans="1:13" hidden="1" x14ac:dyDescent="0.25">
      <c r="A89" s="5">
        <v>55.1</v>
      </c>
      <c r="B89" s="7">
        <v>6.9762822200615891E-3</v>
      </c>
    </row>
    <row r="90" spans="1:13" hidden="1" x14ac:dyDescent="0.25">
      <c r="A90" s="5">
        <v>61.079999999999991</v>
      </c>
      <c r="B90" s="7">
        <v>8.2627931473194683E-3</v>
      </c>
    </row>
    <row r="91" spans="1:13" hidden="1" x14ac:dyDescent="0.25">
      <c r="A91" s="5">
        <v>67.06</v>
      </c>
      <c r="B91" s="7">
        <v>9.6978935960392153E-3</v>
      </c>
    </row>
    <row r="92" spans="1:13" hidden="1" x14ac:dyDescent="0.25">
      <c r="A92" s="5">
        <v>72.52</v>
      </c>
      <c r="B92" s="7">
        <v>1.1008202701392021E-2</v>
      </c>
    </row>
    <row r="93" spans="1:13" hidden="1" x14ac:dyDescent="0.25">
      <c r="A93" s="5">
        <v>73.039999999999992</v>
      </c>
      <c r="B93" s="7">
        <v>1.119801526030963E-2</v>
      </c>
    </row>
    <row r="94" spans="1:13" hidden="1" x14ac:dyDescent="0.25">
      <c r="A94" s="5">
        <v>79.02</v>
      </c>
      <c r="B94" s="7">
        <v>1.338085968786209E-2</v>
      </c>
    </row>
    <row r="95" spans="1:13" hidden="1" x14ac:dyDescent="0.25">
      <c r="A95" s="8">
        <v>85</v>
      </c>
      <c r="B95" s="10">
        <v>1.556370411541454E-2</v>
      </c>
    </row>
    <row r="96" spans="1:13" hidden="1" x14ac:dyDescent="0.25"/>
    <row r="97" spans="1:5" ht="31.5" hidden="1" x14ac:dyDescent="0.5">
      <c r="A97" s="1" t="s">
        <v>16</v>
      </c>
      <c r="B97" s="1"/>
    </row>
    <row r="98" spans="1:5" hidden="1" x14ac:dyDescent="0.25">
      <c r="A98" s="2"/>
      <c r="B98" s="18" t="s">
        <v>14</v>
      </c>
    </row>
    <row r="99" spans="1:5" hidden="1" x14ac:dyDescent="0.25">
      <c r="A99" s="19" t="s">
        <v>15</v>
      </c>
      <c r="B99" s="20">
        <v>14</v>
      </c>
    </row>
    <row r="100" spans="1:5" hidden="1" x14ac:dyDescent="0.25">
      <c r="A100" s="5">
        <v>55.1</v>
      </c>
      <c r="B100" s="21">
        <v>1.2819870897104151E-4</v>
      </c>
    </row>
    <row r="101" spans="1:5" hidden="1" x14ac:dyDescent="0.25">
      <c r="A101" s="5">
        <v>61.079999999999991</v>
      </c>
      <c r="B101" s="21">
        <v>1.332003343004855E-4</v>
      </c>
    </row>
    <row r="102" spans="1:5" hidden="1" x14ac:dyDescent="0.25">
      <c r="A102" s="5">
        <v>67.06</v>
      </c>
      <c r="B102" s="21">
        <v>1.377788721042368E-4</v>
      </c>
    </row>
    <row r="103" spans="1:5" hidden="1" x14ac:dyDescent="0.25">
      <c r="A103" s="5">
        <v>72.52</v>
      </c>
      <c r="B103" s="21">
        <v>1.41959276185923E-4</v>
      </c>
    </row>
    <row r="104" spans="1:5" hidden="1" x14ac:dyDescent="0.25">
      <c r="A104" s="5">
        <v>73.039999999999992</v>
      </c>
      <c r="B104" s="21">
        <v>1.424086552045372E-4</v>
      </c>
    </row>
    <row r="105" spans="1:5" hidden="1" x14ac:dyDescent="0.25">
      <c r="A105" s="5">
        <v>79.02</v>
      </c>
      <c r="B105" s="21">
        <v>1.4757651391860359E-4</v>
      </c>
    </row>
    <row r="106" spans="1:5" hidden="1" x14ac:dyDescent="0.25">
      <c r="A106" s="8">
        <v>85</v>
      </c>
      <c r="B106" s="22">
        <v>1.5274437263266909E-4</v>
      </c>
    </row>
    <row r="107" spans="1:5" hidden="1" x14ac:dyDescent="0.25"/>
    <row r="108" spans="1:5" ht="28.9" customHeight="1" x14ac:dyDescent="0.5">
      <c r="A108" s="1" t="s">
        <v>17</v>
      </c>
      <c r="B108" s="1"/>
    </row>
    <row r="109" spans="1:5" x14ac:dyDescent="0.25">
      <c r="A109" s="23"/>
      <c r="B109" s="24" t="s">
        <v>18</v>
      </c>
      <c r="C109" s="24"/>
      <c r="D109" s="24" t="s">
        <v>19</v>
      </c>
      <c r="E109" s="25"/>
    </row>
    <row r="110" spans="1:5" x14ac:dyDescent="0.25">
      <c r="A110" s="5" t="s">
        <v>20</v>
      </c>
      <c r="B110" s="26">
        <f ca="1">1000 * (FORECAST( B29, OFFSET(B89:B95,MATCH(B29,A89:A95,1)-1,0,2), OFFSET(A89:A95,MATCH(B29,A89:A95,1)-1,0,2) ))*B28</f>
        <v>7.8158239179883306</v>
      </c>
      <c r="C110" s="26" t="s">
        <v>21</v>
      </c>
      <c r="D110" s="26">
        <f ca="1">1000 * FORECAST( B29, OFFSET(B89:B95,MATCH(B29,A89:A95,1)-1,0,2), OFFSET(A89:A95,MATCH(B29,A89:A95,1)-1,0,2) )*B28 / 453592</f>
        <v>1.7230956273453523E-5</v>
      </c>
      <c r="E110" s="21" t="s">
        <v>22</v>
      </c>
    </row>
    <row r="111" spans="1:5" x14ac:dyDescent="0.25">
      <c r="A111" s="5" t="s">
        <v>23</v>
      </c>
      <c r="B111" s="26">
        <f ca="1">(FORECAST( B29, OFFSET(B67:B73,MATCH(B29,A67:A73,1)-1,0,2), OFFSET(A67:A73,MATCH(B29,A67:A73,1)-1,0,2) ))*B28 / 60</f>
        <v>15.299607483729368</v>
      </c>
      <c r="C111" s="26" t="s">
        <v>24</v>
      </c>
      <c r="D111" s="26">
        <f ca="1">(FORECAST( B29, OFFSET(B67:B73,MATCH(B29,A67:A73,1)-1,0,2), OFFSET(A67:A73,MATCH(B29,A67:A73,1)-1,0,2) ))*B28 * 0.00220462 / 60</f>
        <v>3.3729820650779438E-2</v>
      </c>
      <c r="E111" s="21" t="s">
        <v>25</v>
      </c>
    </row>
    <row r="112" spans="1:5" x14ac:dyDescent="0.25">
      <c r="A112" s="5" t="s">
        <v>26</v>
      </c>
      <c r="B112" s="26">
        <f ca="1">(FORECAST( B29, OFFSET(B45:B51,MATCH(B29,A45:A51,1)-1,0,2), OFFSET(A45:A51,MATCH(B29,A45:A51,1)-1,0,2) ))*B28 / 60</f>
        <v>21.187296127119275</v>
      </c>
      <c r="C112" s="26" t="s">
        <v>24</v>
      </c>
      <c r="D112" s="26">
        <f ca="1">(FORECAST( B29, OFFSET(B45:B51,MATCH(B29,A45:A51,1)-1,0,2), OFFSET(A45:A51,MATCH(B29,A45:A51,1)-1,0,2) ))*B28 * 0.00220462 / 60</f>
        <v>4.6709936787769697E-2</v>
      </c>
      <c r="E112" s="21" t="s">
        <v>25</v>
      </c>
    </row>
    <row r="113" spans="1:13" x14ac:dyDescent="0.25">
      <c r="A113" s="8" t="s">
        <v>27</v>
      </c>
      <c r="B113" s="27">
        <f ca="1">FORECAST( B29, OFFSET(B100:B106,MATCH(B29,A100:A106,1)-1,0,2), OFFSET(A100:A106,MATCH(B29,A100:A106,1)-1,0,2) )</f>
        <v>1.41959276185923E-4</v>
      </c>
      <c r="C113" s="27" t="s">
        <v>28</v>
      </c>
      <c r="D113" s="27">
        <f ca="1">FORECAST( B29, OFFSET(B100:B106,MATCH(B29,A100:A106,1)-1,0,2), OFFSET(A100:A106,MATCH(B29,A100:A106,1)-1,0,2) )</f>
        <v>1.41959276185923E-4</v>
      </c>
      <c r="E113" s="22" t="s">
        <v>28</v>
      </c>
    </row>
    <row r="116" spans="1:13" ht="31.5" hidden="1" x14ac:dyDescent="0.5">
      <c r="A116" s="1" t="s">
        <v>29</v>
      </c>
      <c r="B116" s="1"/>
    </row>
    <row r="117" spans="1:13" hidden="1" x14ac:dyDescent="0.25">
      <c r="A117" s="2"/>
      <c r="B117" s="28" t="s">
        <v>14</v>
      </c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18"/>
    </row>
    <row r="118" spans="1:13" hidden="1" x14ac:dyDescent="0.25">
      <c r="A118" s="19" t="s">
        <v>15</v>
      </c>
      <c r="B118" s="29">
        <v>15</v>
      </c>
      <c r="C118" s="29">
        <v>14.5</v>
      </c>
      <c r="D118" s="29">
        <v>14</v>
      </c>
      <c r="E118" s="29">
        <v>13.5</v>
      </c>
      <c r="F118" s="29">
        <v>13</v>
      </c>
      <c r="G118" s="29">
        <v>12</v>
      </c>
      <c r="H118" s="29">
        <v>11</v>
      </c>
      <c r="I118" s="29">
        <v>10</v>
      </c>
      <c r="J118" s="29">
        <v>9</v>
      </c>
      <c r="K118" s="29">
        <v>8</v>
      </c>
      <c r="L118" s="29">
        <v>7</v>
      </c>
      <c r="M118" s="20">
        <v>6</v>
      </c>
    </row>
    <row r="119" spans="1:13" hidden="1" x14ac:dyDescent="0.25">
      <c r="A119" s="5">
        <v>55.1</v>
      </c>
      <c r="B119" s="26">
        <v>1.020607115755962</v>
      </c>
      <c r="C119" s="26">
        <v>1.05676730456853</v>
      </c>
      <c r="D119" s="26">
        <v>1.098789531538739</v>
      </c>
      <c r="E119" s="26">
        <v>1.1481721020280331</v>
      </c>
      <c r="F119" s="26">
        <v>1.2065852758968221</v>
      </c>
      <c r="G119" s="26">
        <v>1.358044245709251</v>
      </c>
      <c r="H119" s="26">
        <v>1.569967609838282</v>
      </c>
      <c r="I119" s="26">
        <v>1.861907809129439</v>
      </c>
      <c r="J119" s="26">
        <v>2.2561685564114651</v>
      </c>
      <c r="K119" s="26">
        <v>2.777804836496363</v>
      </c>
      <c r="L119" s="26">
        <v>3.4546229061793658</v>
      </c>
      <c r="M119" s="21">
        <v>4.3171802942389572</v>
      </c>
    </row>
    <row r="120" spans="1:13" hidden="1" x14ac:dyDescent="0.25">
      <c r="A120" s="5">
        <v>61.079999999999991</v>
      </c>
      <c r="B120" s="26">
        <v>1.0353022074398399</v>
      </c>
      <c r="C120" s="26">
        <v>1.0723275806531201</v>
      </c>
      <c r="D120" s="26">
        <v>1.1162274228738081</v>
      </c>
      <c r="E120" s="26">
        <v>1.16861801886713</v>
      </c>
      <c r="F120" s="26">
        <v>1.231287607897273</v>
      </c>
      <c r="G120" s="26">
        <v>1.3954764946195131</v>
      </c>
      <c r="H120" s="26">
        <v>1.6265390871330201</v>
      </c>
      <c r="I120" s="26">
        <v>1.9449716615135519</v>
      </c>
      <c r="J120" s="26">
        <v>2.3740217658200882</v>
      </c>
      <c r="K120" s="26">
        <v>2.9396882200948671</v>
      </c>
      <c r="L120" s="26">
        <v>3.670721116363358</v>
      </c>
      <c r="M120" s="21">
        <v>4.59862181863428</v>
      </c>
    </row>
    <row r="121" spans="1:13" hidden="1" x14ac:dyDescent="0.25">
      <c r="A121" s="5">
        <v>67.06</v>
      </c>
      <c r="B121" s="26">
        <v>1.053381550403101</v>
      </c>
      <c r="C121" s="26">
        <v>1.0921147693400399</v>
      </c>
      <c r="D121" s="26">
        <v>1.1388298920864419</v>
      </c>
      <c r="E121" s="26">
        <v>1.1952611828113171</v>
      </c>
      <c r="F121" s="26">
        <v>1.2633148601826241</v>
      </c>
      <c r="G121" s="26">
        <v>1.4427740220311609</v>
      </c>
      <c r="H121" s="26">
        <v>1.695896216954784</v>
      </c>
      <c r="I121" s="26">
        <v>2.0441215562594812</v>
      </c>
      <c r="J121" s="26">
        <v>2.5116414232344719</v>
      </c>
      <c r="K121" s="26">
        <v>3.1253984731522291</v>
      </c>
      <c r="L121" s="26">
        <v>3.9150866332684582</v>
      </c>
      <c r="M121" s="21">
        <v>4.9131511028221118</v>
      </c>
    </row>
    <row r="122" spans="1:13" hidden="1" x14ac:dyDescent="0.25">
      <c r="A122" s="5">
        <v>72.52</v>
      </c>
      <c r="B122" s="26">
        <v>1.0698887765869489</v>
      </c>
      <c r="C122" s="26">
        <v>1.1101813329237491</v>
      </c>
      <c r="D122" s="26">
        <v>1.1594669291936299</v>
      </c>
      <c r="E122" s="26">
        <v>1.2195875498907911</v>
      </c>
      <c r="F122" s="26">
        <v>1.2925571340083779</v>
      </c>
      <c r="G122" s="26">
        <v>1.4859587209722309</v>
      </c>
      <c r="H122" s="26">
        <v>1.7592222920094369</v>
      </c>
      <c r="I122" s="26">
        <v>2.1346497210275022</v>
      </c>
      <c r="J122" s="26">
        <v>2.6372941539171699</v>
      </c>
      <c r="K122" s="26">
        <v>3.2949600085524291</v>
      </c>
      <c r="L122" s="26">
        <v>4.1382029747905049</v>
      </c>
      <c r="M122" s="21">
        <v>5.20033001447187</v>
      </c>
    </row>
    <row r="123" spans="1:13" hidden="1" x14ac:dyDescent="0.25">
      <c r="A123" s="5">
        <v>73.039999999999992</v>
      </c>
      <c r="B123" s="26">
        <v>1.072531573149581</v>
      </c>
      <c r="C123" s="26">
        <v>1.1131705996600421</v>
      </c>
      <c r="D123" s="26">
        <v>1.162915906501911</v>
      </c>
      <c r="E123" s="26">
        <v>1.223619737247976</v>
      </c>
      <c r="F123" s="26">
        <v>1.297306289969973</v>
      </c>
      <c r="G123" s="26">
        <v>1.49258412612352</v>
      </c>
      <c r="H123" s="26">
        <v>1.7683820895155149</v>
      </c>
      <c r="I123" s="26">
        <v>2.1470841266821821</v>
      </c>
      <c r="J123" s="26">
        <v>2.653825456142981</v>
      </c>
      <c r="K123" s="26">
        <v>3.3164925684006161</v>
      </c>
      <c r="L123" s="26">
        <v>4.1657232259410284</v>
      </c>
      <c r="M123" s="21">
        <v>5.2349064632334077</v>
      </c>
    </row>
    <row r="124" spans="1:13" hidden="1" x14ac:dyDescent="0.25">
      <c r="A124" s="5">
        <v>79.02</v>
      </c>
      <c r="B124" s="26">
        <v>1.102923733619849</v>
      </c>
      <c r="C124" s="26">
        <v>1.1475471671274149</v>
      </c>
      <c r="D124" s="26">
        <v>1.2025791455471451</v>
      </c>
      <c r="E124" s="26">
        <v>1.2699898918556041</v>
      </c>
      <c r="F124" s="26">
        <v>1.3519215835283129</v>
      </c>
      <c r="G124" s="26">
        <v>1.568776285363334</v>
      </c>
      <c r="H124" s="26">
        <v>1.873719760835409</v>
      </c>
      <c r="I124" s="26">
        <v>2.2900797917110038</v>
      </c>
      <c r="J124" s="26">
        <v>2.8439354317398089</v>
      </c>
      <c r="K124" s="26">
        <v>3.5641170066547661</v>
      </c>
      <c r="L124" s="26">
        <v>4.4822061141720511</v>
      </c>
      <c r="M124" s="21">
        <v>5.6325356239910906</v>
      </c>
    </row>
    <row r="125" spans="1:13" hidden="1" x14ac:dyDescent="0.25">
      <c r="A125" s="8">
        <v>85</v>
      </c>
      <c r="B125" s="27">
        <v>1.1333158940901169</v>
      </c>
      <c r="C125" s="27">
        <v>1.1819237345947879</v>
      </c>
      <c r="D125" s="27">
        <v>1.2422423845923789</v>
      </c>
      <c r="E125" s="27">
        <v>1.316360046463231</v>
      </c>
      <c r="F125" s="27">
        <v>1.406536877086652</v>
      </c>
      <c r="G125" s="27">
        <v>1.6449684446031481</v>
      </c>
      <c r="H125" s="27">
        <v>1.9790574321553041</v>
      </c>
      <c r="I125" s="27">
        <v>2.4330754567398261</v>
      </c>
      <c r="J125" s="27">
        <v>3.0340454073366381</v>
      </c>
      <c r="K125" s="27">
        <v>3.811741444908916</v>
      </c>
      <c r="L125" s="27">
        <v>4.7986890024030737</v>
      </c>
      <c r="M125" s="22">
        <v>6.0301647847487736</v>
      </c>
    </row>
    <row r="126" spans="1:13" hidden="1" x14ac:dyDescent="0.25"/>
    <row r="127" spans="1:13" ht="28.9" customHeight="1" x14ac:dyDescent="0.5">
      <c r="A127" s="1" t="s">
        <v>30</v>
      </c>
      <c r="B127" s="1"/>
    </row>
    <row r="128" spans="1:13" x14ac:dyDescent="0.25">
      <c r="A128" s="23" t="s">
        <v>14</v>
      </c>
      <c r="B128" s="25" t="s">
        <v>31</v>
      </c>
    </row>
    <row r="129" spans="1:2" x14ac:dyDescent="0.25">
      <c r="A129" s="5">
        <v>15</v>
      </c>
      <c r="B129" s="21">
        <f ca="1">(FORECAST( 72.52, OFFSET(B119:B125,MATCH(72.52,A119:A125,1)-1,0,2), OFFSET(A119:A125,MATCH(72.52,A119:A125,1)-1,0,2) )) / 1000</f>
        <v>1.0698887765869488E-3</v>
      </c>
    </row>
    <row r="130" spans="1:2" x14ac:dyDescent="0.25">
      <c r="A130" s="5">
        <v>14.5</v>
      </c>
      <c r="B130" s="21">
        <f ca="1">(FORECAST( 72.52, OFFSET(C119:C125,MATCH(72.52,A119:A125,1)-1,0,2), OFFSET(A119:A125,MATCH(72.52,A119:A125,1)-1,0,2) )) / 1000</f>
        <v>1.1101813329237491E-3</v>
      </c>
    </row>
    <row r="131" spans="1:2" x14ac:dyDescent="0.25">
      <c r="A131" s="5">
        <v>14</v>
      </c>
      <c r="B131" s="21">
        <f ca="1">(FORECAST( 72.52, OFFSET(D119:D125,MATCH(72.52,A119:A125,1)-1,0,2), OFFSET(A119:A125,MATCH(72.52,A119:A125,1)-1,0,2) )) / 1000</f>
        <v>1.1594669291936299E-3</v>
      </c>
    </row>
    <row r="132" spans="1:2" x14ac:dyDescent="0.25">
      <c r="A132" s="5">
        <v>13.5</v>
      </c>
      <c r="B132" s="21">
        <f ca="1">(FORECAST( 72.52, OFFSET(E119:E125,MATCH(72.52,A119:A125,1)-1,0,2), OFFSET(A119:A125,MATCH(72.52,A119:A125,1)-1,0,2) )) / 1000</f>
        <v>1.2195875498907912E-3</v>
      </c>
    </row>
    <row r="133" spans="1:2" x14ac:dyDescent="0.25">
      <c r="A133" s="5">
        <v>13</v>
      </c>
      <c r="B133" s="21">
        <f ca="1">(FORECAST( 72.52, OFFSET(F119:F125,MATCH(72.52,A119:A125,1)-1,0,2), OFFSET(A119:A125,MATCH(72.52,A119:A125,1)-1,0,2) )) / 1000</f>
        <v>1.2925571340083779E-3</v>
      </c>
    </row>
    <row r="134" spans="1:2" x14ac:dyDescent="0.25">
      <c r="A134" s="5">
        <v>12</v>
      </c>
      <c r="B134" s="21">
        <f ca="1">(FORECAST( 72.52, OFFSET(G119:G125,MATCH(72.52,A119:A125,1)-1,0,2), OFFSET(A119:A125,MATCH(72.52,A119:A125,1)-1,0,2) )) / 1000</f>
        <v>1.4859587209722308E-3</v>
      </c>
    </row>
    <row r="135" spans="1:2" x14ac:dyDescent="0.25">
      <c r="A135" s="5">
        <v>11</v>
      </c>
      <c r="B135" s="21">
        <f ca="1">(FORECAST( 72.52, OFFSET(H119:H125,MATCH(72.52,A119:A125,1)-1,0,2), OFFSET(A119:A125,MATCH(72.52,A119:A125,1)-1,0,2) )) / 1000</f>
        <v>1.759222292009437E-3</v>
      </c>
    </row>
    <row r="136" spans="1:2" x14ac:dyDescent="0.25">
      <c r="A136" s="5">
        <v>10</v>
      </c>
      <c r="B136" s="21">
        <f ca="1">(FORECAST( 72.52, OFFSET(I119:I125,MATCH(72.52,A119:A125,1)-1,0,2), OFFSET(A119:A125,MATCH(72.52,A119:A125,1)-1,0,2) )) / 1000</f>
        <v>2.1346497210275022E-3</v>
      </c>
    </row>
    <row r="137" spans="1:2" x14ac:dyDescent="0.25">
      <c r="A137" s="5">
        <v>9</v>
      </c>
      <c r="B137" s="21">
        <f ca="1">(FORECAST( 72.52, OFFSET(J119:J125,MATCH(72.52,A119:A125,1)-1,0,2), OFFSET(A119:A125,MATCH(72.52,A119:A125,1)-1,0,2) )) / 1000</f>
        <v>2.6372941539171695E-3</v>
      </c>
    </row>
    <row r="138" spans="1:2" x14ac:dyDescent="0.25">
      <c r="A138" s="5">
        <v>8</v>
      </c>
      <c r="B138" s="21">
        <f ca="1">(FORECAST( 72.52, OFFSET(K119:K125,MATCH(72.52,A119:A125,1)-1,0,2), OFFSET(A119:A125,MATCH(72.52,A119:A125,1)-1,0,2) )) / 1000</f>
        <v>3.2949600085524287E-3</v>
      </c>
    </row>
    <row r="139" spans="1:2" x14ac:dyDescent="0.25">
      <c r="A139" s="5">
        <v>7</v>
      </c>
      <c r="B139" s="21">
        <f ca="1">(FORECAST( 72.52, OFFSET(L119:L125,MATCH(72.52,A119:A125,1)-1,0,2), OFFSET(A119:A125,MATCH(72.52,A119:A125,1)-1,0,2) )) / 1000</f>
        <v>4.1382029747905041E-3</v>
      </c>
    </row>
    <row r="140" spans="1:2" x14ac:dyDescent="0.25">
      <c r="A140" s="8">
        <v>6</v>
      </c>
      <c r="B140" s="22">
        <f ca="1">(FORECAST( 72.52, OFFSET(M119:M125,MATCH(72.52,A119:A125,1)-1,0,2), OFFSET(A119:A125,MATCH(72.52,A119:A125,1)-1,0,2) )) / 1000</f>
        <v>5.2003300144718694E-3</v>
      </c>
    </row>
    <row r="142" spans="1:2" x14ac:dyDescent="0.25">
      <c r="A142" t="s">
        <v>44</v>
      </c>
    </row>
    <row r="144" spans="1:2" ht="28.9" customHeight="1" x14ac:dyDescent="0.5">
      <c r="A144" s="1" t="s">
        <v>32</v>
      </c>
      <c r="B144" s="1"/>
    </row>
    <row r="145" spans="1:2" x14ac:dyDescent="0.25">
      <c r="A145" s="23" t="s">
        <v>15</v>
      </c>
      <c r="B145" s="25" t="s">
        <v>33</v>
      </c>
    </row>
    <row r="146" spans="1:2" x14ac:dyDescent="0.25">
      <c r="A146" s="5">
        <v>85</v>
      </c>
      <c r="B146" s="7">
        <v>1</v>
      </c>
    </row>
    <row r="147" spans="1:2" x14ac:dyDescent="0.25">
      <c r="A147" s="5">
        <v>79.02</v>
      </c>
      <c r="B147" s="7">
        <v>1</v>
      </c>
    </row>
    <row r="148" spans="1:2" x14ac:dyDescent="0.25">
      <c r="A148" s="5">
        <v>73.039999999999992</v>
      </c>
      <c r="B148" s="7">
        <v>1</v>
      </c>
    </row>
    <row r="149" spans="1:2" x14ac:dyDescent="0.25">
      <c r="A149" s="5">
        <v>72.52</v>
      </c>
      <c r="B149" s="7">
        <v>1</v>
      </c>
    </row>
    <row r="150" spans="1:2" x14ac:dyDescent="0.25">
      <c r="A150" s="5">
        <v>67.06</v>
      </c>
      <c r="B150" s="7">
        <v>1</v>
      </c>
    </row>
    <row r="151" spans="1:2" x14ac:dyDescent="0.25">
      <c r="A151" s="5">
        <v>61.08</v>
      </c>
      <c r="B151" s="7">
        <v>1</v>
      </c>
    </row>
    <row r="152" spans="1:2" x14ac:dyDescent="0.25">
      <c r="A152" s="8">
        <v>55.1</v>
      </c>
      <c r="B152" s="10">
        <v>1</v>
      </c>
    </row>
    <row r="154" spans="1:2" ht="28.9" customHeight="1" x14ac:dyDescent="0.5">
      <c r="A154" s="1" t="s">
        <v>34</v>
      </c>
      <c r="B154" s="1"/>
    </row>
    <row r="155" spans="1:2" x14ac:dyDescent="0.25">
      <c r="A155" s="23" t="s">
        <v>15</v>
      </c>
      <c r="B155" s="25" t="s">
        <v>33</v>
      </c>
    </row>
    <row r="156" spans="1:2" x14ac:dyDescent="0.25">
      <c r="A156" s="5">
        <v>85</v>
      </c>
      <c r="B156" s="7">
        <v>1</v>
      </c>
    </row>
    <row r="157" spans="1:2" x14ac:dyDescent="0.25">
      <c r="A157" s="5">
        <v>79.02</v>
      </c>
      <c r="B157" s="7">
        <v>1</v>
      </c>
    </row>
    <row r="158" spans="1:2" x14ac:dyDescent="0.25">
      <c r="A158" s="5">
        <v>73.039999999999992</v>
      </c>
      <c r="B158" s="7">
        <v>1</v>
      </c>
    </row>
    <row r="159" spans="1:2" x14ac:dyDescent="0.25">
      <c r="A159" s="5">
        <v>72.52</v>
      </c>
      <c r="B159" s="7">
        <v>1</v>
      </c>
    </row>
    <row r="160" spans="1:2" x14ac:dyDescent="0.25">
      <c r="A160" s="5">
        <v>67.06</v>
      </c>
      <c r="B160" s="7">
        <v>1</v>
      </c>
    </row>
    <row r="161" spans="1:2" x14ac:dyDescent="0.25">
      <c r="A161" s="5">
        <v>61.08</v>
      </c>
      <c r="B161" s="7">
        <v>1</v>
      </c>
    </row>
    <row r="162" spans="1:2" x14ac:dyDescent="0.25">
      <c r="A162" s="8">
        <v>55.1</v>
      </c>
      <c r="B162" s="10">
        <v>1</v>
      </c>
    </row>
    <row r="164" spans="1:2" ht="28.9" customHeight="1" x14ac:dyDescent="0.5">
      <c r="A164" s="1" t="s">
        <v>35</v>
      </c>
      <c r="B164" s="1"/>
    </row>
    <row r="165" spans="1:2" x14ac:dyDescent="0.25">
      <c r="A165" s="23" t="s">
        <v>15</v>
      </c>
      <c r="B165" s="25" t="s">
        <v>33</v>
      </c>
    </row>
    <row r="166" spans="1:2" x14ac:dyDescent="0.25">
      <c r="A166" s="5">
        <v>85</v>
      </c>
      <c r="B166" s="7">
        <v>1</v>
      </c>
    </row>
    <row r="167" spans="1:2" x14ac:dyDescent="0.25">
      <c r="A167" s="5">
        <v>79.02</v>
      </c>
      <c r="B167" s="7">
        <v>1</v>
      </c>
    </row>
    <row r="168" spans="1:2" x14ac:dyDescent="0.25">
      <c r="A168" s="5">
        <v>73.039999999999992</v>
      </c>
      <c r="B168" s="7">
        <v>1</v>
      </c>
    </row>
    <row r="169" spans="1:2" x14ac:dyDescent="0.25">
      <c r="A169" s="5">
        <v>72.52</v>
      </c>
      <c r="B169" s="7">
        <v>1</v>
      </c>
    </row>
    <row r="170" spans="1:2" x14ac:dyDescent="0.25">
      <c r="A170" s="5">
        <v>67.06</v>
      </c>
      <c r="B170" s="7">
        <v>1</v>
      </c>
    </row>
    <row r="171" spans="1:2" x14ac:dyDescent="0.25">
      <c r="A171" s="5">
        <v>61.08</v>
      </c>
      <c r="B171" s="7">
        <v>1</v>
      </c>
    </row>
    <row r="172" spans="1:2" x14ac:dyDescent="0.25">
      <c r="A172" s="8">
        <v>55.1</v>
      </c>
      <c r="B172" s="10">
        <v>1</v>
      </c>
    </row>
    <row r="174" spans="1:2" ht="28.9" customHeight="1" x14ac:dyDescent="0.5">
      <c r="A174" s="1" t="s">
        <v>36</v>
      </c>
      <c r="B174" s="1"/>
    </row>
    <row r="175" spans="1:2" x14ac:dyDescent="0.25">
      <c r="A175" s="23" t="s">
        <v>15</v>
      </c>
      <c r="B175" s="25" t="s">
        <v>33</v>
      </c>
    </row>
    <row r="176" spans="1:2" x14ac:dyDescent="0.25">
      <c r="A176" s="5">
        <v>85</v>
      </c>
      <c r="B176" s="7">
        <v>1</v>
      </c>
    </row>
    <row r="177" spans="1:2" x14ac:dyDescent="0.25">
      <c r="A177" s="5">
        <v>80.016666666666666</v>
      </c>
      <c r="B177" s="7">
        <v>1</v>
      </c>
    </row>
    <row r="178" spans="1:2" x14ac:dyDescent="0.25">
      <c r="A178" s="5">
        <v>75.033333333333331</v>
      </c>
      <c r="B178" s="7">
        <v>1</v>
      </c>
    </row>
    <row r="179" spans="1:2" x14ac:dyDescent="0.25">
      <c r="A179" s="5">
        <v>72.52</v>
      </c>
      <c r="B179" s="7">
        <v>1</v>
      </c>
    </row>
    <row r="180" spans="1:2" x14ac:dyDescent="0.25">
      <c r="A180" s="5">
        <v>70.05</v>
      </c>
      <c r="B180" s="7">
        <v>1</v>
      </c>
    </row>
    <row r="181" spans="1:2" x14ac:dyDescent="0.25">
      <c r="A181" s="5">
        <v>65.066666666666663</v>
      </c>
      <c r="B181" s="7">
        <v>1</v>
      </c>
    </row>
    <row r="182" spans="1:2" x14ac:dyDescent="0.25">
      <c r="A182" s="5">
        <v>60.083333333333343</v>
      </c>
      <c r="B182" s="7">
        <v>1</v>
      </c>
    </row>
    <row r="183" spans="1:2" x14ac:dyDescent="0.25">
      <c r="A183" s="8">
        <v>55.1</v>
      </c>
      <c r="B183" s="10">
        <v>1</v>
      </c>
    </row>
  </sheetData>
  <sheetProtection sheet="1" objects="1" scenario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5:M119"/>
  <sheetViews>
    <sheetView workbookViewId="0">
      <selection activeCell="B29" sqref="B29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50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0</v>
      </c>
      <c r="B17" s="6" t="s">
        <v>51</v>
      </c>
      <c r="C17" s="6"/>
      <c r="D17" s="7"/>
    </row>
    <row r="18" spans="1:7" x14ac:dyDescent="0.25">
      <c r="A18" s="5" t="s">
        <v>1</v>
      </c>
      <c r="B18" s="6" t="s">
        <v>2</v>
      </c>
      <c r="C18" s="6"/>
      <c r="D18" s="7"/>
    </row>
    <row r="19" spans="1:7" x14ac:dyDescent="0.25">
      <c r="A19" s="5" t="s">
        <v>3</v>
      </c>
      <c r="B19" s="6" t="s">
        <v>4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5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6</v>
      </c>
      <c r="B24" s="13">
        <v>14</v>
      </c>
      <c r="C24" s="13" t="s">
        <v>7</v>
      </c>
      <c r="D24" s="14"/>
    </row>
    <row r="25" spans="1:7" x14ac:dyDescent="0.25">
      <c r="A25" s="5" t="s">
        <v>8</v>
      </c>
      <c r="B25" s="13">
        <v>43.511299999999999</v>
      </c>
      <c r="C25" s="13" t="s">
        <v>9</v>
      </c>
      <c r="D25" s="14"/>
    </row>
    <row r="26" spans="1:7" x14ac:dyDescent="0.25">
      <c r="A26" s="8"/>
      <c r="B26" s="15"/>
      <c r="C26" s="15"/>
      <c r="D26" s="16"/>
    </row>
    <row r="29" spans="1:7" x14ac:dyDescent="0.25">
      <c r="A29" s="17" t="s">
        <v>10</v>
      </c>
      <c r="B29" s="30">
        <v>0.71</v>
      </c>
      <c r="C29" s="17" t="s">
        <v>11</v>
      </c>
      <c r="D29" s="17" t="s">
        <v>12</v>
      </c>
      <c r="E29" s="17"/>
      <c r="F29" s="17"/>
      <c r="G29" s="17"/>
    </row>
    <row r="31" spans="1:7" ht="31.5" hidden="1" x14ac:dyDescent="0.5">
      <c r="A31" s="1" t="s">
        <v>13</v>
      </c>
      <c r="B31" s="1"/>
    </row>
    <row r="32" spans="1:7" hidden="1" x14ac:dyDescent="0.25">
      <c r="A32" s="2"/>
      <c r="B32" s="18" t="s">
        <v>14</v>
      </c>
    </row>
    <row r="33" spans="1:2" hidden="1" x14ac:dyDescent="0.25">
      <c r="A33" s="19" t="s">
        <v>15</v>
      </c>
      <c r="B33" s="20">
        <v>14</v>
      </c>
    </row>
    <row r="34" spans="1:2" hidden="1" x14ac:dyDescent="0.25">
      <c r="A34" s="5">
        <v>20</v>
      </c>
      <c r="B34" s="7">
        <v>1.642682752036376E-3</v>
      </c>
    </row>
    <row r="35" spans="1:2" hidden="1" x14ac:dyDescent="0.25">
      <c r="A35" s="5">
        <v>30</v>
      </c>
      <c r="B35" s="7">
        <v>2.7555766329861609E-3</v>
      </c>
    </row>
    <row r="36" spans="1:2" hidden="1" x14ac:dyDescent="0.25">
      <c r="A36" s="5">
        <v>40</v>
      </c>
      <c r="B36" s="7">
        <v>4.2581401906268386E-3</v>
      </c>
    </row>
    <row r="37" spans="1:2" hidden="1" x14ac:dyDescent="0.25">
      <c r="A37" s="5">
        <v>50</v>
      </c>
      <c r="B37" s="7">
        <v>6.0122459143353334E-3</v>
      </c>
    </row>
    <row r="38" spans="1:2" hidden="1" x14ac:dyDescent="0.25">
      <c r="A38" s="5">
        <v>60.000000000000007</v>
      </c>
      <c r="B38" s="7">
        <v>8.0036111264804553E-3</v>
      </c>
    </row>
    <row r="39" spans="1:2" hidden="1" x14ac:dyDescent="0.25">
      <c r="A39" s="8">
        <v>70</v>
      </c>
      <c r="B39" s="10">
        <v>1.040344465276765E-2</v>
      </c>
    </row>
    <row r="40" spans="1:2" hidden="1" x14ac:dyDescent="0.25"/>
    <row r="41" spans="1:2" ht="31.5" hidden="1" x14ac:dyDescent="0.5">
      <c r="A41" s="1" t="s">
        <v>16</v>
      </c>
      <c r="B41" s="1"/>
    </row>
    <row r="42" spans="1:2" hidden="1" x14ac:dyDescent="0.25">
      <c r="A42" s="2"/>
      <c r="B42" s="18" t="s">
        <v>14</v>
      </c>
    </row>
    <row r="43" spans="1:2" hidden="1" x14ac:dyDescent="0.25">
      <c r="A43" s="19" t="s">
        <v>15</v>
      </c>
      <c r="B43" s="20">
        <v>14</v>
      </c>
    </row>
    <row r="44" spans="1:2" hidden="1" x14ac:dyDescent="0.25">
      <c r="A44" s="5">
        <v>20</v>
      </c>
      <c r="B44" s="21">
        <v>8.8556452620662369E-5</v>
      </c>
    </row>
    <row r="45" spans="1:2" hidden="1" x14ac:dyDescent="0.25">
      <c r="A45" s="5">
        <v>30</v>
      </c>
      <c r="B45" s="21">
        <v>1.020013515058182E-4</v>
      </c>
    </row>
    <row r="46" spans="1:2" hidden="1" x14ac:dyDescent="0.25">
      <c r="A46" s="5">
        <v>40</v>
      </c>
      <c r="B46" s="21">
        <v>1.135790435330011E-4</v>
      </c>
    </row>
    <row r="47" spans="1:2" hidden="1" x14ac:dyDescent="0.25">
      <c r="A47" s="5">
        <v>50</v>
      </c>
      <c r="B47" s="21">
        <v>1.2355396803297801E-4</v>
      </c>
    </row>
    <row r="48" spans="1:2" hidden="1" x14ac:dyDescent="0.25">
      <c r="A48" s="5">
        <v>60.000000000000007</v>
      </c>
      <c r="B48" s="21">
        <v>1.323734411854269E-4</v>
      </c>
    </row>
    <row r="49" spans="1:13" hidden="1" x14ac:dyDescent="0.25">
      <c r="A49" s="8">
        <v>70</v>
      </c>
      <c r="B49" s="22">
        <v>1.4002985891745269E-4</v>
      </c>
    </row>
    <row r="50" spans="1:13" hidden="1" x14ac:dyDescent="0.25"/>
    <row r="51" spans="1:13" ht="28.9" customHeight="1" x14ac:dyDescent="0.5">
      <c r="A51" s="1" t="s">
        <v>17</v>
      </c>
      <c r="B51" s="1"/>
    </row>
    <row r="52" spans="1:13" x14ac:dyDescent="0.25">
      <c r="A52" s="23"/>
      <c r="B52" s="24" t="s">
        <v>18</v>
      </c>
      <c r="C52" s="24"/>
      <c r="D52" s="24" t="s">
        <v>19</v>
      </c>
      <c r="E52" s="25"/>
    </row>
    <row r="53" spans="1:13" x14ac:dyDescent="0.25">
      <c r="A53" s="5" t="s">
        <v>20</v>
      </c>
      <c r="B53" s="26">
        <f>1000 * (0.0048740593333926)*B29</f>
        <v>3.4605821267087458</v>
      </c>
      <c r="C53" s="26" t="s">
        <v>21</v>
      </c>
      <c r="D53" s="26">
        <f>1000 * 0.0048740593333926*B29 / 453592</f>
        <v>7.6292838645936124E-6</v>
      </c>
      <c r="E53" s="21" t="s">
        <v>22</v>
      </c>
    </row>
    <row r="54" spans="1:13" x14ac:dyDescent="0.25">
      <c r="A54" s="5" t="s">
        <v>23</v>
      </c>
      <c r="B54" s="26">
        <f>(995.474441994469)*B29 / 60</f>
        <v>11.779780896934549</v>
      </c>
      <c r="C54" s="26" t="s">
        <v>24</v>
      </c>
      <c r="D54" s="26">
        <f>(995.474441994469)*B29 * 0.00220462 / 60</f>
        <v>2.5969940560999844E-2</v>
      </c>
      <c r="E54" s="21" t="s">
        <v>25</v>
      </c>
    </row>
    <row r="55" spans="1:13" x14ac:dyDescent="0.25">
      <c r="A55" s="5" t="s">
        <v>26</v>
      </c>
      <c r="B55" s="26">
        <f>(1697.74683032522)*B29 / 60</f>
        <v>20.090004158848433</v>
      </c>
      <c r="C55" s="26" t="s">
        <v>24</v>
      </c>
      <c r="D55" s="26">
        <f>(1697.74683032522)*B29 * 0.00220462 / 60</f>
        <v>4.4290824968680434E-2</v>
      </c>
      <c r="E55" s="21" t="s">
        <v>25</v>
      </c>
    </row>
    <row r="56" spans="1:13" x14ac:dyDescent="0.25">
      <c r="A56" s="8" t="s">
        <v>27</v>
      </c>
      <c r="B56" s="27">
        <f>0.000117081538772677</f>
        <v>1.17081538772677E-4</v>
      </c>
      <c r="C56" s="27" t="s">
        <v>28</v>
      </c>
      <c r="D56" s="27">
        <f>0.000117081538772677</f>
        <v>1.17081538772677E-4</v>
      </c>
      <c r="E56" s="22" t="s">
        <v>28</v>
      </c>
    </row>
    <row r="59" spans="1:13" ht="31.5" hidden="1" x14ac:dyDescent="0.5">
      <c r="A59" s="1" t="s">
        <v>29</v>
      </c>
      <c r="B59" s="1"/>
    </row>
    <row r="60" spans="1:13" hidden="1" x14ac:dyDescent="0.25">
      <c r="A60" s="2"/>
      <c r="B60" s="28" t="s">
        <v>14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18"/>
    </row>
    <row r="61" spans="1:13" hidden="1" x14ac:dyDescent="0.25">
      <c r="A61" s="19" t="s">
        <v>15</v>
      </c>
      <c r="B61" s="29">
        <v>6</v>
      </c>
      <c r="C61" s="29">
        <v>7</v>
      </c>
      <c r="D61" s="29">
        <v>8</v>
      </c>
      <c r="E61" s="29">
        <v>9</v>
      </c>
      <c r="F61" s="29">
        <v>10</v>
      </c>
      <c r="G61" s="29">
        <v>11</v>
      </c>
      <c r="H61" s="29">
        <v>12</v>
      </c>
      <c r="I61" s="29">
        <v>13</v>
      </c>
      <c r="J61" s="29">
        <v>13.5</v>
      </c>
      <c r="K61" s="29">
        <v>14</v>
      </c>
      <c r="L61" s="29">
        <v>14.5</v>
      </c>
      <c r="M61" s="20">
        <v>15</v>
      </c>
    </row>
    <row r="62" spans="1:13" hidden="1" x14ac:dyDescent="0.25">
      <c r="A62" s="5">
        <v>20</v>
      </c>
      <c r="B62" s="26">
        <v>3.1455668352183319</v>
      </c>
      <c r="C62" s="26">
        <v>2.5906749977253711</v>
      </c>
      <c r="D62" s="26">
        <v>2.162784867902281</v>
      </c>
      <c r="E62" s="26">
        <v>1.8368788194089301</v>
      </c>
      <c r="F62" s="26">
        <v>1.5906904978884151</v>
      </c>
      <c r="G62" s="26">
        <v>1.4047048209670809</v>
      </c>
      <c r="H62" s="26">
        <v>1.262157978254524</v>
      </c>
      <c r="I62" s="26">
        <v>1.149037431343561</v>
      </c>
      <c r="J62" s="26">
        <v>1.099885401494358</v>
      </c>
      <c r="K62" s="26">
        <v>1.0540819138102731</v>
      </c>
      <c r="L62" s="26">
        <v>1.0106491962356901</v>
      </c>
      <c r="M62" s="21">
        <v>0.96878143121395843</v>
      </c>
    </row>
    <row r="63" spans="1:13" hidden="1" x14ac:dyDescent="0.25">
      <c r="A63" s="5">
        <v>30</v>
      </c>
      <c r="B63" s="26">
        <v>3.4041902574706988</v>
      </c>
      <c r="C63" s="26">
        <v>2.7747818571928682</v>
      </c>
      <c r="D63" s="26">
        <v>2.2878398042952912</v>
      </c>
      <c r="E63" s="26">
        <v>1.9167681526548299</v>
      </c>
      <c r="F63" s="26">
        <v>1.6377222281315811</v>
      </c>
      <c r="G63" s="26">
        <v>1.429608628568886</v>
      </c>
      <c r="H63" s="26">
        <v>1.274085223793338</v>
      </c>
      <c r="I63" s="26">
        <v>1.1555611556147469</v>
      </c>
      <c r="J63" s="26">
        <v>1.106054030497809</v>
      </c>
      <c r="K63" s="26">
        <v>1.0611968378262</v>
      </c>
      <c r="L63" s="26">
        <v>1.019814515571436</v>
      </c>
      <c r="M63" s="21">
        <v>0.98090395620398696</v>
      </c>
    </row>
    <row r="64" spans="1:13" hidden="1" x14ac:dyDescent="0.25">
      <c r="A64" s="5">
        <v>40</v>
      </c>
      <c r="B64" s="26">
        <v>3.726116081704427</v>
      </c>
      <c r="C64" s="26">
        <v>3.01060471211715</v>
      </c>
      <c r="D64" s="26">
        <v>2.454198260487741</v>
      </c>
      <c r="E64" s="26">
        <v>2.0287224609100569</v>
      </c>
      <c r="F64" s="26">
        <v>1.708754319461194</v>
      </c>
      <c r="G64" s="26">
        <v>1.471622114201486</v>
      </c>
      <c r="H64" s="26">
        <v>1.2974053951745279</v>
      </c>
      <c r="I64" s="26">
        <v>1.1689349844071251</v>
      </c>
      <c r="J64" s="26">
        <v>1.1172415774370621</v>
      </c>
      <c r="K64" s="26">
        <v>1.071792975909355</v>
      </c>
      <c r="L64" s="26">
        <v>1.031216827822643</v>
      </c>
      <c r="M64" s="21">
        <v>0.99431273567451994</v>
      </c>
    </row>
    <row r="65" spans="1:13" hidden="1" x14ac:dyDescent="0.25">
      <c r="A65" s="5">
        <v>50</v>
      </c>
      <c r="B65" s="26">
        <v>4.1068057946165384</v>
      </c>
      <c r="C65" s="26">
        <v>3.2956562374008609</v>
      </c>
      <c r="D65" s="26">
        <v>2.6610956908639372</v>
      </c>
      <c r="E65" s="26">
        <v>2.1733715693166191</v>
      </c>
      <c r="F65" s="26">
        <v>1.8054825590530019</v>
      </c>
      <c r="G65" s="26">
        <v>1.5331786183504159</v>
      </c>
      <c r="H65" s="26">
        <v>1.33496097746945</v>
      </c>
      <c r="I65" s="26">
        <v>1.1920821386539111</v>
      </c>
      <c r="J65" s="26">
        <v>1.1362884779047919</v>
      </c>
      <c r="K65" s="26">
        <v>1.0885458761308731</v>
      </c>
      <c r="L65" s="26">
        <v>1.0472846913579119</v>
      </c>
      <c r="M65" s="21">
        <v>1.011107236110631</v>
      </c>
    </row>
    <row r="66" spans="1:13" hidden="1" x14ac:dyDescent="0.25">
      <c r="A66" s="5">
        <v>60.000000000000007</v>
      </c>
      <c r="B66" s="26">
        <v>4.5418171987475153</v>
      </c>
      <c r="C66" s="26">
        <v>3.6265882136447121</v>
      </c>
      <c r="D66" s="26">
        <v>2.906148575729993</v>
      </c>
      <c r="E66" s="26">
        <v>2.349167379531202</v>
      </c>
      <c r="F66" s="26">
        <v>1.927064991559438</v>
      </c>
      <c r="G66" s="26">
        <v>1.6140130503090231</v>
      </c>
      <c r="H66" s="26">
        <v>1.3869344662575429</v>
      </c>
      <c r="I66" s="26">
        <v>1.2255034218658061</v>
      </c>
      <c r="J66" s="26">
        <v>1.163806209994267</v>
      </c>
      <c r="K66" s="26">
        <v>1.1121453715778811</v>
      </c>
      <c r="L66" s="26">
        <v>1.0687539746695289</v>
      </c>
      <c r="M66" s="21">
        <v>1.0320370418210569</v>
      </c>
    </row>
    <row r="67" spans="1:13" hidden="1" x14ac:dyDescent="0.25">
      <c r="A67" s="8">
        <v>70</v>
      </c>
      <c r="B67" s="27">
        <v>5.0677859014027513</v>
      </c>
      <c r="C67" s="27">
        <v>4.03522620178033</v>
      </c>
      <c r="D67" s="27">
        <v>3.2167008383677209</v>
      </c>
      <c r="E67" s="27">
        <v>2.5793005859097708</v>
      </c>
      <c r="F67" s="27">
        <v>2.092867491134569</v>
      </c>
      <c r="G67" s="27">
        <v>1.7299948727534431</v>
      </c>
      <c r="H67" s="27">
        <v>1.466027321460968</v>
      </c>
      <c r="I67" s="27">
        <v>1.279060699934953</v>
      </c>
      <c r="J67" s="27">
        <v>1.20835999585411</v>
      </c>
      <c r="K67" s="27">
        <v>1.149942142836466</v>
      </c>
      <c r="L67" s="27">
        <v>1.1018429189620369</v>
      </c>
      <c r="M67" s="22">
        <v>1.0622700568097889</v>
      </c>
    </row>
    <row r="68" spans="1:13" hidden="1" x14ac:dyDescent="0.25"/>
    <row r="69" spans="1:13" ht="28.9" customHeight="1" x14ac:dyDescent="0.5">
      <c r="A69" s="1" t="s">
        <v>45</v>
      </c>
      <c r="B69" s="1"/>
    </row>
    <row r="70" spans="1:13" x14ac:dyDescent="0.25">
      <c r="A70" s="23" t="s">
        <v>14</v>
      </c>
      <c r="B70" s="25" t="s">
        <v>31</v>
      </c>
    </row>
    <row r="71" spans="1:13" x14ac:dyDescent="0.25">
      <c r="A71" s="5">
        <v>6</v>
      </c>
      <c r="B71" s="21">
        <f ca="1">(FORECAST( 43.5113, OFFSET(B62:B67,MATCH(43.5113,A62:A67,1)-1,0,2), OFFSET(A62:A67,MATCH(43.5113,A62:A67,1)-1,0,2) )) / 1000</f>
        <v>3.8597876605992562E-3</v>
      </c>
    </row>
    <row r="72" spans="1:13" x14ac:dyDescent="0.25">
      <c r="A72" s="5">
        <v>7</v>
      </c>
      <c r="B72" s="21">
        <f ca="1">(FORECAST( 43.5113, OFFSET(C62:C67,MATCH(43.5113,A62:A67,1)-1,0,2), OFFSET(A62:A67,MATCH(43.5113,A62:A67,1)-1,0,2) )) / 1000</f>
        <v>3.1106948541900197E-3</v>
      </c>
    </row>
    <row r="73" spans="1:13" x14ac:dyDescent="0.25">
      <c r="A73" s="5">
        <v>8</v>
      </c>
      <c r="B73" s="21">
        <f ca="1">(FORECAST( 43.5113, OFFSET(D62:D67,MATCH(43.5113,A62:A67,1)-1,0,2), OFFSET(A62:A67,MATCH(43.5113,A62:A67,1)-1,0,2) )) / 1000</f>
        <v>2.5268461552157345E-3</v>
      </c>
    </row>
    <row r="74" spans="1:13" x14ac:dyDescent="0.25">
      <c r="A74" s="5">
        <v>9</v>
      </c>
      <c r="B74" s="21">
        <f ca="1">(FORECAST( 43.5113, OFFSET(E62:E67,MATCH(43.5113,A62:A67,1)-1,0,2), OFFSET(A62:A67,MATCH(43.5113,A62:A67,1)-1,0,2) )) / 1000</f>
        <v>2.0795131023448529E-3</v>
      </c>
    </row>
    <row r="75" spans="1:13" x14ac:dyDescent="0.25">
      <c r="A75" s="5">
        <v>10</v>
      </c>
      <c r="B75" s="21">
        <f ca="1">(FORECAST( 43.5113, OFFSET(F62:F67,MATCH(43.5113,A62:A67,1)-1,0,2), OFFSET(A62:A67,MATCH(43.5113,A62:A67,1)-1,0,2) )) / 1000</f>
        <v>1.7427185062290655E-3</v>
      </c>
    </row>
    <row r="76" spans="1:13" x14ac:dyDescent="0.25">
      <c r="A76" s="5">
        <v>11</v>
      </c>
      <c r="B76" s="21">
        <f ca="1">(FORECAST( 43.5113, OFFSET(G62:G67,MATCH(43.5113,A62:A67,1)-1,0,2), OFFSET(A62:A67,MATCH(43.5113,A62:A67,1)-1,0,2) )) / 1000</f>
        <v>1.4932364495032998E-3</v>
      </c>
    </row>
    <row r="77" spans="1:13" x14ac:dyDescent="0.25">
      <c r="A77" s="5">
        <v>12</v>
      </c>
      <c r="B77" s="21">
        <f ca="1">(FORECAST( 43.5113, OFFSET(H62:H67,MATCH(43.5113,A62:A67,1)-1,0,2), OFFSET(A62:A67,MATCH(43.5113,A62:A67,1)-1,0,2) )) / 1000</f>
        <v>1.310592286785744E-3</v>
      </c>
    </row>
    <row r="78" spans="1:13" x14ac:dyDescent="0.25">
      <c r="A78" s="5">
        <v>13</v>
      </c>
      <c r="B78" s="21">
        <f ca="1">(FORECAST( 43.5113, OFFSET(I62:I67,MATCH(43.5113,A62:A67,1)-1,0,2), OFFSET(A62:A67,MATCH(43.5113,A62:A67,1)-1,0,2) )) / 1000</f>
        <v>1.177062644677799E-3</v>
      </c>
    </row>
    <row r="79" spans="1:13" x14ac:dyDescent="0.25">
      <c r="A79" s="5">
        <v>13.5</v>
      </c>
      <c r="B79" s="21">
        <f ca="1">(FORECAST( 43.5113, OFFSET(J62:J67,MATCH(43.5113,A62:A67,1)-1,0,2), OFFSET(A62:A67,MATCH(43.5113,A62:A67,1)-1,0,2) )) / 1000</f>
        <v>1.1239295155982961E-3</v>
      </c>
    </row>
    <row r="80" spans="1:13" x14ac:dyDescent="0.25">
      <c r="A80" s="5">
        <v>14</v>
      </c>
      <c r="B80" s="21">
        <f ca="1">(FORECAST( 43.5113, OFFSET(K62:K67,MATCH(43.5113,A62:A67,1)-1,0,2), OFFSET(A62:A67,MATCH(43.5113,A62:A67,1)-1,0,2) )) / 1000</f>
        <v>1.0776754217641366E-3</v>
      </c>
    </row>
    <row r="81" spans="1:2" x14ac:dyDescent="0.25">
      <c r="A81" s="5">
        <v>14.5</v>
      </c>
      <c r="B81" s="21">
        <f ca="1">(FORECAST( 43.5113, OFFSET(L62:L67,MATCH(43.5113,A62:A67,1)-1,0,2), OFFSET(A62:A67,MATCH(43.5113,A62:A67,1)-1,0,2) )) / 1000</f>
        <v>1.0368587367457819E-3</v>
      </c>
    </row>
    <row r="82" spans="1:2" x14ac:dyDescent="0.25">
      <c r="A82" s="8">
        <v>15</v>
      </c>
      <c r="B82" s="22">
        <f ca="1">(FORECAST( 43.5113, OFFSET(M62:M67,MATCH(43.5113,A62:A67,1)-1,0,2), OFFSET(A62:A67,MATCH(43.5113,A62:A67,1)-1,0,2) )) / 1000</f>
        <v>1.0002097886126515E-3</v>
      </c>
    </row>
    <row r="84" spans="1:2" ht="28.9" customHeight="1" x14ac:dyDescent="0.5">
      <c r="A84" s="1" t="s">
        <v>46</v>
      </c>
      <c r="B84" s="1"/>
    </row>
    <row r="85" spans="1:2" x14ac:dyDescent="0.25">
      <c r="A85" s="23" t="s">
        <v>15</v>
      </c>
      <c r="B85" s="25" t="s">
        <v>33</v>
      </c>
    </row>
    <row r="86" spans="1:2" x14ac:dyDescent="0.25">
      <c r="A86" s="5">
        <v>20</v>
      </c>
      <c r="B86" s="7">
        <v>0.86441128380571985</v>
      </c>
    </row>
    <row r="87" spans="1:2" x14ac:dyDescent="0.25">
      <c r="A87" s="5">
        <v>30</v>
      </c>
      <c r="B87" s="7">
        <v>0.9408557072632997</v>
      </c>
    </row>
    <row r="88" spans="1:2" x14ac:dyDescent="0.25">
      <c r="A88" s="5">
        <v>40</v>
      </c>
      <c r="B88" s="7">
        <v>0.98462965406094338</v>
      </c>
    </row>
    <row r="89" spans="1:2" x14ac:dyDescent="0.25">
      <c r="A89" s="5">
        <v>50</v>
      </c>
      <c r="B89" s="7">
        <v>1.01403501128844</v>
      </c>
    </row>
    <row r="90" spans="1:2" x14ac:dyDescent="0.25">
      <c r="A90" s="5">
        <v>60</v>
      </c>
      <c r="B90" s="7">
        <v>1.033823788808794</v>
      </c>
    </row>
    <row r="91" spans="1:2" x14ac:dyDescent="0.25">
      <c r="A91" s="8">
        <v>70</v>
      </c>
      <c r="B91" s="10">
        <v>1.046183377992171</v>
      </c>
    </row>
    <row r="93" spans="1:2" ht="28.9" customHeight="1" x14ac:dyDescent="0.5">
      <c r="A93" s="1" t="s">
        <v>47</v>
      </c>
      <c r="B93" s="1"/>
    </row>
    <row r="94" spans="1:2" x14ac:dyDescent="0.25">
      <c r="A94" s="23" t="s">
        <v>15</v>
      </c>
      <c r="B94" s="25" t="s">
        <v>33</v>
      </c>
    </row>
    <row r="95" spans="1:2" x14ac:dyDescent="0.25">
      <c r="A95" s="5">
        <v>20</v>
      </c>
      <c r="B95" s="7">
        <v>0.60690155380768018</v>
      </c>
    </row>
    <row r="96" spans="1:2" x14ac:dyDescent="0.25">
      <c r="A96" s="5">
        <v>30</v>
      </c>
      <c r="B96" s="7">
        <v>0.79845431427658786</v>
      </c>
    </row>
    <row r="97" spans="1:2" x14ac:dyDescent="0.25">
      <c r="A97" s="5">
        <v>40</v>
      </c>
      <c r="B97" s="7">
        <v>0.94762255546982022</v>
      </c>
    </row>
    <row r="98" spans="1:2" x14ac:dyDescent="0.25">
      <c r="A98" s="5">
        <v>50</v>
      </c>
      <c r="B98" s="7">
        <v>1.071857332274007</v>
      </c>
    </row>
    <row r="99" spans="1:2" x14ac:dyDescent="0.25">
      <c r="A99" s="5">
        <v>60</v>
      </c>
      <c r="B99" s="7">
        <v>1.177970850160015</v>
      </c>
    </row>
    <row r="100" spans="1:2" x14ac:dyDescent="0.25">
      <c r="A100" s="8">
        <v>70</v>
      </c>
      <c r="B100" s="10">
        <v>1.265399494651547</v>
      </c>
    </row>
    <row r="102" spans="1:2" ht="28.9" customHeight="1" x14ac:dyDescent="0.5">
      <c r="A102" s="1" t="s">
        <v>48</v>
      </c>
      <c r="B102" s="1"/>
    </row>
    <row r="103" spans="1:2" x14ac:dyDescent="0.25">
      <c r="A103" s="23" t="s">
        <v>15</v>
      </c>
      <c r="B103" s="25" t="s">
        <v>33</v>
      </c>
    </row>
    <row r="104" spans="1:2" x14ac:dyDescent="0.25">
      <c r="A104" s="5">
        <v>20</v>
      </c>
      <c r="B104" s="7">
        <v>0.34324563266992392</v>
      </c>
    </row>
    <row r="105" spans="1:2" x14ac:dyDescent="0.25">
      <c r="A105" s="5">
        <v>30</v>
      </c>
      <c r="B105" s="7">
        <v>0.57578960002305335</v>
      </c>
    </row>
    <row r="106" spans="1:2" x14ac:dyDescent="0.25">
      <c r="A106" s="5">
        <v>40</v>
      </c>
      <c r="B106" s="7">
        <v>0.8897567238208719</v>
      </c>
    </row>
    <row r="107" spans="1:2" x14ac:dyDescent="0.25">
      <c r="A107" s="5">
        <v>50</v>
      </c>
      <c r="B107" s="7">
        <v>1.2562846660896201</v>
      </c>
    </row>
    <row r="108" spans="1:2" x14ac:dyDescent="0.25">
      <c r="A108" s="5">
        <v>60</v>
      </c>
      <c r="B108" s="7">
        <v>1.6723889998523529</v>
      </c>
    </row>
    <row r="109" spans="1:2" x14ac:dyDescent="0.25">
      <c r="A109" s="8">
        <v>70</v>
      </c>
      <c r="B109" s="10">
        <v>2.173844546281992</v>
      </c>
    </row>
    <row r="111" spans="1:2" ht="28.9" customHeight="1" x14ac:dyDescent="0.5">
      <c r="A111" s="1" t="s">
        <v>49</v>
      </c>
      <c r="B111" s="1"/>
    </row>
    <row r="112" spans="1:2" x14ac:dyDescent="0.25">
      <c r="A112" s="23" t="s">
        <v>15</v>
      </c>
      <c r="B112" s="25" t="s">
        <v>33</v>
      </c>
    </row>
    <row r="113" spans="1:2" x14ac:dyDescent="0.25">
      <c r="A113" s="5">
        <v>20</v>
      </c>
      <c r="B113" s="7">
        <v>0.98007307010662126</v>
      </c>
    </row>
    <row r="114" spans="1:2" x14ac:dyDescent="0.25">
      <c r="A114" s="5">
        <v>28.333333333333339</v>
      </c>
      <c r="B114" s="7">
        <v>0.98528883992489213</v>
      </c>
    </row>
    <row r="115" spans="1:2" x14ac:dyDescent="0.25">
      <c r="A115" s="5">
        <v>36.666666666666671</v>
      </c>
      <c r="B115" s="7">
        <v>0.99325655388533418</v>
      </c>
    </row>
    <row r="116" spans="1:2" x14ac:dyDescent="0.25">
      <c r="A116" s="5">
        <v>45</v>
      </c>
      <c r="B116" s="7">
        <v>1.002779582557404</v>
      </c>
    </row>
    <row r="117" spans="1:2" x14ac:dyDescent="0.25">
      <c r="A117" s="5">
        <v>53.333333333333343</v>
      </c>
      <c r="B117" s="7">
        <v>1.018342378848905</v>
      </c>
    </row>
    <row r="118" spans="1:2" x14ac:dyDescent="0.25">
      <c r="A118" s="5">
        <v>61.666666666666671</v>
      </c>
      <c r="B118" s="7">
        <v>1.039916962151535</v>
      </c>
    </row>
    <row r="119" spans="1:2" x14ac:dyDescent="0.25">
      <c r="A119" s="8">
        <v>70</v>
      </c>
      <c r="B119" s="10">
        <v>1.0692027930739909</v>
      </c>
    </row>
  </sheetData>
  <sheetProtection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5:M119"/>
  <sheetViews>
    <sheetView workbookViewId="0">
      <selection activeCell="B29" sqref="B29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50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0</v>
      </c>
      <c r="B17" s="6" t="s">
        <v>51</v>
      </c>
      <c r="C17" s="6"/>
      <c r="D17" s="7"/>
    </row>
    <row r="18" spans="1:7" x14ac:dyDescent="0.25">
      <c r="A18" s="5" t="s">
        <v>1</v>
      </c>
      <c r="B18" s="6" t="s">
        <v>2</v>
      </c>
      <c r="C18" s="6"/>
      <c r="D18" s="7"/>
    </row>
    <row r="19" spans="1:7" x14ac:dyDescent="0.25">
      <c r="A19" s="5" t="s">
        <v>3</v>
      </c>
      <c r="B19" s="6" t="s">
        <v>4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5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6</v>
      </c>
      <c r="B24" s="13">
        <v>14</v>
      </c>
      <c r="C24" s="13" t="s">
        <v>7</v>
      </c>
      <c r="D24" s="14"/>
    </row>
    <row r="25" spans="1:7" x14ac:dyDescent="0.25">
      <c r="A25" s="5" t="s">
        <v>8</v>
      </c>
      <c r="B25" s="13">
        <v>55.1</v>
      </c>
      <c r="C25" s="13" t="s">
        <v>9</v>
      </c>
      <c r="D25" s="14"/>
    </row>
    <row r="26" spans="1:7" x14ac:dyDescent="0.25">
      <c r="A26" s="8"/>
      <c r="B26" s="15"/>
      <c r="C26" s="15"/>
      <c r="D26" s="16"/>
    </row>
    <row r="29" spans="1:7" x14ac:dyDescent="0.25">
      <c r="A29" s="17" t="s">
        <v>10</v>
      </c>
      <c r="B29" s="30">
        <v>0.71</v>
      </c>
      <c r="C29" s="17" t="s">
        <v>11</v>
      </c>
      <c r="D29" s="17" t="s">
        <v>12</v>
      </c>
      <c r="E29" s="17"/>
      <c r="F29" s="17"/>
      <c r="G29" s="17"/>
    </row>
    <row r="31" spans="1:7" ht="31.5" hidden="1" x14ac:dyDescent="0.5">
      <c r="A31" s="1" t="s">
        <v>13</v>
      </c>
      <c r="B31" s="1"/>
    </row>
    <row r="32" spans="1:7" hidden="1" x14ac:dyDescent="0.25">
      <c r="A32" s="2"/>
      <c r="B32" s="18" t="s">
        <v>14</v>
      </c>
    </row>
    <row r="33" spans="1:2" hidden="1" x14ac:dyDescent="0.25">
      <c r="A33" s="19" t="s">
        <v>15</v>
      </c>
      <c r="B33" s="20">
        <v>14</v>
      </c>
    </row>
    <row r="34" spans="1:2" hidden="1" x14ac:dyDescent="0.25">
      <c r="A34" s="5">
        <v>40</v>
      </c>
      <c r="B34" s="7">
        <v>4.2581401906268386E-3</v>
      </c>
    </row>
    <row r="35" spans="1:2" hidden="1" x14ac:dyDescent="0.25">
      <c r="A35" s="5">
        <v>46</v>
      </c>
      <c r="B35" s="7">
        <v>5.2561390078833684E-3</v>
      </c>
    </row>
    <row r="36" spans="1:2" hidden="1" x14ac:dyDescent="0.25">
      <c r="A36" s="5">
        <v>52</v>
      </c>
      <c r="B36" s="7">
        <v>6.3902993675613159E-3</v>
      </c>
    </row>
    <row r="37" spans="1:2" hidden="1" x14ac:dyDescent="0.25">
      <c r="A37" s="5">
        <v>58</v>
      </c>
      <c r="B37" s="7">
        <v>7.5244597272392643E-3</v>
      </c>
    </row>
    <row r="38" spans="1:2" hidden="1" x14ac:dyDescent="0.25">
      <c r="A38" s="5">
        <v>63.999999999999993</v>
      </c>
      <c r="B38" s="7">
        <v>8.9635445369953323E-3</v>
      </c>
    </row>
    <row r="39" spans="1:2" hidden="1" x14ac:dyDescent="0.25">
      <c r="A39" s="8">
        <v>70</v>
      </c>
      <c r="B39" s="10">
        <v>1.040344465276765E-2</v>
      </c>
    </row>
    <row r="40" spans="1:2" hidden="1" x14ac:dyDescent="0.25"/>
    <row r="41" spans="1:2" ht="31.5" hidden="1" x14ac:dyDescent="0.5">
      <c r="A41" s="1" t="s">
        <v>16</v>
      </c>
      <c r="B41" s="1"/>
    </row>
    <row r="42" spans="1:2" hidden="1" x14ac:dyDescent="0.25">
      <c r="A42" s="2"/>
      <c r="B42" s="18" t="s">
        <v>14</v>
      </c>
    </row>
    <row r="43" spans="1:2" hidden="1" x14ac:dyDescent="0.25">
      <c r="A43" s="19" t="s">
        <v>15</v>
      </c>
      <c r="B43" s="20">
        <v>14</v>
      </c>
    </row>
    <row r="44" spans="1:2" hidden="1" x14ac:dyDescent="0.25">
      <c r="A44" s="5">
        <v>40</v>
      </c>
      <c r="B44" s="21">
        <v>1.135790435330011E-4</v>
      </c>
    </row>
    <row r="45" spans="1:2" hidden="1" x14ac:dyDescent="0.25">
      <c r="A45" s="5">
        <v>46</v>
      </c>
      <c r="B45" s="21">
        <v>1.199110339639087E-4</v>
      </c>
    </row>
    <row r="46" spans="1:2" hidden="1" x14ac:dyDescent="0.25">
      <c r="A46" s="5">
        <v>52</v>
      </c>
      <c r="B46" s="21">
        <v>1.2537543506751269E-4</v>
      </c>
    </row>
    <row r="47" spans="1:2" hidden="1" x14ac:dyDescent="0.25">
      <c r="A47" s="5">
        <v>58</v>
      </c>
      <c r="B47" s="21">
        <v>1.308398361711165E-4</v>
      </c>
    </row>
    <row r="48" spans="1:2" hidden="1" x14ac:dyDescent="0.25">
      <c r="A48" s="5">
        <v>63.999999999999993</v>
      </c>
      <c r="B48" s="21">
        <v>1.354360082782371E-4</v>
      </c>
    </row>
    <row r="49" spans="1:13" hidden="1" x14ac:dyDescent="0.25">
      <c r="A49" s="8">
        <v>70</v>
      </c>
      <c r="B49" s="22">
        <v>1.4002985891745269E-4</v>
      </c>
    </row>
    <row r="50" spans="1:13" hidden="1" x14ac:dyDescent="0.25"/>
    <row r="51" spans="1:13" ht="28.9" customHeight="1" x14ac:dyDescent="0.5">
      <c r="A51" s="1" t="s">
        <v>17</v>
      </c>
      <c r="B51" s="1"/>
    </row>
    <row r="52" spans="1:13" x14ac:dyDescent="0.25">
      <c r="A52" s="23"/>
      <c r="B52" s="24" t="s">
        <v>18</v>
      </c>
      <c r="C52" s="24"/>
      <c r="D52" s="24" t="s">
        <v>19</v>
      </c>
      <c r="E52" s="25"/>
    </row>
    <row r="53" spans="1:13" x14ac:dyDescent="0.25">
      <c r="A53" s="5" t="s">
        <v>20</v>
      </c>
      <c r="B53" s="26">
        <f>1000 * (0.00697628222006158)*B29</f>
        <v>4.953160376243722</v>
      </c>
      <c r="C53" s="26" t="s">
        <v>21</v>
      </c>
      <c r="D53" s="26">
        <f>1000 * 0.00697628222006158*B29 / 453592</f>
        <v>1.0919858322553577E-5</v>
      </c>
      <c r="E53" s="21" t="s">
        <v>22</v>
      </c>
    </row>
    <row r="54" spans="1:13" x14ac:dyDescent="0.25">
      <c r="A54" s="5" t="s">
        <v>23</v>
      </c>
      <c r="B54" s="26">
        <f>(1133.14801538281)*B29 / 60</f>
        <v>13.408918182029916</v>
      </c>
      <c r="C54" s="26" t="s">
        <v>24</v>
      </c>
      <c r="D54" s="26">
        <f>(1133.14801538281)*B29 * 0.00220462 / 60</f>
        <v>2.9561569202466796E-2</v>
      </c>
      <c r="E54" s="21" t="s">
        <v>25</v>
      </c>
    </row>
    <row r="55" spans="1:13" x14ac:dyDescent="0.25">
      <c r="A55" s="5" t="s">
        <v>26</v>
      </c>
      <c r="B55" s="26">
        <f>(1749.12571376032)*B29 / 60</f>
        <v>20.697987612830453</v>
      </c>
      <c r="C55" s="26" t="s">
        <v>24</v>
      </c>
      <c r="D55" s="26">
        <f>(1749.12571376032)*B29 * 0.00220462 / 60</f>
        <v>4.5631197450998279E-2</v>
      </c>
      <c r="E55" s="21" t="s">
        <v>25</v>
      </c>
    </row>
    <row r="56" spans="1:13" x14ac:dyDescent="0.25">
      <c r="A56" s="8" t="s">
        <v>27</v>
      </c>
      <c r="B56" s="27">
        <f>0.000128198708971041</f>
        <v>1.2819870897104099E-4</v>
      </c>
      <c r="C56" s="27" t="s">
        <v>28</v>
      </c>
      <c r="D56" s="27">
        <f>0.000128198708971041</f>
        <v>1.2819870897104099E-4</v>
      </c>
      <c r="E56" s="22" t="s">
        <v>28</v>
      </c>
    </row>
    <row r="59" spans="1:13" ht="31.5" hidden="1" x14ac:dyDescent="0.5">
      <c r="A59" s="1" t="s">
        <v>29</v>
      </c>
      <c r="B59" s="1"/>
    </row>
    <row r="60" spans="1:13" hidden="1" x14ac:dyDescent="0.25">
      <c r="A60" s="2"/>
      <c r="B60" s="28" t="s">
        <v>14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18"/>
    </row>
    <row r="61" spans="1:13" hidden="1" x14ac:dyDescent="0.25">
      <c r="A61" s="19" t="s">
        <v>15</v>
      </c>
      <c r="B61" s="29">
        <v>6</v>
      </c>
      <c r="C61" s="29">
        <v>7</v>
      </c>
      <c r="D61" s="29">
        <v>8</v>
      </c>
      <c r="E61" s="29">
        <v>9</v>
      </c>
      <c r="F61" s="29">
        <v>10</v>
      </c>
      <c r="G61" s="29">
        <v>11</v>
      </c>
      <c r="H61" s="29">
        <v>12</v>
      </c>
      <c r="I61" s="29">
        <v>13</v>
      </c>
      <c r="J61" s="29">
        <v>13.5</v>
      </c>
      <c r="K61" s="29">
        <v>14</v>
      </c>
      <c r="L61" s="29">
        <v>14.5</v>
      </c>
      <c r="M61" s="20">
        <v>15</v>
      </c>
    </row>
    <row r="62" spans="1:13" hidden="1" x14ac:dyDescent="0.25">
      <c r="A62" s="5">
        <v>40</v>
      </c>
      <c r="B62" s="26">
        <v>3.726116081704427</v>
      </c>
      <c r="C62" s="26">
        <v>3.01060471211715</v>
      </c>
      <c r="D62" s="26">
        <v>2.454198260487741</v>
      </c>
      <c r="E62" s="26">
        <v>2.0287224609100569</v>
      </c>
      <c r="F62" s="26">
        <v>1.708754319461194</v>
      </c>
      <c r="G62" s="26">
        <v>1.471622114201486</v>
      </c>
      <c r="H62" s="26">
        <v>1.2974053951745279</v>
      </c>
      <c r="I62" s="26">
        <v>1.1689349844071251</v>
      </c>
      <c r="J62" s="26">
        <v>1.1172415774370621</v>
      </c>
      <c r="K62" s="26">
        <v>1.071792975909355</v>
      </c>
      <c r="L62" s="26">
        <v>1.031216827822643</v>
      </c>
      <c r="M62" s="21">
        <v>0.99431273567451994</v>
      </c>
    </row>
    <row r="63" spans="1:13" hidden="1" x14ac:dyDescent="0.25">
      <c r="A63" s="5">
        <v>46</v>
      </c>
      <c r="B63" s="26">
        <v>3.941806187069544</v>
      </c>
      <c r="C63" s="26">
        <v>3.170976497182425</v>
      </c>
      <c r="D63" s="26">
        <v>2.569559106054192</v>
      </c>
      <c r="E63" s="26">
        <v>2.108432755908896</v>
      </c>
      <c r="F63" s="26">
        <v>1.761227460953835</v>
      </c>
      <c r="G63" s="26">
        <v>1.5043245073795399</v>
      </c>
      <c r="H63" s="26">
        <v>1.3168564533598031</v>
      </c>
      <c r="I63" s="26">
        <v>1.180707129051628</v>
      </c>
      <c r="J63" s="26">
        <v>1.1269679883963679</v>
      </c>
      <c r="K63" s="26">
        <v>1.080511636595292</v>
      </c>
      <c r="L63" s="26">
        <v>1.039847347663309</v>
      </c>
      <c r="M63" s="21">
        <v>1.003656350114293</v>
      </c>
    </row>
    <row r="64" spans="1:13" hidden="1" x14ac:dyDescent="0.25">
      <c r="A64" s="5">
        <v>52</v>
      </c>
      <c r="B64" s="26">
        <v>4.1893055983900362</v>
      </c>
      <c r="C64" s="26">
        <v>3.3579961075100782</v>
      </c>
      <c r="D64" s="26">
        <v>2.7068639832688102</v>
      </c>
      <c r="E64" s="26">
        <v>2.2058409760204798</v>
      </c>
      <c r="F64" s="26">
        <v>1.8276101081025851</v>
      </c>
      <c r="G64" s="26">
        <v>1.547605673835853</v>
      </c>
      <c r="H64" s="26">
        <v>1.3440132395242741</v>
      </c>
      <c r="I64" s="26">
        <v>1.1977696434550531</v>
      </c>
      <c r="J64" s="26">
        <v>1.140948722659004</v>
      </c>
      <c r="K64" s="26">
        <v>1.092562995898664</v>
      </c>
      <c r="L64" s="26">
        <v>1.0510033632052129</v>
      </c>
      <c r="M64" s="21">
        <v>1.0148326791088</v>
      </c>
    </row>
    <row r="65" spans="1:13" hidden="1" x14ac:dyDescent="0.25">
      <c r="A65" s="5">
        <v>58</v>
      </c>
      <c r="B65" s="26">
        <v>4.436805009710528</v>
      </c>
      <c r="C65" s="26">
        <v>3.5450157178377322</v>
      </c>
      <c r="D65" s="26">
        <v>2.8441688604834279</v>
      </c>
      <c r="E65" s="26">
        <v>2.303249196132064</v>
      </c>
      <c r="F65" s="26">
        <v>1.8939927552513349</v>
      </c>
      <c r="G65" s="26">
        <v>1.5908868402921661</v>
      </c>
      <c r="H65" s="26">
        <v>1.3711700256887449</v>
      </c>
      <c r="I65" s="26">
        <v>1.214832157858478</v>
      </c>
      <c r="J65" s="26">
        <v>1.1549294569216411</v>
      </c>
      <c r="K65" s="26">
        <v>1.104614355202036</v>
      </c>
      <c r="L65" s="26">
        <v>1.0621593787471171</v>
      </c>
      <c r="M65" s="21">
        <v>1.0260090081033071</v>
      </c>
    </row>
    <row r="66" spans="1:13" hidden="1" x14ac:dyDescent="0.25">
      <c r="A66" s="5">
        <v>63.999999999999993</v>
      </c>
      <c r="B66" s="26">
        <v>4.7522046798096076</v>
      </c>
      <c r="C66" s="26">
        <v>3.790043408898959</v>
      </c>
      <c r="D66" s="26">
        <v>3.0303694807850841</v>
      </c>
      <c r="E66" s="26">
        <v>2.44122066208263</v>
      </c>
      <c r="F66" s="26">
        <v>1.99338599138949</v>
      </c>
      <c r="G66" s="26">
        <v>1.660405779286791</v>
      </c>
      <c r="H66" s="26">
        <v>1.418571608338913</v>
      </c>
      <c r="I66" s="26">
        <v>1.246926333093465</v>
      </c>
      <c r="J66" s="26">
        <v>1.1816277243382041</v>
      </c>
      <c r="K66" s="26">
        <v>1.127264080081315</v>
      </c>
      <c r="L66" s="26">
        <v>1.0819895523865319</v>
      </c>
      <c r="M66" s="21">
        <v>1.04413024781655</v>
      </c>
    </row>
    <row r="67" spans="1:13" hidden="1" x14ac:dyDescent="0.25">
      <c r="A67" s="8">
        <v>70</v>
      </c>
      <c r="B67" s="27">
        <v>5.0677859014027513</v>
      </c>
      <c r="C67" s="27">
        <v>4.03522620178033</v>
      </c>
      <c r="D67" s="27">
        <v>3.2167008383677209</v>
      </c>
      <c r="E67" s="27">
        <v>2.5793005859097708</v>
      </c>
      <c r="F67" s="27">
        <v>2.092867491134569</v>
      </c>
      <c r="G67" s="27">
        <v>1.7299948727534431</v>
      </c>
      <c r="H67" s="27">
        <v>1.466027321460968</v>
      </c>
      <c r="I67" s="27">
        <v>1.279060699934953</v>
      </c>
      <c r="J67" s="27">
        <v>1.20835999585411</v>
      </c>
      <c r="K67" s="27">
        <v>1.149942142836466</v>
      </c>
      <c r="L67" s="27">
        <v>1.1018429189620369</v>
      </c>
      <c r="M67" s="22">
        <v>1.0622700568097889</v>
      </c>
    </row>
    <row r="68" spans="1:13" hidden="1" x14ac:dyDescent="0.25"/>
    <row r="69" spans="1:13" ht="28.9" customHeight="1" x14ac:dyDescent="0.5">
      <c r="A69" s="1" t="s">
        <v>45</v>
      </c>
      <c r="B69" s="1"/>
    </row>
    <row r="70" spans="1:13" x14ac:dyDescent="0.25">
      <c r="A70" s="23" t="s">
        <v>14</v>
      </c>
      <c r="B70" s="25" t="s">
        <v>31</v>
      </c>
    </row>
    <row r="71" spans="1:13" x14ac:dyDescent="0.25">
      <c r="A71" s="5">
        <v>6</v>
      </c>
      <c r="B71" s="21">
        <f ca="1">(FORECAST( 55.1, OFFSET(B62:B67,MATCH(55.1,A62:A67,1)-1,0,2), OFFSET(A62:A67,MATCH(55.1,A62:A67,1)-1,0,2) )) / 1000</f>
        <v>4.3171802942389573E-3</v>
      </c>
    </row>
    <row r="72" spans="1:13" x14ac:dyDescent="0.25">
      <c r="A72" s="5">
        <v>7</v>
      </c>
      <c r="B72" s="21">
        <f ca="1">(FORECAST( 55.1, OFFSET(C62:C67,MATCH(55.1,A62:A67,1)-1,0,2), OFFSET(A62:A67,MATCH(55.1,A62:A67,1)-1,0,2) )) / 1000</f>
        <v>3.4546229061793664E-3</v>
      </c>
    </row>
    <row r="73" spans="1:13" x14ac:dyDescent="0.25">
      <c r="A73" s="5">
        <v>8</v>
      </c>
      <c r="B73" s="21">
        <f ca="1">(FORECAST( 55.1, OFFSET(D62:D67,MATCH(55.1,A62:A67,1)-1,0,2), OFFSET(A62:A67,MATCH(55.1,A62:A67,1)-1,0,2) )) / 1000</f>
        <v>2.7778048364963627E-3</v>
      </c>
    </row>
    <row r="74" spans="1:13" x14ac:dyDescent="0.25">
      <c r="A74" s="5">
        <v>9</v>
      </c>
      <c r="B74" s="21">
        <f ca="1">(FORECAST( 55.1, OFFSET(E62:E67,MATCH(55.1,A62:A67,1)-1,0,2), OFFSET(A62:A67,MATCH(55.1,A62:A67,1)-1,0,2) )) / 1000</f>
        <v>2.2561685564114644E-3</v>
      </c>
    </row>
    <row r="75" spans="1:13" x14ac:dyDescent="0.25">
      <c r="A75" s="5">
        <v>10</v>
      </c>
      <c r="B75" s="21">
        <f ca="1">(FORECAST( 55.1, OFFSET(F62:F67,MATCH(55.1,A62:A67,1)-1,0,2), OFFSET(A62:A67,MATCH(55.1,A62:A67,1)-1,0,2) )) / 1000</f>
        <v>1.8619078091294389E-3</v>
      </c>
    </row>
    <row r="76" spans="1:13" x14ac:dyDescent="0.25">
      <c r="A76" s="5">
        <v>11</v>
      </c>
      <c r="B76" s="21">
        <f ca="1">(FORECAST( 55.1, OFFSET(G62:G67,MATCH(55.1,A62:A67,1)-1,0,2), OFFSET(A62:A67,MATCH(55.1,A62:A67,1)-1,0,2) )) / 1000</f>
        <v>1.5699676098382815E-3</v>
      </c>
    </row>
    <row r="77" spans="1:13" x14ac:dyDescent="0.25">
      <c r="A77" s="5">
        <v>12</v>
      </c>
      <c r="B77" s="21">
        <f ca="1">(FORECAST( 55.1, OFFSET(H62:H67,MATCH(55.1,A62:A67,1)-1,0,2), OFFSET(A62:A67,MATCH(55.1,A62:A67,1)-1,0,2) )) / 1000</f>
        <v>1.3580442457092508E-3</v>
      </c>
    </row>
    <row r="78" spans="1:13" x14ac:dyDescent="0.25">
      <c r="A78" s="5">
        <v>13</v>
      </c>
      <c r="B78" s="21">
        <f ca="1">(FORECAST( 55.1, OFFSET(I62:I67,MATCH(55.1,A62:A67,1)-1,0,2), OFFSET(A62:A67,MATCH(55.1,A62:A67,1)-1,0,2) )) / 1000</f>
        <v>1.2065852758968226E-3</v>
      </c>
    </row>
    <row r="79" spans="1:13" x14ac:dyDescent="0.25">
      <c r="A79" s="5">
        <v>13.5</v>
      </c>
      <c r="B79" s="21">
        <f ca="1">(FORECAST( 55.1, OFFSET(J62:J67,MATCH(55.1,A62:A67,1)-1,0,2), OFFSET(A62:A67,MATCH(55.1,A62:A67,1)-1,0,2) )) / 1000</f>
        <v>1.1481721020280332E-3</v>
      </c>
    </row>
    <row r="80" spans="1:13" x14ac:dyDescent="0.25">
      <c r="A80" s="5">
        <v>14</v>
      </c>
      <c r="B80" s="21">
        <f ca="1">(FORECAST( 55.1, OFFSET(K62:K67,MATCH(55.1,A62:A67,1)-1,0,2), OFFSET(A62:A67,MATCH(55.1,A62:A67,1)-1,0,2) )) / 1000</f>
        <v>1.0987895315387394E-3</v>
      </c>
    </row>
    <row r="81" spans="1:2" x14ac:dyDescent="0.25">
      <c r="A81" s="5">
        <v>14.5</v>
      </c>
      <c r="B81" s="21">
        <f ca="1">(FORECAST( 55.1, OFFSET(L62:L67,MATCH(55.1,A62:A67,1)-1,0,2), OFFSET(A62:A67,MATCH(55.1,A62:A67,1)-1,0,2) )) / 1000</f>
        <v>1.05676730456853E-3</v>
      </c>
    </row>
    <row r="82" spans="1:2" x14ac:dyDescent="0.25">
      <c r="A82" s="8">
        <v>15</v>
      </c>
      <c r="B82" s="22">
        <f ca="1">(FORECAST( 55.1, OFFSET(M62:M67,MATCH(55.1,A62:A67,1)-1,0,2), OFFSET(A62:A67,MATCH(55.1,A62:A67,1)-1,0,2) )) / 1000</f>
        <v>1.0206071157559619E-3</v>
      </c>
    </row>
    <row r="84" spans="1:2" ht="28.9" customHeight="1" x14ac:dyDescent="0.5">
      <c r="A84" s="1" t="s">
        <v>46</v>
      </c>
      <c r="B84" s="1"/>
    </row>
    <row r="85" spans="1:2" x14ac:dyDescent="0.25">
      <c r="A85" s="23" t="s">
        <v>15</v>
      </c>
      <c r="B85" s="25" t="s">
        <v>33</v>
      </c>
    </row>
    <row r="86" spans="1:2" x14ac:dyDescent="0.25">
      <c r="A86" s="5">
        <v>40</v>
      </c>
      <c r="B86" s="7">
        <v>0.96055333100125329</v>
      </c>
    </row>
    <row r="87" spans="1:2" x14ac:dyDescent="0.25">
      <c r="A87" s="5">
        <v>46</v>
      </c>
      <c r="B87" s="7">
        <v>0.98080018423580739</v>
      </c>
    </row>
    <row r="88" spans="1:2" x14ac:dyDescent="0.25">
      <c r="A88" s="5">
        <v>52</v>
      </c>
      <c r="B88" s="7">
        <v>0.99345940342098937</v>
      </c>
    </row>
    <row r="89" spans="1:2" x14ac:dyDescent="0.25">
      <c r="A89" s="5">
        <v>58</v>
      </c>
      <c r="B89" s="7">
        <v>1.0061186226061709</v>
      </c>
    </row>
    <row r="90" spans="1:2" x14ac:dyDescent="0.25">
      <c r="A90" s="5">
        <v>64</v>
      </c>
      <c r="B90" s="7">
        <v>1.013367511040679</v>
      </c>
    </row>
    <row r="91" spans="1:2" x14ac:dyDescent="0.25">
      <c r="A91" s="8">
        <v>70</v>
      </c>
      <c r="B91" s="10">
        <v>1.020601933350185</v>
      </c>
    </row>
    <row r="93" spans="1:2" ht="28.9" customHeight="1" x14ac:dyDescent="0.5">
      <c r="A93" s="1" t="s">
        <v>47</v>
      </c>
      <c r="B93" s="1"/>
    </row>
    <row r="94" spans="1:2" x14ac:dyDescent="0.25">
      <c r="A94" s="23" t="s">
        <v>15</v>
      </c>
      <c r="B94" s="25" t="s">
        <v>33</v>
      </c>
    </row>
    <row r="95" spans="1:2" x14ac:dyDescent="0.25">
      <c r="A95" s="5">
        <v>40</v>
      </c>
      <c r="B95" s="7">
        <v>0.83984241091477974</v>
      </c>
    </row>
    <row r="96" spans="1:2" x14ac:dyDescent="0.25">
      <c r="A96" s="5">
        <v>46</v>
      </c>
      <c r="B96" s="7">
        <v>0.91068982492101225</v>
      </c>
    </row>
    <row r="97" spans="1:2" x14ac:dyDescent="0.25">
      <c r="A97" s="5">
        <v>52</v>
      </c>
      <c r="B97" s="7">
        <v>0.96957565464342166</v>
      </c>
    </row>
    <row r="98" spans="1:2" x14ac:dyDescent="0.25">
      <c r="A98" s="5">
        <v>58</v>
      </c>
      <c r="B98" s="7">
        <v>1.0284614843658311</v>
      </c>
    </row>
    <row r="99" spans="1:2" x14ac:dyDescent="0.25">
      <c r="A99" s="5">
        <v>64</v>
      </c>
      <c r="B99" s="7">
        <v>1.074985379289312</v>
      </c>
    </row>
    <row r="100" spans="1:2" x14ac:dyDescent="0.25">
      <c r="A100" s="8">
        <v>70</v>
      </c>
      <c r="B100" s="10">
        <v>1.1214762209111899</v>
      </c>
    </row>
    <row r="102" spans="1:2" ht="28.9" customHeight="1" x14ac:dyDescent="0.5">
      <c r="A102" s="1" t="s">
        <v>48</v>
      </c>
      <c r="B102" s="1"/>
    </row>
    <row r="103" spans="1:2" x14ac:dyDescent="0.25">
      <c r="A103" s="23" t="s">
        <v>15</v>
      </c>
      <c r="B103" s="25" t="s">
        <v>33</v>
      </c>
    </row>
    <row r="104" spans="1:2" x14ac:dyDescent="0.25">
      <c r="A104" s="5">
        <v>40</v>
      </c>
      <c r="B104" s="7">
        <v>0.61037384330320943</v>
      </c>
    </row>
    <row r="105" spans="1:2" x14ac:dyDescent="0.25">
      <c r="A105" s="5">
        <v>46</v>
      </c>
      <c r="B105" s="7">
        <v>0.75342981291215094</v>
      </c>
    </row>
    <row r="106" spans="1:2" x14ac:dyDescent="0.25">
      <c r="A106" s="5">
        <v>52</v>
      </c>
      <c r="B106" s="7">
        <v>0.91600356264040317</v>
      </c>
    </row>
    <row r="107" spans="1:2" x14ac:dyDescent="0.25">
      <c r="A107" s="5">
        <v>58</v>
      </c>
      <c r="B107" s="7">
        <v>1.0785773123686551</v>
      </c>
    </row>
    <row r="108" spans="1:2" x14ac:dyDescent="0.25">
      <c r="A108" s="5">
        <v>64</v>
      </c>
      <c r="B108" s="7">
        <v>1.2848597941205711</v>
      </c>
    </row>
    <row r="109" spans="1:2" x14ac:dyDescent="0.25">
      <c r="A109" s="8">
        <v>70</v>
      </c>
      <c r="B109" s="10">
        <v>1.491259144139929</v>
      </c>
    </row>
    <row r="111" spans="1:2" ht="28.9" customHeight="1" x14ac:dyDescent="0.5">
      <c r="A111" s="1" t="s">
        <v>49</v>
      </c>
      <c r="B111" s="1"/>
    </row>
    <row r="112" spans="1:2" x14ac:dyDescent="0.25">
      <c r="A112" s="23" t="s">
        <v>15</v>
      </c>
      <c r="B112" s="25" t="s">
        <v>33</v>
      </c>
    </row>
    <row r="113" spans="1:2" x14ac:dyDescent="0.25">
      <c r="A113" s="5">
        <v>40</v>
      </c>
      <c r="B113" s="7">
        <v>0.97543063994104695</v>
      </c>
    </row>
    <row r="114" spans="1:2" x14ac:dyDescent="0.25">
      <c r="A114" s="5">
        <v>45</v>
      </c>
      <c r="B114" s="7">
        <v>0.98153745167290263</v>
      </c>
    </row>
    <row r="115" spans="1:2" x14ac:dyDescent="0.25">
      <c r="A115" s="5">
        <v>50</v>
      </c>
      <c r="B115" s="7">
        <v>0.99067732708235667</v>
      </c>
    </row>
    <row r="116" spans="1:2" x14ac:dyDescent="0.25">
      <c r="A116" s="5">
        <v>55</v>
      </c>
      <c r="B116" s="7">
        <v>0.99981720249181094</v>
      </c>
    </row>
    <row r="117" spans="1:2" x14ac:dyDescent="0.25">
      <c r="A117" s="5">
        <v>60</v>
      </c>
      <c r="B117" s="7">
        <v>1.012155048492716</v>
      </c>
    </row>
    <row r="118" spans="1:2" x14ac:dyDescent="0.25">
      <c r="A118" s="5">
        <v>65</v>
      </c>
      <c r="B118" s="7">
        <v>1.0293543255943349</v>
      </c>
    </row>
    <row r="119" spans="1:2" x14ac:dyDescent="0.25">
      <c r="A119" s="8">
        <v>70</v>
      </c>
      <c r="B119" s="10">
        <v>1.046553602695953</v>
      </c>
    </row>
  </sheetData>
  <sheetProtection sheet="1" objects="1" scenarios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5:M119"/>
  <sheetViews>
    <sheetView workbookViewId="0">
      <selection activeCell="B29" sqref="B29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50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0</v>
      </c>
      <c r="B17" s="6" t="s">
        <v>51</v>
      </c>
      <c r="C17" s="6"/>
      <c r="D17" s="7"/>
    </row>
    <row r="18" spans="1:7" x14ac:dyDescent="0.25">
      <c r="A18" s="5" t="s">
        <v>1</v>
      </c>
      <c r="B18" s="6" t="s">
        <v>2</v>
      </c>
      <c r="C18" s="6"/>
      <c r="D18" s="7"/>
    </row>
    <row r="19" spans="1:7" x14ac:dyDescent="0.25">
      <c r="A19" s="5" t="s">
        <v>3</v>
      </c>
      <c r="B19" s="6" t="s">
        <v>4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5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6</v>
      </c>
      <c r="B24" s="13">
        <v>14</v>
      </c>
      <c r="C24" s="13" t="s">
        <v>7</v>
      </c>
      <c r="D24" s="14"/>
    </row>
    <row r="25" spans="1:7" x14ac:dyDescent="0.25">
      <c r="A25" s="5" t="s">
        <v>8</v>
      </c>
      <c r="B25" s="13">
        <v>72.52</v>
      </c>
      <c r="C25" s="13" t="s">
        <v>9</v>
      </c>
      <c r="D25" s="14"/>
    </row>
    <row r="26" spans="1:7" x14ac:dyDescent="0.25">
      <c r="A26" s="8"/>
      <c r="B26" s="15"/>
      <c r="C26" s="15"/>
      <c r="D26" s="16"/>
    </row>
    <row r="29" spans="1:7" x14ac:dyDescent="0.25">
      <c r="A29" s="17" t="s">
        <v>10</v>
      </c>
      <c r="B29" s="30">
        <v>0.71</v>
      </c>
      <c r="C29" s="17" t="s">
        <v>11</v>
      </c>
      <c r="D29" s="17" t="s">
        <v>12</v>
      </c>
      <c r="E29" s="17"/>
      <c r="F29" s="17"/>
      <c r="G29" s="17"/>
    </row>
    <row r="31" spans="1:7" ht="31.5" hidden="1" x14ac:dyDescent="0.5">
      <c r="A31" s="1" t="s">
        <v>13</v>
      </c>
      <c r="B31" s="1"/>
    </row>
    <row r="32" spans="1:7" hidden="1" x14ac:dyDescent="0.25">
      <c r="A32" s="2"/>
      <c r="B32" s="18" t="s">
        <v>14</v>
      </c>
    </row>
    <row r="33" spans="1:2" hidden="1" x14ac:dyDescent="0.25">
      <c r="A33" s="19" t="s">
        <v>15</v>
      </c>
      <c r="B33" s="20">
        <v>14</v>
      </c>
    </row>
    <row r="34" spans="1:2" hidden="1" x14ac:dyDescent="0.25">
      <c r="A34" s="5">
        <v>55.1</v>
      </c>
      <c r="B34" s="7">
        <v>6.9762822200615891E-3</v>
      </c>
    </row>
    <row r="35" spans="1:2" hidden="1" x14ac:dyDescent="0.25">
      <c r="A35" s="5">
        <v>61.079999999999991</v>
      </c>
      <c r="B35" s="7">
        <v>8.2627931473194683E-3</v>
      </c>
    </row>
    <row r="36" spans="1:2" hidden="1" x14ac:dyDescent="0.25">
      <c r="A36" s="5">
        <v>67.06</v>
      </c>
      <c r="B36" s="7">
        <v>9.6978935960392153E-3</v>
      </c>
    </row>
    <row r="37" spans="1:2" hidden="1" x14ac:dyDescent="0.25">
      <c r="A37" s="5">
        <v>73.039999999999992</v>
      </c>
      <c r="B37" s="7">
        <v>1.119801526030963E-2</v>
      </c>
    </row>
    <row r="38" spans="1:2" hidden="1" x14ac:dyDescent="0.25">
      <c r="A38" s="5">
        <v>79.02</v>
      </c>
      <c r="B38" s="7">
        <v>1.338085968786209E-2</v>
      </c>
    </row>
    <row r="39" spans="1:2" hidden="1" x14ac:dyDescent="0.25">
      <c r="A39" s="8">
        <v>85</v>
      </c>
      <c r="B39" s="10">
        <v>1.556370411541454E-2</v>
      </c>
    </row>
    <row r="40" spans="1:2" hidden="1" x14ac:dyDescent="0.25"/>
    <row r="41" spans="1:2" ht="31.5" hidden="1" x14ac:dyDescent="0.5">
      <c r="A41" s="1" t="s">
        <v>16</v>
      </c>
      <c r="B41" s="1"/>
    </row>
    <row r="42" spans="1:2" hidden="1" x14ac:dyDescent="0.25">
      <c r="A42" s="2"/>
      <c r="B42" s="18" t="s">
        <v>14</v>
      </c>
    </row>
    <row r="43" spans="1:2" hidden="1" x14ac:dyDescent="0.25">
      <c r="A43" s="19" t="s">
        <v>15</v>
      </c>
      <c r="B43" s="20">
        <v>14</v>
      </c>
    </row>
    <row r="44" spans="1:2" hidden="1" x14ac:dyDescent="0.25">
      <c r="A44" s="5">
        <v>55.1</v>
      </c>
      <c r="B44" s="21">
        <v>1.2819870897104151E-4</v>
      </c>
    </row>
    <row r="45" spans="1:2" hidden="1" x14ac:dyDescent="0.25">
      <c r="A45" s="5">
        <v>61.079999999999991</v>
      </c>
      <c r="B45" s="21">
        <v>1.332003343004855E-4</v>
      </c>
    </row>
    <row r="46" spans="1:2" hidden="1" x14ac:dyDescent="0.25">
      <c r="A46" s="5">
        <v>67.06</v>
      </c>
      <c r="B46" s="21">
        <v>1.377788721042368E-4</v>
      </c>
    </row>
    <row r="47" spans="1:2" hidden="1" x14ac:dyDescent="0.25">
      <c r="A47" s="5">
        <v>73.039999999999992</v>
      </c>
      <c r="B47" s="21">
        <v>1.424086552045372E-4</v>
      </c>
    </row>
    <row r="48" spans="1:2" hidden="1" x14ac:dyDescent="0.25">
      <c r="A48" s="5">
        <v>79.02</v>
      </c>
      <c r="B48" s="21">
        <v>1.4757651391860359E-4</v>
      </c>
    </row>
    <row r="49" spans="1:13" hidden="1" x14ac:dyDescent="0.25">
      <c r="A49" s="8">
        <v>85</v>
      </c>
      <c r="B49" s="22">
        <v>1.5274437263266909E-4</v>
      </c>
    </row>
    <row r="50" spans="1:13" hidden="1" x14ac:dyDescent="0.25"/>
    <row r="51" spans="1:13" ht="28.9" customHeight="1" x14ac:dyDescent="0.5">
      <c r="A51" s="1" t="s">
        <v>17</v>
      </c>
      <c r="B51" s="1"/>
    </row>
    <row r="52" spans="1:13" x14ac:dyDescent="0.25">
      <c r="A52" s="23"/>
      <c r="B52" s="24" t="s">
        <v>18</v>
      </c>
      <c r="C52" s="24"/>
      <c r="D52" s="24" t="s">
        <v>19</v>
      </c>
      <c r="E52" s="25"/>
    </row>
    <row r="53" spans="1:13" x14ac:dyDescent="0.25">
      <c r="A53" s="5" t="s">
        <v>20</v>
      </c>
      <c r="B53" s="26">
        <f>1000 * (0.0110675698981991)*B29</f>
        <v>7.8579746277213607</v>
      </c>
      <c r="C53" s="26" t="s">
        <v>21</v>
      </c>
      <c r="D53" s="26">
        <f>1000 * 0.0110675698981991*B29 / 453592</f>
        <v>1.732388275745904E-5</v>
      </c>
      <c r="E53" s="21" t="s">
        <v>22</v>
      </c>
    </row>
    <row r="54" spans="1:13" x14ac:dyDescent="0.25">
      <c r="A54" s="5" t="s">
        <v>23</v>
      </c>
      <c r="B54" s="26">
        <f>(1292.84398914041)*B29 / 60</f>
        <v>15.298653871494851</v>
      </c>
      <c r="C54" s="26" t="s">
        <v>24</v>
      </c>
      <c r="D54" s="26">
        <f>(1292.84398914041)*B29 * 0.00220462 / 60</f>
        <v>3.3727718298174982E-2</v>
      </c>
      <c r="E54" s="21" t="s">
        <v>25</v>
      </c>
    </row>
    <row r="55" spans="1:13" x14ac:dyDescent="0.25">
      <c r="A55" s="5" t="s">
        <v>26</v>
      </c>
      <c r="B55" s="26">
        <f>(1790.66749795009)*B29 / 60</f>
        <v>21.189565392409396</v>
      </c>
      <c r="C55" s="26" t="s">
        <v>24</v>
      </c>
      <c r="D55" s="26">
        <f>(1790.66749795009)*B29 * 0.00220462 / 60</f>
        <v>4.6714939655413602E-2</v>
      </c>
      <c r="E55" s="21" t="s">
        <v>25</v>
      </c>
    </row>
    <row r="56" spans="1:13" x14ac:dyDescent="0.25">
      <c r="A56" s="8" t="s">
        <v>27</v>
      </c>
      <c r="B56" s="27">
        <f>0.000142006065369728</f>
        <v>1.4200606536972799E-4</v>
      </c>
      <c r="C56" s="27" t="s">
        <v>28</v>
      </c>
      <c r="D56" s="27">
        <f>0.000142006065369728</f>
        <v>1.4200606536972799E-4</v>
      </c>
      <c r="E56" s="22" t="s">
        <v>28</v>
      </c>
    </row>
    <row r="59" spans="1:13" ht="31.5" hidden="1" x14ac:dyDescent="0.5">
      <c r="A59" s="1" t="s">
        <v>29</v>
      </c>
      <c r="B59" s="1"/>
    </row>
    <row r="60" spans="1:13" hidden="1" x14ac:dyDescent="0.25">
      <c r="A60" s="2"/>
      <c r="B60" s="28" t="s">
        <v>14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18"/>
    </row>
    <row r="61" spans="1:13" hidden="1" x14ac:dyDescent="0.25">
      <c r="A61" s="19" t="s">
        <v>15</v>
      </c>
      <c r="B61" s="29">
        <v>6</v>
      </c>
      <c r="C61" s="29">
        <v>7</v>
      </c>
      <c r="D61" s="29">
        <v>8</v>
      </c>
      <c r="E61" s="29">
        <v>9</v>
      </c>
      <c r="F61" s="29">
        <v>10</v>
      </c>
      <c r="G61" s="29">
        <v>11</v>
      </c>
      <c r="H61" s="29">
        <v>12</v>
      </c>
      <c r="I61" s="29">
        <v>13</v>
      </c>
      <c r="J61" s="29">
        <v>13.5</v>
      </c>
      <c r="K61" s="29">
        <v>14</v>
      </c>
      <c r="L61" s="29">
        <v>14.5</v>
      </c>
      <c r="M61" s="20">
        <v>15</v>
      </c>
    </row>
    <row r="62" spans="1:13" hidden="1" x14ac:dyDescent="0.25">
      <c r="A62" s="5">
        <v>55.1</v>
      </c>
      <c r="B62" s="26">
        <v>4.3171802942389572</v>
      </c>
      <c r="C62" s="26">
        <v>3.4546229061793658</v>
      </c>
      <c r="D62" s="26">
        <v>2.777804836496363</v>
      </c>
      <c r="E62" s="26">
        <v>2.2561685564114651</v>
      </c>
      <c r="F62" s="26">
        <v>1.861907809129439</v>
      </c>
      <c r="G62" s="26">
        <v>1.569967609838282</v>
      </c>
      <c r="H62" s="26">
        <v>1.358044245709251</v>
      </c>
      <c r="I62" s="26">
        <v>1.2065852758968221</v>
      </c>
      <c r="J62" s="26">
        <v>1.1481721020280331</v>
      </c>
      <c r="K62" s="26">
        <v>1.098789531538739</v>
      </c>
      <c r="L62" s="26">
        <v>1.05676730456853</v>
      </c>
      <c r="M62" s="21">
        <v>1.020607115755962</v>
      </c>
    </row>
    <row r="63" spans="1:13" hidden="1" x14ac:dyDescent="0.25">
      <c r="A63" s="5">
        <v>61.079999999999991</v>
      </c>
      <c r="B63" s="26">
        <v>4.59862181863428</v>
      </c>
      <c r="C63" s="26">
        <v>3.670721116363358</v>
      </c>
      <c r="D63" s="26">
        <v>2.9396882200948671</v>
      </c>
      <c r="E63" s="26">
        <v>2.3740217658200882</v>
      </c>
      <c r="F63" s="26">
        <v>1.9449716615135519</v>
      </c>
      <c r="G63" s="26">
        <v>1.6265390871330201</v>
      </c>
      <c r="H63" s="26">
        <v>1.3954764946195131</v>
      </c>
      <c r="I63" s="26">
        <v>1.231287607897273</v>
      </c>
      <c r="J63" s="26">
        <v>1.16861801886713</v>
      </c>
      <c r="K63" s="26">
        <v>1.1162274228738081</v>
      </c>
      <c r="L63" s="26">
        <v>1.0723275806531201</v>
      </c>
      <c r="M63" s="21">
        <v>1.0353022074398399</v>
      </c>
    </row>
    <row r="64" spans="1:13" hidden="1" x14ac:dyDescent="0.25">
      <c r="A64" s="5">
        <v>67.06</v>
      </c>
      <c r="B64" s="26">
        <v>4.9131511028221118</v>
      </c>
      <c r="C64" s="26">
        <v>3.9150866332684582</v>
      </c>
      <c r="D64" s="26">
        <v>3.1253984731522291</v>
      </c>
      <c r="E64" s="26">
        <v>2.5116414232344719</v>
      </c>
      <c r="F64" s="26">
        <v>2.0441215562594812</v>
      </c>
      <c r="G64" s="26">
        <v>1.695896216954784</v>
      </c>
      <c r="H64" s="26">
        <v>1.4427740220311609</v>
      </c>
      <c r="I64" s="26">
        <v>1.2633148601826241</v>
      </c>
      <c r="J64" s="26">
        <v>1.1952611828113171</v>
      </c>
      <c r="K64" s="26">
        <v>1.1388298920864419</v>
      </c>
      <c r="L64" s="26">
        <v>1.0921147693400399</v>
      </c>
      <c r="M64" s="21">
        <v>1.053381550403101</v>
      </c>
    </row>
    <row r="65" spans="1:13" hidden="1" x14ac:dyDescent="0.25">
      <c r="A65" s="5">
        <v>73.039999999999992</v>
      </c>
      <c r="B65" s="26">
        <v>5.2349064632334077</v>
      </c>
      <c r="C65" s="26">
        <v>4.1657232259410284</v>
      </c>
      <c r="D65" s="26">
        <v>3.3164925684006161</v>
      </c>
      <c r="E65" s="26">
        <v>2.653825456142981</v>
      </c>
      <c r="F65" s="26">
        <v>2.1470841266821821</v>
      </c>
      <c r="G65" s="26">
        <v>1.7683820895155149</v>
      </c>
      <c r="H65" s="26">
        <v>1.49258412612352</v>
      </c>
      <c r="I65" s="26">
        <v>1.297306289969973</v>
      </c>
      <c r="J65" s="26">
        <v>1.223619737247976</v>
      </c>
      <c r="K65" s="26">
        <v>1.162915906501911</v>
      </c>
      <c r="L65" s="26">
        <v>1.1131705996600421</v>
      </c>
      <c r="M65" s="21">
        <v>1.072531573149581</v>
      </c>
    </row>
    <row r="66" spans="1:13" hidden="1" x14ac:dyDescent="0.25">
      <c r="A66" s="5">
        <v>79.02</v>
      </c>
      <c r="B66" s="26">
        <v>5.6325356239910906</v>
      </c>
      <c r="C66" s="26">
        <v>4.4822061141720511</v>
      </c>
      <c r="D66" s="26">
        <v>3.5641170066547661</v>
      </c>
      <c r="E66" s="26">
        <v>2.8439354317398089</v>
      </c>
      <c r="F66" s="26">
        <v>2.2900797917110038</v>
      </c>
      <c r="G66" s="26">
        <v>1.873719760835409</v>
      </c>
      <c r="H66" s="26">
        <v>1.568776285363334</v>
      </c>
      <c r="I66" s="26">
        <v>1.3519215835283129</v>
      </c>
      <c r="J66" s="26">
        <v>1.2699898918556041</v>
      </c>
      <c r="K66" s="26">
        <v>1.2025791455471451</v>
      </c>
      <c r="L66" s="26">
        <v>1.1475471671274149</v>
      </c>
      <c r="M66" s="21">
        <v>1.102923733619849</v>
      </c>
    </row>
    <row r="67" spans="1:13" hidden="1" x14ac:dyDescent="0.25">
      <c r="A67" s="8">
        <v>85</v>
      </c>
      <c r="B67" s="27">
        <v>6.0301647847487736</v>
      </c>
      <c r="C67" s="27">
        <v>4.7986890024030737</v>
      </c>
      <c r="D67" s="27">
        <v>3.811741444908916</v>
      </c>
      <c r="E67" s="27">
        <v>3.0340454073366381</v>
      </c>
      <c r="F67" s="27">
        <v>2.4330754567398261</v>
      </c>
      <c r="G67" s="27">
        <v>1.9790574321553041</v>
      </c>
      <c r="H67" s="27">
        <v>1.6449684446031481</v>
      </c>
      <c r="I67" s="27">
        <v>1.406536877086652</v>
      </c>
      <c r="J67" s="27">
        <v>1.316360046463231</v>
      </c>
      <c r="K67" s="27">
        <v>1.2422423845923789</v>
      </c>
      <c r="L67" s="27">
        <v>1.1819237345947879</v>
      </c>
      <c r="M67" s="22">
        <v>1.1333158940901169</v>
      </c>
    </row>
    <row r="68" spans="1:13" hidden="1" x14ac:dyDescent="0.25"/>
    <row r="69" spans="1:13" ht="28.9" customHeight="1" x14ac:dyDescent="0.5">
      <c r="A69" s="1" t="s">
        <v>45</v>
      </c>
      <c r="B69" s="1"/>
    </row>
    <row r="70" spans="1:13" x14ac:dyDescent="0.25">
      <c r="A70" s="23" t="s">
        <v>14</v>
      </c>
      <c r="B70" s="25" t="s">
        <v>31</v>
      </c>
    </row>
    <row r="71" spans="1:13" x14ac:dyDescent="0.25">
      <c r="A71" s="5">
        <v>6</v>
      </c>
      <c r="B71" s="21">
        <f ca="1">(FORECAST( 72.52, OFFSET(B62:B67,MATCH(72.52,A62:A67,1)-1,0,2), OFFSET(A62:A67,MATCH(72.52,A62:A67,1)-1,0,2) )) / 1000</f>
        <v>5.206927736241122E-3</v>
      </c>
    </row>
    <row r="72" spans="1:13" x14ac:dyDescent="0.25">
      <c r="A72" s="5">
        <v>7</v>
      </c>
      <c r="B72" s="21">
        <f ca="1">(FORECAST( 72.52, OFFSET(C62:C67,MATCH(72.52,A62:A67,1)-1,0,2), OFFSET(A62:A67,MATCH(72.52,A62:A67,1)-1,0,2) )) / 1000</f>
        <v>4.1439287396216745E-3</v>
      </c>
    </row>
    <row r="73" spans="1:13" x14ac:dyDescent="0.25">
      <c r="A73" s="5">
        <v>8</v>
      </c>
      <c r="B73" s="21">
        <f ca="1">(FORECAST( 72.52, OFFSET(D62:D67,MATCH(72.52,A62:A67,1)-1,0,2), OFFSET(A62:A67,MATCH(72.52,A62:A67,1)-1,0,2) )) / 1000</f>
        <v>3.2998756905529302E-3</v>
      </c>
    </row>
    <row r="74" spans="1:13" x14ac:dyDescent="0.25">
      <c r="A74" s="5">
        <v>9</v>
      </c>
      <c r="B74" s="21">
        <f ca="1">(FORECAST( 72.52, OFFSET(E62:E67,MATCH(72.52,A62:A67,1)-1,0,2), OFFSET(A62:A67,MATCH(72.52,A62:A67,1)-1,0,2) )) / 1000</f>
        <v>2.6414616271944152E-3</v>
      </c>
    </row>
    <row r="75" spans="1:13" x14ac:dyDescent="0.25">
      <c r="A75" s="5">
        <v>10</v>
      </c>
      <c r="B75" s="21">
        <f ca="1">(FORECAST( 72.52, OFFSET(F62:F67,MATCH(72.52,A62:A67,1)-1,0,2), OFFSET(A62:A67,MATCH(72.52,A62:A67,1)-1,0,2) )) / 1000</f>
        <v>2.1381308596889041E-3</v>
      </c>
    </row>
    <row r="76" spans="1:13" x14ac:dyDescent="0.25">
      <c r="A76" s="5">
        <v>11</v>
      </c>
      <c r="B76" s="21">
        <f ca="1">(FORECAST( 72.52, OFFSET(G62:G67,MATCH(72.52,A62:A67,1)-1,0,2), OFFSET(A62:A67,MATCH(72.52,A62:A67,1)-1,0,2) )) / 1000</f>
        <v>1.7620789701624079E-3</v>
      </c>
    </row>
    <row r="77" spans="1:13" x14ac:dyDescent="0.25">
      <c r="A77" s="5">
        <v>12</v>
      </c>
      <c r="B77" s="21">
        <f ca="1">(FORECAST( 72.52, OFFSET(H62:H67,MATCH(72.52,A62:A67,1)-1,0,2), OFFSET(A62:A67,MATCH(72.52,A62:A67,1)-1,0,2) )) / 1000</f>
        <v>1.4882528127241846E-3</v>
      </c>
    </row>
    <row r="78" spans="1:13" x14ac:dyDescent="0.25">
      <c r="A78" s="5">
        <v>13</v>
      </c>
      <c r="B78" s="21">
        <f ca="1">(FORECAST( 72.52, OFFSET(I62:I67,MATCH(72.52,A62:A67,1)-1,0,2), OFFSET(A62:A67,MATCH(72.52,A62:A67,1)-1,0,2) )) / 1000</f>
        <v>1.2943505134667252E-3</v>
      </c>
    </row>
    <row r="79" spans="1:13" x14ac:dyDescent="0.25">
      <c r="A79" s="5">
        <v>13.5</v>
      </c>
      <c r="B79" s="21">
        <f ca="1">(FORECAST( 72.52, OFFSET(J62:J67,MATCH(72.52,A62:A67,1)-1,0,2), OFFSET(A62:A67,MATCH(72.52,A62:A67,1)-1,0,2) )) / 1000</f>
        <v>1.2211537759926143E-3</v>
      </c>
    </row>
    <row r="80" spans="1:13" x14ac:dyDescent="0.25">
      <c r="A80" s="5">
        <v>14</v>
      </c>
      <c r="B80" s="21">
        <f ca="1">(FORECAST( 72.52, OFFSET(K62:K67,MATCH(72.52,A62:A67,1)-1,0,2), OFFSET(A62:A67,MATCH(72.52,A62:A67,1)-1,0,2) )) / 1000</f>
        <v>1.1608214704657833E-3</v>
      </c>
    </row>
    <row r="81" spans="1:2" x14ac:dyDescent="0.25">
      <c r="A81" s="5">
        <v>14.5</v>
      </c>
      <c r="B81" s="21">
        <f ca="1">(FORECAST( 72.52, OFFSET(L62:L67,MATCH(72.52,A62:A67,1)-1,0,2), OFFSET(A62:A67,MATCH(72.52,A62:A67,1)-1,0,2) )) / 1000</f>
        <v>1.1113396578930853E-3</v>
      </c>
    </row>
    <row r="82" spans="1:2" x14ac:dyDescent="0.25">
      <c r="A82" s="8">
        <v>15</v>
      </c>
      <c r="B82" s="22">
        <f ca="1">(FORECAST( 72.52, OFFSET(M62:M67,MATCH(72.52,A62:A67,1)-1,0,2), OFFSET(A62:A67,MATCH(72.52,A62:A67,1)-1,0,2) )) / 1000</f>
        <v>1.0708663537803221E-3</v>
      </c>
    </row>
    <row r="84" spans="1:2" ht="28.9" customHeight="1" x14ac:dyDescent="0.5">
      <c r="A84" s="1" t="s">
        <v>46</v>
      </c>
      <c r="B84" s="1"/>
    </row>
    <row r="85" spans="1:2" x14ac:dyDescent="0.25">
      <c r="A85" s="23" t="s">
        <v>15</v>
      </c>
      <c r="B85" s="25" t="s">
        <v>33</v>
      </c>
    </row>
    <row r="86" spans="1:2" x14ac:dyDescent="0.25">
      <c r="A86" s="5">
        <v>55.1</v>
      </c>
      <c r="B86" s="7">
        <v>0.97690557061396777</v>
      </c>
    </row>
    <row r="87" spans="1:2" x14ac:dyDescent="0.25">
      <c r="A87" s="5">
        <v>61.08</v>
      </c>
      <c r="B87" s="7">
        <v>0.98652492418707671</v>
      </c>
    </row>
    <row r="88" spans="1:2" x14ac:dyDescent="0.25">
      <c r="A88" s="5">
        <v>67.06</v>
      </c>
      <c r="B88" s="7">
        <v>0.99356871381655931</v>
      </c>
    </row>
    <row r="89" spans="1:2" x14ac:dyDescent="0.25">
      <c r="A89" s="5">
        <v>73.039999999999992</v>
      </c>
      <c r="B89" s="7">
        <v>1.0007298089190499</v>
      </c>
    </row>
    <row r="90" spans="1:2" x14ac:dyDescent="0.25">
      <c r="A90" s="5">
        <v>79.02</v>
      </c>
      <c r="B90" s="7">
        <v>1.009122611488124</v>
      </c>
    </row>
    <row r="91" spans="1:2" x14ac:dyDescent="0.25">
      <c r="A91" s="8">
        <v>85</v>
      </c>
      <c r="B91" s="10">
        <v>1.0175154140571969</v>
      </c>
    </row>
    <row r="93" spans="1:2" ht="28.9" customHeight="1" x14ac:dyDescent="0.5">
      <c r="A93" s="1" t="s">
        <v>47</v>
      </c>
      <c r="B93" s="1"/>
    </row>
    <row r="94" spans="1:2" x14ac:dyDescent="0.25">
      <c r="A94" s="23" t="s">
        <v>15</v>
      </c>
      <c r="B94" s="25" t="s">
        <v>33</v>
      </c>
    </row>
    <row r="95" spans="1:2" x14ac:dyDescent="0.25">
      <c r="A95" s="5">
        <v>55.1</v>
      </c>
      <c r="B95" s="7">
        <v>0.87642236549466623</v>
      </c>
    </row>
    <row r="96" spans="1:2" x14ac:dyDescent="0.25">
      <c r="A96" s="5">
        <v>61.08</v>
      </c>
      <c r="B96" s="7">
        <v>0.92231169714005146</v>
      </c>
    </row>
    <row r="97" spans="1:2" x14ac:dyDescent="0.25">
      <c r="A97" s="5">
        <v>67.06</v>
      </c>
      <c r="B97" s="7">
        <v>0.96292149181684283</v>
      </c>
    </row>
    <row r="98" spans="1:2" x14ac:dyDescent="0.25">
      <c r="A98" s="5">
        <v>73.039999999999992</v>
      </c>
      <c r="B98" s="7">
        <v>1.0034630211836699</v>
      </c>
    </row>
    <row r="99" spans="1:2" x14ac:dyDescent="0.25">
      <c r="A99" s="5">
        <v>79.02</v>
      </c>
      <c r="B99" s="7">
        <v>1.0432877647958729</v>
      </c>
    </row>
    <row r="100" spans="1:2" x14ac:dyDescent="0.25">
      <c r="A100" s="8">
        <v>85</v>
      </c>
      <c r="B100" s="10">
        <v>1.0831125084080759</v>
      </c>
    </row>
    <row r="102" spans="1:2" ht="28.9" customHeight="1" x14ac:dyDescent="0.5">
      <c r="A102" s="1" t="s">
        <v>48</v>
      </c>
      <c r="B102" s="1"/>
    </row>
    <row r="103" spans="1:2" x14ac:dyDescent="0.25">
      <c r="A103" s="23" t="s">
        <v>15</v>
      </c>
      <c r="B103" s="25" t="s">
        <v>33</v>
      </c>
    </row>
    <row r="104" spans="1:2" x14ac:dyDescent="0.25">
      <c r="A104" s="5">
        <v>55.1</v>
      </c>
      <c r="B104" s="7">
        <v>0.63373489835715102</v>
      </c>
    </row>
    <row r="105" spans="1:2" x14ac:dyDescent="0.25">
      <c r="A105" s="5">
        <v>61.08</v>
      </c>
      <c r="B105" s="7">
        <v>0.75060328842551305</v>
      </c>
    </row>
    <row r="106" spans="1:2" x14ac:dyDescent="0.25">
      <c r="A106" s="5">
        <v>67.06</v>
      </c>
      <c r="B106" s="7">
        <v>0.88096975129399513</v>
      </c>
    </row>
    <row r="107" spans="1:2" x14ac:dyDescent="0.25">
      <c r="A107" s="5">
        <v>73.039999999999992</v>
      </c>
      <c r="B107" s="7">
        <v>1.0172428291944151</v>
      </c>
    </row>
    <row r="108" spans="1:2" x14ac:dyDescent="0.25">
      <c r="A108" s="5">
        <v>79.02</v>
      </c>
      <c r="B108" s="7">
        <v>1.215535364930193</v>
      </c>
    </row>
    <row r="109" spans="1:2" x14ac:dyDescent="0.25">
      <c r="A109" s="8">
        <v>85</v>
      </c>
      <c r="B109" s="10">
        <v>1.41382790066597</v>
      </c>
    </row>
    <row r="111" spans="1:2" ht="28.9" customHeight="1" x14ac:dyDescent="0.5">
      <c r="A111" s="1" t="s">
        <v>49</v>
      </c>
      <c r="B111" s="1"/>
    </row>
    <row r="112" spans="1:2" x14ac:dyDescent="0.25">
      <c r="A112" s="23" t="s">
        <v>15</v>
      </c>
      <c r="B112" s="25" t="s">
        <v>33</v>
      </c>
    </row>
    <row r="113" spans="1:2" x14ac:dyDescent="0.25">
      <c r="A113" s="5">
        <v>55.1</v>
      </c>
      <c r="B113" s="7">
        <v>0.94766784965821338</v>
      </c>
    </row>
    <row r="114" spans="1:2" x14ac:dyDescent="0.25">
      <c r="A114" s="5">
        <v>60.083333333333343</v>
      </c>
      <c r="B114" s="7">
        <v>0.95945845169157307</v>
      </c>
    </row>
    <row r="115" spans="1:2" x14ac:dyDescent="0.25">
      <c r="A115" s="5">
        <v>65.066666666666663</v>
      </c>
      <c r="B115" s="7">
        <v>0.97570332296498441</v>
      </c>
    </row>
    <row r="116" spans="1:2" x14ac:dyDescent="0.25">
      <c r="A116" s="5">
        <v>70.05</v>
      </c>
      <c r="B116" s="7">
        <v>0.99194819423839609</v>
      </c>
    </row>
    <row r="117" spans="1:2" x14ac:dyDescent="0.25">
      <c r="A117" s="5">
        <v>75.033333333333331</v>
      </c>
      <c r="B117" s="7">
        <v>1.0143773458046099</v>
      </c>
    </row>
    <row r="118" spans="1:2" x14ac:dyDescent="0.25">
      <c r="A118" s="5">
        <v>80.016666666666666</v>
      </c>
      <c r="B118" s="7">
        <v>1.0428841521413359</v>
      </c>
    </row>
    <row r="119" spans="1:2" x14ac:dyDescent="0.25">
      <c r="A119" s="8">
        <v>85</v>
      </c>
      <c r="B119" s="10">
        <v>1.071390958478063</v>
      </c>
    </row>
  </sheetData>
  <sheetProtection sheet="1" objects="1" scenarios="1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5:M183"/>
  <sheetViews>
    <sheetView workbookViewId="0">
      <selection activeCell="F8" sqref="F8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50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0</v>
      </c>
      <c r="B17" s="6" t="s">
        <v>51</v>
      </c>
      <c r="C17" s="6"/>
      <c r="D17" s="7"/>
    </row>
    <row r="18" spans="1:7" x14ac:dyDescent="0.25">
      <c r="A18" s="5" t="s">
        <v>1</v>
      </c>
      <c r="B18" s="6" t="s">
        <v>2</v>
      </c>
      <c r="C18" s="6"/>
      <c r="D18" s="7"/>
    </row>
    <row r="19" spans="1:7" x14ac:dyDescent="0.25">
      <c r="A19" s="5" t="s">
        <v>3</v>
      </c>
      <c r="B19" s="6" t="s">
        <v>4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5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6</v>
      </c>
      <c r="B24" s="13">
        <v>14</v>
      </c>
      <c r="C24" s="13" t="s">
        <v>7</v>
      </c>
      <c r="D24" s="14"/>
    </row>
    <row r="25" spans="1:7" x14ac:dyDescent="0.25">
      <c r="A25" s="8"/>
      <c r="B25" s="15"/>
      <c r="C25" s="15"/>
      <c r="D25" s="16"/>
    </row>
    <row r="28" spans="1:7" x14ac:dyDescent="0.25">
      <c r="A28" s="17" t="s">
        <v>10</v>
      </c>
      <c r="B28" s="30">
        <v>0.71</v>
      </c>
      <c r="C28" s="17" t="s">
        <v>11</v>
      </c>
      <c r="D28" s="17" t="s">
        <v>12</v>
      </c>
      <c r="E28" s="17"/>
      <c r="F28" s="17"/>
      <c r="G28" s="17"/>
    </row>
    <row r="29" spans="1:7" x14ac:dyDescent="0.25">
      <c r="A29" s="17" t="s">
        <v>37</v>
      </c>
      <c r="B29" s="30">
        <v>72.52</v>
      </c>
      <c r="C29" s="17" t="s">
        <v>9</v>
      </c>
      <c r="D29" s="17" t="s">
        <v>38</v>
      </c>
      <c r="E29" s="17"/>
      <c r="F29" s="17"/>
      <c r="G29" s="17"/>
    </row>
    <row r="31" spans="1:7" ht="31.5" hidden="1" x14ac:dyDescent="0.5">
      <c r="A31" s="1" t="s">
        <v>39</v>
      </c>
      <c r="B31" s="1"/>
    </row>
    <row r="32" spans="1:7" hidden="1" x14ac:dyDescent="0.25">
      <c r="A32" s="2"/>
      <c r="B32" s="18" t="s">
        <v>14</v>
      </c>
    </row>
    <row r="33" spans="1:2" hidden="1" x14ac:dyDescent="0.25">
      <c r="A33" s="19" t="s">
        <v>15</v>
      </c>
      <c r="B33" s="20">
        <v>14</v>
      </c>
    </row>
    <row r="34" spans="1:2" hidden="1" x14ac:dyDescent="0.25">
      <c r="A34" s="5">
        <v>55.1</v>
      </c>
      <c r="B34" s="7">
        <v>1.2269882405097809</v>
      </c>
    </row>
    <row r="35" spans="1:2" hidden="1" x14ac:dyDescent="0.25">
      <c r="A35" s="5">
        <v>61.079999999999991</v>
      </c>
      <c r="B35" s="7">
        <v>1.249427757174294</v>
      </c>
    </row>
    <row r="36" spans="1:2" hidden="1" x14ac:dyDescent="0.25">
      <c r="A36" s="5">
        <v>67.06</v>
      </c>
      <c r="B36" s="7">
        <v>1.2766087641906789</v>
      </c>
    </row>
    <row r="37" spans="1:2" hidden="1" x14ac:dyDescent="0.25">
      <c r="A37" s="5">
        <v>72.52</v>
      </c>
      <c r="B37" s="7">
        <v>1.3014262053795529</v>
      </c>
    </row>
    <row r="38" spans="1:2" hidden="1" x14ac:dyDescent="0.25">
      <c r="A38" s="5">
        <v>73.039999999999992</v>
      </c>
      <c r="B38" s="7">
        <v>1.305324561706448</v>
      </c>
    </row>
    <row r="39" spans="1:2" hidden="1" x14ac:dyDescent="0.25">
      <c r="A39" s="5">
        <v>79.02</v>
      </c>
      <c r="B39" s="7">
        <v>1.350155659465748</v>
      </c>
    </row>
    <row r="40" spans="1:2" hidden="1" x14ac:dyDescent="0.25">
      <c r="A40" s="8">
        <v>85</v>
      </c>
      <c r="B40" s="10">
        <v>1.3949867572250481</v>
      </c>
    </row>
    <row r="41" spans="1:2" hidden="1" x14ac:dyDescent="0.25"/>
    <row r="42" spans="1:2" ht="31.5" hidden="1" x14ac:dyDescent="0.5">
      <c r="A42" s="1" t="s">
        <v>40</v>
      </c>
      <c r="B42" s="1"/>
    </row>
    <row r="43" spans="1:2" hidden="1" x14ac:dyDescent="0.25">
      <c r="A43" s="2"/>
      <c r="B43" s="18" t="s">
        <v>14</v>
      </c>
    </row>
    <row r="44" spans="1:2" hidden="1" x14ac:dyDescent="0.25">
      <c r="A44" s="19" t="s">
        <v>15</v>
      </c>
      <c r="B44" s="20">
        <v>14</v>
      </c>
    </row>
    <row r="45" spans="1:2" hidden="1" x14ac:dyDescent="0.25">
      <c r="A45" s="5">
        <v>55.1</v>
      </c>
      <c r="B45" s="7">
        <v>1749.12571376033</v>
      </c>
    </row>
    <row r="46" spans="1:2" hidden="1" x14ac:dyDescent="0.25">
      <c r="A46" s="5">
        <v>61.079999999999991</v>
      </c>
      <c r="B46" s="7">
        <v>1766.348932862154</v>
      </c>
    </row>
    <row r="47" spans="1:2" hidden="1" x14ac:dyDescent="0.25">
      <c r="A47" s="5">
        <v>67.06</v>
      </c>
      <c r="B47" s="7">
        <v>1778.9606672342929</v>
      </c>
    </row>
    <row r="48" spans="1:2" hidden="1" x14ac:dyDescent="0.25">
      <c r="A48" s="5">
        <v>72.52</v>
      </c>
      <c r="B48" s="7">
        <v>1790.475729052333</v>
      </c>
    </row>
    <row r="49" spans="1:13" hidden="1" x14ac:dyDescent="0.25">
      <c r="A49" s="5">
        <v>73.039999999999992</v>
      </c>
      <c r="B49" s="7">
        <v>1791.7824342087381</v>
      </c>
    </row>
    <row r="50" spans="1:13" hidden="1" x14ac:dyDescent="0.25">
      <c r="A50" s="5">
        <v>79.02</v>
      </c>
      <c r="B50" s="7">
        <v>1806.8095435073931</v>
      </c>
    </row>
    <row r="51" spans="1:13" hidden="1" x14ac:dyDescent="0.25">
      <c r="A51" s="8">
        <v>85</v>
      </c>
      <c r="B51" s="10">
        <v>1821.8366528060469</v>
      </c>
    </row>
    <row r="52" spans="1:13" hidden="1" x14ac:dyDescent="0.25"/>
    <row r="53" spans="1:13" ht="31.5" hidden="1" x14ac:dyDescent="0.5">
      <c r="A53" s="1" t="s">
        <v>41</v>
      </c>
      <c r="B53" s="1"/>
    </row>
    <row r="54" spans="1:13" hidden="1" x14ac:dyDescent="0.25">
      <c r="A54" s="2"/>
      <c r="B54" s="28" t="s">
        <v>14</v>
      </c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18"/>
    </row>
    <row r="55" spans="1:13" hidden="1" x14ac:dyDescent="0.25">
      <c r="A55" s="19" t="s">
        <v>15</v>
      </c>
      <c r="B55" s="29">
        <v>6</v>
      </c>
      <c r="C55" s="29">
        <v>7</v>
      </c>
      <c r="D55" s="29">
        <v>8</v>
      </c>
      <c r="E55" s="29">
        <v>9</v>
      </c>
      <c r="F55" s="29">
        <v>10</v>
      </c>
      <c r="G55" s="29">
        <v>11</v>
      </c>
      <c r="H55" s="29">
        <v>12</v>
      </c>
      <c r="I55" s="29">
        <v>13</v>
      </c>
      <c r="J55" s="29">
        <v>13.5</v>
      </c>
      <c r="K55" s="29">
        <v>14</v>
      </c>
      <c r="L55" s="29">
        <v>14.5</v>
      </c>
      <c r="M55" s="20">
        <v>15</v>
      </c>
    </row>
    <row r="56" spans="1:13" hidden="1" x14ac:dyDescent="0.25">
      <c r="A56" s="5">
        <v>55.1</v>
      </c>
      <c r="B56" s="6">
        <v>4.3171802942389572</v>
      </c>
      <c r="C56" s="6">
        <v>3.4546229061793658</v>
      </c>
      <c r="D56" s="6">
        <v>2.777804836496363</v>
      </c>
      <c r="E56" s="6">
        <v>2.2561685564114651</v>
      </c>
      <c r="F56" s="6">
        <v>1.861907809129439</v>
      </c>
      <c r="G56" s="6">
        <v>1.569967609838282</v>
      </c>
      <c r="H56" s="6">
        <v>1.358044245709251</v>
      </c>
      <c r="I56" s="6">
        <v>1.2065852758968221</v>
      </c>
      <c r="J56" s="6">
        <v>1.1481721020280331</v>
      </c>
      <c r="K56" s="6">
        <v>1.098789531538739</v>
      </c>
      <c r="L56" s="6">
        <v>1.05676730456853</v>
      </c>
      <c r="M56" s="7">
        <v>1.020607115755962</v>
      </c>
    </row>
    <row r="57" spans="1:13" hidden="1" x14ac:dyDescent="0.25">
      <c r="A57" s="5">
        <v>61.079999999999991</v>
      </c>
      <c r="B57" s="6">
        <v>4.59862181863428</v>
      </c>
      <c r="C57" s="6">
        <v>3.670721116363358</v>
      </c>
      <c r="D57" s="6">
        <v>2.9396882200948671</v>
      </c>
      <c r="E57" s="6">
        <v>2.3740217658200882</v>
      </c>
      <c r="F57" s="6">
        <v>1.9449716615135519</v>
      </c>
      <c r="G57" s="6">
        <v>1.6265390871330201</v>
      </c>
      <c r="H57" s="6">
        <v>1.3954764946195131</v>
      </c>
      <c r="I57" s="6">
        <v>1.231287607897273</v>
      </c>
      <c r="J57" s="6">
        <v>1.16861801886713</v>
      </c>
      <c r="K57" s="6">
        <v>1.1162274228738081</v>
      </c>
      <c r="L57" s="6">
        <v>1.0723275806531201</v>
      </c>
      <c r="M57" s="7">
        <v>1.0353022074398399</v>
      </c>
    </row>
    <row r="58" spans="1:13" hidden="1" x14ac:dyDescent="0.25">
      <c r="A58" s="5">
        <v>67.06</v>
      </c>
      <c r="B58" s="6">
        <v>4.9131511028221118</v>
      </c>
      <c r="C58" s="6">
        <v>3.9150866332684582</v>
      </c>
      <c r="D58" s="6">
        <v>3.1253984731522291</v>
      </c>
      <c r="E58" s="6">
        <v>2.5116414232344719</v>
      </c>
      <c r="F58" s="6">
        <v>2.0441215562594812</v>
      </c>
      <c r="G58" s="6">
        <v>1.695896216954784</v>
      </c>
      <c r="H58" s="6">
        <v>1.4427740220311609</v>
      </c>
      <c r="I58" s="6">
        <v>1.2633148601826241</v>
      </c>
      <c r="J58" s="6">
        <v>1.1952611828113171</v>
      </c>
      <c r="K58" s="6">
        <v>1.1388298920864419</v>
      </c>
      <c r="L58" s="6">
        <v>1.0921147693400399</v>
      </c>
      <c r="M58" s="7">
        <v>1.053381550403101</v>
      </c>
    </row>
    <row r="59" spans="1:13" hidden="1" x14ac:dyDescent="0.25">
      <c r="A59" s="5">
        <v>72.52</v>
      </c>
      <c r="B59" s="6">
        <v>5.20033001447187</v>
      </c>
      <c r="C59" s="6">
        <v>4.1382029747905049</v>
      </c>
      <c r="D59" s="6">
        <v>3.2949600085524291</v>
      </c>
      <c r="E59" s="6">
        <v>2.6372941539171699</v>
      </c>
      <c r="F59" s="6">
        <v>2.1346497210275022</v>
      </c>
      <c r="G59" s="6">
        <v>1.7592222920094369</v>
      </c>
      <c r="H59" s="6">
        <v>1.4859587209722309</v>
      </c>
      <c r="I59" s="6">
        <v>1.2925571340083779</v>
      </c>
      <c r="J59" s="6">
        <v>1.2195875498907911</v>
      </c>
      <c r="K59" s="6">
        <v>1.1594669291936299</v>
      </c>
      <c r="L59" s="6">
        <v>1.1101813329237491</v>
      </c>
      <c r="M59" s="7">
        <v>1.0698887765869489</v>
      </c>
    </row>
    <row r="60" spans="1:13" hidden="1" x14ac:dyDescent="0.25">
      <c r="A60" s="5">
        <v>73.039999999999992</v>
      </c>
      <c r="B60" s="6">
        <v>5.2349064632334077</v>
      </c>
      <c r="C60" s="6">
        <v>4.1657232259410284</v>
      </c>
      <c r="D60" s="6">
        <v>3.3164925684006161</v>
      </c>
      <c r="E60" s="6">
        <v>2.653825456142981</v>
      </c>
      <c r="F60" s="6">
        <v>2.1470841266821821</v>
      </c>
      <c r="G60" s="6">
        <v>1.7683820895155149</v>
      </c>
      <c r="H60" s="6">
        <v>1.49258412612352</v>
      </c>
      <c r="I60" s="6">
        <v>1.297306289969973</v>
      </c>
      <c r="J60" s="6">
        <v>1.223619737247976</v>
      </c>
      <c r="K60" s="6">
        <v>1.162915906501911</v>
      </c>
      <c r="L60" s="6">
        <v>1.1131705996600421</v>
      </c>
      <c r="M60" s="7">
        <v>1.072531573149581</v>
      </c>
    </row>
    <row r="61" spans="1:13" hidden="1" x14ac:dyDescent="0.25">
      <c r="A61" s="5">
        <v>79.02</v>
      </c>
      <c r="B61" s="6">
        <v>5.6325356239910906</v>
      </c>
      <c r="C61" s="6">
        <v>4.4822061141720511</v>
      </c>
      <c r="D61" s="6">
        <v>3.5641170066547661</v>
      </c>
      <c r="E61" s="6">
        <v>2.8439354317398089</v>
      </c>
      <c r="F61" s="6">
        <v>2.2900797917110038</v>
      </c>
      <c r="G61" s="6">
        <v>1.873719760835409</v>
      </c>
      <c r="H61" s="6">
        <v>1.568776285363334</v>
      </c>
      <c r="I61" s="6">
        <v>1.3519215835283129</v>
      </c>
      <c r="J61" s="6">
        <v>1.2699898918556041</v>
      </c>
      <c r="K61" s="6">
        <v>1.2025791455471451</v>
      </c>
      <c r="L61" s="6">
        <v>1.1475471671274149</v>
      </c>
      <c r="M61" s="7">
        <v>1.102923733619849</v>
      </c>
    </row>
    <row r="62" spans="1:13" hidden="1" x14ac:dyDescent="0.25">
      <c r="A62" s="8">
        <v>85</v>
      </c>
      <c r="B62" s="9">
        <v>6.0301647847487736</v>
      </c>
      <c r="C62" s="9">
        <v>4.7986890024030737</v>
      </c>
      <c r="D62" s="9">
        <v>3.811741444908916</v>
      </c>
      <c r="E62" s="9">
        <v>3.0340454073366381</v>
      </c>
      <c r="F62" s="9">
        <v>2.4330754567398261</v>
      </c>
      <c r="G62" s="9">
        <v>1.9790574321553041</v>
      </c>
      <c r="H62" s="9">
        <v>1.6449684446031481</v>
      </c>
      <c r="I62" s="9">
        <v>1.406536877086652</v>
      </c>
      <c r="J62" s="9">
        <v>1.316360046463231</v>
      </c>
      <c r="K62" s="9">
        <v>1.2422423845923789</v>
      </c>
      <c r="L62" s="9">
        <v>1.1819237345947879</v>
      </c>
      <c r="M62" s="10">
        <v>1.1333158940901169</v>
      </c>
    </row>
    <row r="63" spans="1:13" hidden="1" x14ac:dyDescent="0.25"/>
    <row r="64" spans="1:13" ht="31.5" hidden="1" x14ac:dyDescent="0.5">
      <c r="A64" s="1" t="s">
        <v>42</v>
      </c>
      <c r="B64" s="1"/>
    </row>
    <row r="65" spans="1:13" hidden="1" x14ac:dyDescent="0.25">
      <c r="A65" s="2"/>
      <c r="B65" s="18" t="s">
        <v>14</v>
      </c>
    </row>
    <row r="66" spans="1:13" hidden="1" x14ac:dyDescent="0.25">
      <c r="A66" s="19" t="s">
        <v>15</v>
      </c>
      <c r="B66" s="20">
        <v>14</v>
      </c>
    </row>
    <row r="67" spans="1:13" hidden="1" x14ac:dyDescent="0.25">
      <c r="A67" s="5">
        <v>55.1</v>
      </c>
      <c r="B67" s="7">
        <v>1133.1480153828161</v>
      </c>
    </row>
    <row r="68" spans="1:13" hidden="1" x14ac:dyDescent="0.25">
      <c r="A68" s="5">
        <v>61.079999999999991</v>
      </c>
      <c r="B68" s="7">
        <v>1192.47946004747</v>
      </c>
    </row>
    <row r="69" spans="1:13" hidden="1" x14ac:dyDescent="0.25">
      <c r="A69" s="5">
        <v>67.06</v>
      </c>
      <c r="B69" s="7">
        <v>1244.984861615055</v>
      </c>
    </row>
    <row r="70" spans="1:13" hidden="1" x14ac:dyDescent="0.25">
      <c r="A70" s="5">
        <v>72.52</v>
      </c>
      <c r="B70" s="7">
        <v>1292.9245760898059</v>
      </c>
    </row>
    <row r="71" spans="1:13" hidden="1" x14ac:dyDescent="0.25">
      <c r="A71" s="5">
        <v>73.039999999999992</v>
      </c>
      <c r="B71" s="7">
        <v>1297.402001285692</v>
      </c>
    </row>
    <row r="72" spans="1:13" hidden="1" x14ac:dyDescent="0.25">
      <c r="A72" s="5">
        <v>79.02</v>
      </c>
      <c r="B72" s="7">
        <v>1348.8923910383851</v>
      </c>
    </row>
    <row r="73" spans="1:13" hidden="1" x14ac:dyDescent="0.25">
      <c r="A73" s="8">
        <v>85</v>
      </c>
      <c r="B73" s="10">
        <v>1400.3827807910779</v>
      </c>
    </row>
    <row r="74" spans="1:13" hidden="1" x14ac:dyDescent="0.25"/>
    <row r="75" spans="1:13" ht="31.5" hidden="1" x14ac:dyDescent="0.5">
      <c r="A75" s="1" t="s">
        <v>43</v>
      </c>
      <c r="B75" s="1"/>
    </row>
    <row r="76" spans="1:13" hidden="1" x14ac:dyDescent="0.25">
      <c r="A76" s="2"/>
      <c r="B76" s="28" t="s">
        <v>14</v>
      </c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18"/>
    </row>
    <row r="77" spans="1:13" hidden="1" x14ac:dyDescent="0.25">
      <c r="A77" s="19" t="s">
        <v>15</v>
      </c>
      <c r="B77" s="29">
        <v>6</v>
      </c>
      <c r="C77" s="29">
        <v>7</v>
      </c>
      <c r="D77" s="29">
        <v>8</v>
      </c>
      <c r="E77" s="29">
        <v>9</v>
      </c>
      <c r="F77" s="29">
        <v>10</v>
      </c>
      <c r="G77" s="29">
        <v>11</v>
      </c>
      <c r="H77" s="29">
        <v>12</v>
      </c>
      <c r="I77" s="29">
        <v>13</v>
      </c>
      <c r="J77" s="29">
        <v>13.5</v>
      </c>
      <c r="K77" s="29">
        <v>14</v>
      </c>
      <c r="L77" s="29">
        <v>14.5</v>
      </c>
      <c r="M77" s="20">
        <v>15</v>
      </c>
    </row>
    <row r="78" spans="1:13" hidden="1" x14ac:dyDescent="0.25">
      <c r="A78" s="5">
        <v>55.1</v>
      </c>
      <c r="B78" s="6">
        <v>4.3101569590887836</v>
      </c>
      <c r="C78" s="6">
        <v>2.9662123703322849</v>
      </c>
      <c r="D78" s="6">
        <v>3.2919559181411189</v>
      </c>
      <c r="E78" s="6">
        <v>2.61959572103394</v>
      </c>
      <c r="F78" s="6">
        <v>2.2058301281807888</v>
      </c>
      <c r="G78" s="6">
        <v>1.914707889923438</v>
      </c>
      <c r="H78" s="6">
        <v>1.7099579224947961</v>
      </c>
      <c r="I78" s="6">
        <v>1.567597860258549</v>
      </c>
      <c r="J78" s="6">
        <v>1.513051277161608</v>
      </c>
      <c r="K78" s="6">
        <v>1.4658603201354139</v>
      </c>
      <c r="L78" s="6">
        <v>1.423036296963017</v>
      </c>
      <c r="M78" s="7">
        <v>1.381574434600817</v>
      </c>
    </row>
    <row r="79" spans="1:13" hidden="1" x14ac:dyDescent="0.25">
      <c r="A79" s="5">
        <v>61.079999999999991</v>
      </c>
      <c r="B79" s="6">
        <v>4.585513574247515</v>
      </c>
      <c r="C79" s="6">
        <v>3.3146637207695111</v>
      </c>
      <c r="D79" s="6">
        <v>3.6288897017147819</v>
      </c>
      <c r="E79" s="6">
        <v>2.7980306760974121</v>
      </c>
      <c r="F79" s="6">
        <v>2.3341007905113922</v>
      </c>
      <c r="G79" s="6">
        <v>2.0124474037588831</v>
      </c>
      <c r="H79" s="6">
        <v>1.78866388140086</v>
      </c>
      <c r="I79" s="6">
        <v>1.635881755283801</v>
      </c>
      <c r="J79" s="6">
        <v>1.578592813268433</v>
      </c>
      <c r="K79" s="6">
        <v>1.529777480540071</v>
      </c>
      <c r="L79" s="6">
        <v>1.4859235433790341</v>
      </c>
      <c r="M79" s="7">
        <v>1.443441773486688</v>
      </c>
    </row>
    <row r="80" spans="1:13" hidden="1" x14ac:dyDescent="0.25">
      <c r="A80" s="5">
        <v>67.06</v>
      </c>
      <c r="B80" s="6">
        <v>4.8938227223159254</v>
      </c>
      <c r="C80" s="6">
        <v>3.57066844802493</v>
      </c>
      <c r="D80" s="6">
        <v>4.0490850514473236</v>
      </c>
      <c r="E80" s="6">
        <v>3.004673467024384</v>
      </c>
      <c r="F80" s="6">
        <v>2.482725911531539</v>
      </c>
      <c r="G80" s="6">
        <v>2.126221230577285</v>
      </c>
      <c r="H80" s="6">
        <v>1.880427573362967</v>
      </c>
      <c r="I80" s="6">
        <v>1.7151641242643509</v>
      </c>
      <c r="J80" s="6">
        <v>1.65436111104003</v>
      </c>
      <c r="K80" s="6">
        <v>1.603241947260116</v>
      </c>
      <c r="L80" s="6">
        <v>1.557673169632015</v>
      </c>
      <c r="M80" s="7">
        <v>1.5133657416673689</v>
      </c>
    </row>
    <row r="81" spans="1:13" hidden="1" x14ac:dyDescent="0.25">
      <c r="A81" s="5">
        <v>72.52</v>
      </c>
      <c r="B81" s="6">
        <v>5.1753223792479499</v>
      </c>
      <c r="C81" s="6">
        <v>3.804411894649443</v>
      </c>
      <c r="D81" s="6">
        <v>4.4327416751161648</v>
      </c>
      <c r="E81" s="6">
        <v>3.1933473196098792</v>
      </c>
      <c r="F81" s="6">
        <v>2.6184271089847169</v>
      </c>
      <c r="G81" s="6">
        <v>2.23010168115061</v>
      </c>
      <c r="H81" s="6">
        <v>1.964211813850107</v>
      </c>
      <c r="I81" s="6">
        <v>1.7875523742031141</v>
      </c>
      <c r="J81" s="6">
        <v>1.723540861179313</v>
      </c>
      <c r="K81" s="6">
        <v>1.6703181994827669</v>
      </c>
      <c r="L81" s="6">
        <v>1.623183697949953</v>
      </c>
      <c r="M81" s="7">
        <v>1.5772093647888601</v>
      </c>
    </row>
    <row r="82" spans="1:13" hidden="1" x14ac:dyDescent="0.25">
      <c r="A82" s="5">
        <v>73.039999999999992</v>
      </c>
      <c r="B82" s="6">
        <v>5.2089725229069597</v>
      </c>
      <c r="C82" s="6">
        <v>3.8295430714744749</v>
      </c>
      <c r="D82" s="6">
        <v>4.5156944052401684</v>
      </c>
      <c r="E82" s="6">
        <v>3.2199062184868419</v>
      </c>
      <c r="F82" s="6">
        <v>2.6374950784825182</v>
      </c>
      <c r="G82" s="6">
        <v>2.245012122651195</v>
      </c>
      <c r="H82" s="6">
        <v>1.9764987362795809</v>
      </c>
      <c r="I82" s="6">
        <v>1.798286359357318</v>
      </c>
      <c r="J82" s="6">
        <v>1.733788522937018</v>
      </c>
      <c r="K82" s="6">
        <v>1.6801865512329599</v>
      </c>
      <c r="L82" s="6">
        <v>1.6326870613863971</v>
      </c>
      <c r="M82" s="7">
        <v>1.586260306672084</v>
      </c>
    </row>
    <row r="83" spans="1:13" hidden="1" x14ac:dyDescent="0.25">
      <c r="A83" s="5">
        <v>79.02</v>
      </c>
      <c r="B83" s="6">
        <v>5.5959491749855701</v>
      </c>
      <c r="C83" s="6">
        <v>4.1185516049623452</v>
      </c>
      <c r="D83" s="6">
        <v>5.469650801666214</v>
      </c>
      <c r="E83" s="6">
        <v>3.5253335555719238</v>
      </c>
      <c r="F83" s="6">
        <v>2.856776727707222</v>
      </c>
      <c r="G83" s="6">
        <v>2.4164821999079229</v>
      </c>
      <c r="H83" s="6">
        <v>2.1177983442185271</v>
      </c>
      <c r="I83" s="6">
        <v>1.9217271886306619</v>
      </c>
      <c r="J83" s="6">
        <v>1.851636633150622</v>
      </c>
      <c r="K83" s="6">
        <v>1.7936725963601801</v>
      </c>
      <c r="L83" s="6">
        <v>1.741975740905507</v>
      </c>
      <c r="M83" s="7">
        <v>1.690346138329168</v>
      </c>
    </row>
    <row r="84" spans="1:13" hidden="1" x14ac:dyDescent="0.25">
      <c r="A84" s="8">
        <v>85</v>
      </c>
      <c r="B84" s="9">
        <v>5.9829258270641814</v>
      </c>
      <c r="C84" s="9">
        <v>4.407560138450215</v>
      </c>
      <c r="D84" s="9">
        <v>6.4236071980922604</v>
      </c>
      <c r="E84" s="9">
        <v>3.8307608926570071</v>
      </c>
      <c r="F84" s="9">
        <v>3.0760583769319259</v>
      </c>
      <c r="G84" s="9">
        <v>2.5879522771646521</v>
      </c>
      <c r="H84" s="9">
        <v>2.259097952157473</v>
      </c>
      <c r="I84" s="9">
        <v>2.045168017904007</v>
      </c>
      <c r="J84" s="9">
        <v>1.9694847433642271</v>
      </c>
      <c r="K84" s="9">
        <v>1.9071586414874</v>
      </c>
      <c r="L84" s="9">
        <v>1.8512644204246169</v>
      </c>
      <c r="M84" s="10">
        <v>1.794431969986251</v>
      </c>
    </row>
    <row r="85" spans="1:13" hidden="1" x14ac:dyDescent="0.25"/>
    <row r="86" spans="1:13" ht="31.5" hidden="1" x14ac:dyDescent="0.5">
      <c r="A86" s="1" t="s">
        <v>13</v>
      </c>
      <c r="B86" s="1"/>
    </row>
    <row r="87" spans="1:13" hidden="1" x14ac:dyDescent="0.25">
      <c r="A87" s="2"/>
      <c r="B87" s="18" t="s">
        <v>14</v>
      </c>
    </row>
    <row r="88" spans="1:13" hidden="1" x14ac:dyDescent="0.25">
      <c r="A88" s="19" t="s">
        <v>15</v>
      </c>
      <c r="B88" s="20">
        <v>14</v>
      </c>
    </row>
    <row r="89" spans="1:13" hidden="1" x14ac:dyDescent="0.25">
      <c r="A89" s="5">
        <v>55.1</v>
      </c>
      <c r="B89" s="7">
        <v>6.9762822200615891E-3</v>
      </c>
    </row>
    <row r="90" spans="1:13" hidden="1" x14ac:dyDescent="0.25">
      <c r="A90" s="5">
        <v>61.079999999999991</v>
      </c>
      <c r="B90" s="7">
        <v>8.2627931473194683E-3</v>
      </c>
    </row>
    <row r="91" spans="1:13" hidden="1" x14ac:dyDescent="0.25">
      <c r="A91" s="5">
        <v>67.06</v>
      </c>
      <c r="B91" s="7">
        <v>9.6978935960392153E-3</v>
      </c>
    </row>
    <row r="92" spans="1:13" hidden="1" x14ac:dyDescent="0.25">
      <c r="A92" s="5">
        <v>72.52</v>
      </c>
      <c r="B92" s="7">
        <v>1.1008202701392021E-2</v>
      </c>
    </row>
    <row r="93" spans="1:13" hidden="1" x14ac:dyDescent="0.25">
      <c r="A93" s="5">
        <v>73.039999999999992</v>
      </c>
      <c r="B93" s="7">
        <v>1.119801526030963E-2</v>
      </c>
    </row>
    <row r="94" spans="1:13" hidden="1" x14ac:dyDescent="0.25">
      <c r="A94" s="5">
        <v>79.02</v>
      </c>
      <c r="B94" s="7">
        <v>1.338085968786209E-2</v>
      </c>
    </row>
    <row r="95" spans="1:13" hidden="1" x14ac:dyDescent="0.25">
      <c r="A95" s="8">
        <v>85</v>
      </c>
      <c r="B95" s="10">
        <v>1.556370411541454E-2</v>
      </c>
    </row>
    <row r="96" spans="1:13" hidden="1" x14ac:dyDescent="0.25"/>
    <row r="97" spans="1:5" ht="31.5" hidden="1" x14ac:dyDescent="0.5">
      <c r="A97" s="1" t="s">
        <v>16</v>
      </c>
      <c r="B97" s="1"/>
    </row>
    <row r="98" spans="1:5" hidden="1" x14ac:dyDescent="0.25">
      <c r="A98" s="2"/>
      <c r="B98" s="18" t="s">
        <v>14</v>
      </c>
    </row>
    <row r="99" spans="1:5" hidden="1" x14ac:dyDescent="0.25">
      <c r="A99" s="19" t="s">
        <v>15</v>
      </c>
      <c r="B99" s="20">
        <v>14</v>
      </c>
    </row>
    <row r="100" spans="1:5" hidden="1" x14ac:dyDescent="0.25">
      <c r="A100" s="5">
        <v>55.1</v>
      </c>
      <c r="B100" s="21">
        <v>1.2819870897104151E-4</v>
      </c>
    </row>
    <row r="101" spans="1:5" hidden="1" x14ac:dyDescent="0.25">
      <c r="A101" s="5">
        <v>61.079999999999991</v>
      </c>
      <c r="B101" s="21">
        <v>1.332003343004855E-4</v>
      </c>
    </row>
    <row r="102" spans="1:5" hidden="1" x14ac:dyDescent="0.25">
      <c r="A102" s="5">
        <v>67.06</v>
      </c>
      <c r="B102" s="21">
        <v>1.377788721042368E-4</v>
      </c>
    </row>
    <row r="103" spans="1:5" hidden="1" x14ac:dyDescent="0.25">
      <c r="A103" s="5">
        <v>72.52</v>
      </c>
      <c r="B103" s="21">
        <v>1.41959276185923E-4</v>
      </c>
    </row>
    <row r="104" spans="1:5" hidden="1" x14ac:dyDescent="0.25">
      <c r="A104" s="5">
        <v>73.039999999999992</v>
      </c>
      <c r="B104" s="21">
        <v>1.424086552045372E-4</v>
      </c>
    </row>
    <row r="105" spans="1:5" hidden="1" x14ac:dyDescent="0.25">
      <c r="A105" s="5">
        <v>79.02</v>
      </c>
      <c r="B105" s="21">
        <v>1.4757651391860359E-4</v>
      </c>
    </row>
    <row r="106" spans="1:5" hidden="1" x14ac:dyDescent="0.25">
      <c r="A106" s="8">
        <v>85</v>
      </c>
      <c r="B106" s="22">
        <v>1.5274437263266909E-4</v>
      </c>
    </row>
    <row r="107" spans="1:5" hidden="1" x14ac:dyDescent="0.25"/>
    <row r="108" spans="1:5" ht="28.9" customHeight="1" x14ac:dyDescent="0.5">
      <c r="A108" s="1" t="s">
        <v>17</v>
      </c>
      <c r="B108" s="1"/>
    </row>
    <row r="109" spans="1:5" x14ac:dyDescent="0.25">
      <c r="A109" s="23"/>
      <c r="B109" s="24" t="s">
        <v>18</v>
      </c>
      <c r="C109" s="24"/>
      <c r="D109" s="24" t="s">
        <v>19</v>
      </c>
      <c r="E109" s="25"/>
    </row>
    <row r="110" spans="1:5" x14ac:dyDescent="0.25">
      <c r="A110" s="5" t="s">
        <v>20</v>
      </c>
      <c r="B110" s="26">
        <f ca="1">1000 * (FORECAST( B29, OFFSET(B89:B95,MATCH(B29,A89:A95,1)-1,0,2), OFFSET(A89:A95,MATCH(B29,A89:A95,1)-1,0,2) ))*B28</f>
        <v>7.8158239179883306</v>
      </c>
      <c r="C110" s="26" t="s">
        <v>21</v>
      </c>
      <c r="D110" s="26">
        <f ca="1">1000 * FORECAST( B29, OFFSET(B89:B95,MATCH(B29,A89:A95,1)-1,0,2), OFFSET(A89:A95,MATCH(B29,A89:A95,1)-1,0,2) )*B28 / 453592</f>
        <v>1.7230956273453523E-5</v>
      </c>
      <c r="E110" s="21" t="s">
        <v>22</v>
      </c>
    </row>
    <row r="111" spans="1:5" x14ac:dyDescent="0.25">
      <c r="A111" s="5" t="s">
        <v>23</v>
      </c>
      <c r="B111" s="26">
        <f ca="1">(FORECAST( B29, OFFSET(B67:B73,MATCH(B29,A67:A73,1)-1,0,2), OFFSET(A67:A73,MATCH(B29,A67:A73,1)-1,0,2) ))*B28 / 60</f>
        <v>15.299607483729368</v>
      </c>
      <c r="C111" s="26" t="s">
        <v>24</v>
      </c>
      <c r="D111" s="26">
        <f ca="1">(FORECAST( B29, OFFSET(B67:B73,MATCH(B29,A67:A73,1)-1,0,2), OFFSET(A67:A73,MATCH(B29,A67:A73,1)-1,0,2) ))*B28 * 0.00220462 / 60</f>
        <v>3.3729820650779438E-2</v>
      </c>
      <c r="E111" s="21" t="s">
        <v>25</v>
      </c>
    </row>
    <row r="112" spans="1:5" x14ac:dyDescent="0.25">
      <c r="A112" s="5" t="s">
        <v>26</v>
      </c>
      <c r="B112" s="26">
        <f ca="1">(FORECAST( B29, OFFSET(B45:B51,MATCH(B29,A45:A51,1)-1,0,2), OFFSET(A45:A51,MATCH(B29,A45:A51,1)-1,0,2) ))*B28 / 60</f>
        <v>21.187296127119275</v>
      </c>
      <c r="C112" s="26" t="s">
        <v>24</v>
      </c>
      <c r="D112" s="26">
        <f ca="1">(FORECAST( B29, OFFSET(B45:B51,MATCH(B29,A45:A51,1)-1,0,2), OFFSET(A45:A51,MATCH(B29,A45:A51,1)-1,0,2) ))*B28 * 0.00220462 / 60</f>
        <v>4.6709936787769697E-2</v>
      </c>
      <c r="E112" s="21" t="s">
        <v>25</v>
      </c>
    </row>
    <row r="113" spans="1:13" x14ac:dyDescent="0.25">
      <c r="A113" s="8" t="s">
        <v>27</v>
      </c>
      <c r="B113" s="27">
        <f ca="1">FORECAST( B29, OFFSET(B100:B106,MATCH(B29,A100:A106,1)-1,0,2), OFFSET(A100:A106,MATCH(B29,A100:A106,1)-1,0,2) )</f>
        <v>1.41959276185923E-4</v>
      </c>
      <c r="C113" s="27" t="s">
        <v>28</v>
      </c>
      <c r="D113" s="27">
        <f ca="1">FORECAST( B29, OFFSET(B100:B106,MATCH(B29,A100:A106,1)-1,0,2), OFFSET(A100:A106,MATCH(B29,A100:A106,1)-1,0,2) )</f>
        <v>1.41959276185923E-4</v>
      </c>
      <c r="E113" s="22" t="s">
        <v>28</v>
      </c>
    </row>
    <row r="116" spans="1:13" ht="31.5" hidden="1" x14ac:dyDescent="0.5">
      <c r="A116" s="1" t="s">
        <v>29</v>
      </c>
      <c r="B116" s="1"/>
    </row>
    <row r="117" spans="1:13" hidden="1" x14ac:dyDescent="0.25">
      <c r="A117" s="2"/>
      <c r="B117" s="28" t="s">
        <v>14</v>
      </c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18"/>
    </row>
    <row r="118" spans="1:13" hidden="1" x14ac:dyDescent="0.25">
      <c r="A118" s="19" t="s">
        <v>15</v>
      </c>
      <c r="B118" s="29">
        <v>6</v>
      </c>
      <c r="C118" s="29">
        <v>7</v>
      </c>
      <c r="D118" s="29">
        <v>8</v>
      </c>
      <c r="E118" s="29">
        <v>9</v>
      </c>
      <c r="F118" s="29">
        <v>10</v>
      </c>
      <c r="G118" s="29">
        <v>11</v>
      </c>
      <c r="H118" s="29">
        <v>12</v>
      </c>
      <c r="I118" s="29">
        <v>13</v>
      </c>
      <c r="J118" s="29">
        <v>13.5</v>
      </c>
      <c r="K118" s="29">
        <v>14</v>
      </c>
      <c r="L118" s="29">
        <v>14.5</v>
      </c>
      <c r="M118" s="20">
        <v>15</v>
      </c>
    </row>
    <row r="119" spans="1:13" hidden="1" x14ac:dyDescent="0.25">
      <c r="A119" s="5">
        <v>55.1</v>
      </c>
      <c r="B119" s="26">
        <v>4.3171802942389572</v>
      </c>
      <c r="C119" s="26">
        <v>3.4546229061793658</v>
      </c>
      <c r="D119" s="26">
        <v>2.777804836496363</v>
      </c>
      <c r="E119" s="26">
        <v>2.2561685564114651</v>
      </c>
      <c r="F119" s="26">
        <v>1.861907809129439</v>
      </c>
      <c r="G119" s="26">
        <v>1.569967609838282</v>
      </c>
      <c r="H119" s="26">
        <v>1.358044245709251</v>
      </c>
      <c r="I119" s="26">
        <v>1.2065852758968221</v>
      </c>
      <c r="J119" s="26">
        <v>1.1481721020280331</v>
      </c>
      <c r="K119" s="26">
        <v>1.098789531538739</v>
      </c>
      <c r="L119" s="26">
        <v>1.05676730456853</v>
      </c>
      <c r="M119" s="21">
        <v>1.020607115755962</v>
      </c>
    </row>
    <row r="120" spans="1:13" hidden="1" x14ac:dyDescent="0.25">
      <c r="A120" s="5">
        <v>61.079999999999991</v>
      </c>
      <c r="B120" s="26">
        <v>4.59862181863428</v>
      </c>
      <c r="C120" s="26">
        <v>3.670721116363358</v>
      </c>
      <c r="D120" s="26">
        <v>2.9396882200948671</v>
      </c>
      <c r="E120" s="26">
        <v>2.3740217658200882</v>
      </c>
      <c r="F120" s="26">
        <v>1.9449716615135519</v>
      </c>
      <c r="G120" s="26">
        <v>1.6265390871330201</v>
      </c>
      <c r="H120" s="26">
        <v>1.3954764946195131</v>
      </c>
      <c r="I120" s="26">
        <v>1.231287607897273</v>
      </c>
      <c r="J120" s="26">
        <v>1.16861801886713</v>
      </c>
      <c r="K120" s="26">
        <v>1.1162274228738081</v>
      </c>
      <c r="L120" s="26">
        <v>1.0723275806531201</v>
      </c>
      <c r="M120" s="21">
        <v>1.0353022074398399</v>
      </c>
    </row>
    <row r="121" spans="1:13" hidden="1" x14ac:dyDescent="0.25">
      <c r="A121" s="5">
        <v>67.06</v>
      </c>
      <c r="B121" s="26">
        <v>4.9131511028221118</v>
      </c>
      <c r="C121" s="26">
        <v>3.9150866332684582</v>
      </c>
      <c r="D121" s="26">
        <v>3.1253984731522291</v>
      </c>
      <c r="E121" s="26">
        <v>2.5116414232344719</v>
      </c>
      <c r="F121" s="26">
        <v>2.0441215562594812</v>
      </c>
      <c r="G121" s="26">
        <v>1.695896216954784</v>
      </c>
      <c r="H121" s="26">
        <v>1.4427740220311609</v>
      </c>
      <c r="I121" s="26">
        <v>1.2633148601826241</v>
      </c>
      <c r="J121" s="26">
        <v>1.1952611828113171</v>
      </c>
      <c r="K121" s="26">
        <v>1.1388298920864419</v>
      </c>
      <c r="L121" s="26">
        <v>1.0921147693400399</v>
      </c>
      <c r="M121" s="21">
        <v>1.053381550403101</v>
      </c>
    </row>
    <row r="122" spans="1:13" hidden="1" x14ac:dyDescent="0.25">
      <c r="A122" s="5">
        <v>72.52</v>
      </c>
      <c r="B122" s="26">
        <v>5.20033001447187</v>
      </c>
      <c r="C122" s="26">
        <v>4.1382029747905049</v>
      </c>
      <c r="D122" s="26">
        <v>3.2949600085524291</v>
      </c>
      <c r="E122" s="26">
        <v>2.6372941539171699</v>
      </c>
      <c r="F122" s="26">
        <v>2.1346497210275022</v>
      </c>
      <c r="G122" s="26">
        <v>1.7592222920094369</v>
      </c>
      <c r="H122" s="26">
        <v>1.4859587209722309</v>
      </c>
      <c r="I122" s="26">
        <v>1.2925571340083779</v>
      </c>
      <c r="J122" s="26">
        <v>1.2195875498907911</v>
      </c>
      <c r="K122" s="26">
        <v>1.1594669291936299</v>
      </c>
      <c r="L122" s="26">
        <v>1.1101813329237491</v>
      </c>
      <c r="M122" s="21">
        <v>1.0698887765869489</v>
      </c>
    </row>
    <row r="123" spans="1:13" hidden="1" x14ac:dyDescent="0.25">
      <c r="A123" s="5">
        <v>73.039999999999992</v>
      </c>
      <c r="B123" s="26">
        <v>5.2349064632334077</v>
      </c>
      <c r="C123" s="26">
        <v>4.1657232259410284</v>
      </c>
      <c r="D123" s="26">
        <v>3.3164925684006161</v>
      </c>
      <c r="E123" s="26">
        <v>2.653825456142981</v>
      </c>
      <c r="F123" s="26">
        <v>2.1470841266821821</v>
      </c>
      <c r="G123" s="26">
        <v>1.7683820895155149</v>
      </c>
      <c r="H123" s="26">
        <v>1.49258412612352</v>
      </c>
      <c r="I123" s="26">
        <v>1.297306289969973</v>
      </c>
      <c r="J123" s="26">
        <v>1.223619737247976</v>
      </c>
      <c r="K123" s="26">
        <v>1.162915906501911</v>
      </c>
      <c r="L123" s="26">
        <v>1.1131705996600421</v>
      </c>
      <c r="M123" s="21">
        <v>1.072531573149581</v>
      </c>
    </row>
    <row r="124" spans="1:13" hidden="1" x14ac:dyDescent="0.25">
      <c r="A124" s="5">
        <v>79.02</v>
      </c>
      <c r="B124" s="26">
        <v>5.6325356239910906</v>
      </c>
      <c r="C124" s="26">
        <v>4.4822061141720511</v>
      </c>
      <c r="D124" s="26">
        <v>3.5641170066547661</v>
      </c>
      <c r="E124" s="26">
        <v>2.8439354317398089</v>
      </c>
      <c r="F124" s="26">
        <v>2.2900797917110038</v>
      </c>
      <c r="G124" s="26">
        <v>1.873719760835409</v>
      </c>
      <c r="H124" s="26">
        <v>1.568776285363334</v>
      </c>
      <c r="I124" s="26">
        <v>1.3519215835283129</v>
      </c>
      <c r="J124" s="26">
        <v>1.2699898918556041</v>
      </c>
      <c r="K124" s="26">
        <v>1.2025791455471451</v>
      </c>
      <c r="L124" s="26">
        <v>1.1475471671274149</v>
      </c>
      <c r="M124" s="21">
        <v>1.102923733619849</v>
      </c>
    </row>
    <row r="125" spans="1:13" hidden="1" x14ac:dyDescent="0.25">
      <c r="A125" s="8">
        <v>85</v>
      </c>
      <c r="B125" s="27">
        <v>6.0301647847487736</v>
      </c>
      <c r="C125" s="27">
        <v>4.7986890024030737</v>
      </c>
      <c r="D125" s="27">
        <v>3.811741444908916</v>
      </c>
      <c r="E125" s="27">
        <v>3.0340454073366381</v>
      </c>
      <c r="F125" s="27">
        <v>2.4330754567398261</v>
      </c>
      <c r="G125" s="27">
        <v>1.9790574321553041</v>
      </c>
      <c r="H125" s="27">
        <v>1.6449684446031481</v>
      </c>
      <c r="I125" s="27">
        <v>1.406536877086652</v>
      </c>
      <c r="J125" s="27">
        <v>1.316360046463231</v>
      </c>
      <c r="K125" s="27">
        <v>1.2422423845923789</v>
      </c>
      <c r="L125" s="27">
        <v>1.1819237345947879</v>
      </c>
      <c r="M125" s="22">
        <v>1.1333158940901169</v>
      </c>
    </row>
    <row r="126" spans="1:13" hidden="1" x14ac:dyDescent="0.25"/>
    <row r="127" spans="1:13" ht="28.9" customHeight="1" x14ac:dyDescent="0.5">
      <c r="A127" s="1" t="s">
        <v>45</v>
      </c>
      <c r="B127" s="1"/>
    </row>
    <row r="128" spans="1:13" x14ac:dyDescent="0.25">
      <c r="A128" s="23" t="s">
        <v>14</v>
      </c>
      <c r="B128" s="25" t="s">
        <v>31</v>
      </c>
    </row>
    <row r="129" spans="1:2" x14ac:dyDescent="0.25">
      <c r="A129" s="5">
        <v>6</v>
      </c>
      <c r="B129" s="21">
        <f ca="1">(FORECAST( 72.52, OFFSET(B119:B125,MATCH(72.52,A119:A125,1)-1,0,2), OFFSET(A119:A125,MATCH(72.52,A119:A125,1)-1,0,2) )) / 1000</f>
        <v>5.2003300144718694E-3</v>
      </c>
    </row>
    <row r="130" spans="1:2" x14ac:dyDescent="0.25">
      <c r="A130" s="5">
        <v>7</v>
      </c>
      <c r="B130" s="21">
        <f ca="1">(FORECAST( 72.52, OFFSET(C119:C125,MATCH(72.52,A119:A125,1)-1,0,2), OFFSET(A119:A125,MATCH(72.52,A119:A125,1)-1,0,2) )) / 1000</f>
        <v>4.1382029747905041E-3</v>
      </c>
    </row>
    <row r="131" spans="1:2" x14ac:dyDescent="0.25">
      <c r="A131" s="5">
        <v>8</v>
      </c>
      <c r="B131" s="21">
        <f ca="1">(FORECAST( 72.52, OFFSET(D119:D125,MATCH(72.52,A119:A125,1)-1,0,2), OFFSET(A119:A125,MATCH(72.52,A119:A125,1)-1,0,2) )) / 1000</f>
        <v>3.2949600085524287E-3</v>
      </c>
    </row>
    <row r="132" spans="1:2" x14ac:dyDescent="0.25">
      <c r="A132" s="5">
        <v>9</v>
      </c>
      <c r="B132" s="21">
        <f ca="1">(FORECAST( 72.52, OFFSET(E119:E125,MATCH(72.52,A119:A125,1)-1,0,2), OFFSET(A119:A125,MATCH(72.52,A119:A125,1)-1,0,2) )) / 1000</f>
        <v>2.6372941539171695E-3</v>
      </c>
    </row>
    <row r="133" spans="1:2" x14ac:dyDescent="0.25">
      <c r="A133" s="5">
        <v>10</v>
      </c>
      <c r="B133" s="21">
        <f ca="1">(FORECAST( 72.52, OFFSET(F119:F125,MATCH(72.52,A119:A125,1)-1,0,2), OFFSET(A119:A125,MATCH(72.52,A119:A125,1)-1,0,2) )) / 1000</f>
        <v>2.1346497210275022E-3</v>
      </c>
    </row>
    <row r="134" spans="1:2" x14ac:dyDescent="0.25">
      <c r="A134" s="5">
        <v>11</v>
      </c>
      <c r="B134" s="21">
        <f ca="1">(FORECAST( 72.52, OFFSET(G119:G125,MATCH(72.52,A119:A125,1)-1,0,2), OFFSET(A119:A125,MATCH(72.52,A119:A125,1)-1,0,2) )) / 1000</f>
        <v>1.759222292009437E-3</v>
      </c>
    </row>
    <row r="135" spans="1:2" x14ac:dyDescent="0.25">
      <c r="A135" s="5">
        <v>12</v>
      </c>
      <c r="B135" s="21">
        <f ca="1">(FORECAST( 72.52, OFFSET(H119:H125,MATCH(72.52,A119:A125,1)-1,0,2), OFFSET(A119:A125,MATCH(72.52,A119:A125,1)-1,0,2) )) / 1000</f>
        <v>1.4859587209722308E-3</v>
      </c>
    </row>
    <row r="136" spans="1:2" x14ac:dyDescent="0.25">
      <c r="A136" s="5">
        <v>13</v>
      </c>
      <c r="B136" s="21">
        <f ca="1">(FORECAST( 72.52, OFFSET(I119:I125,MATCH(72.52,A119:A125,1)-1,0,2), OFFSET(A119:A125,MATCH(72.52,A119:A125,1)-1,0,2) )) / 1000</f>
        <v>1.2925571340083779E-3</v>
      </c>
    </row>
    <row r="137" spans="1:2" x14ac:dyDescent="0.25">
      <c r="A137" s="5">
        <v>13.5</v>
      </c>
      <c r="B137" s="21">
        <f ca="1">(FORECAST( 72.52, OFFSET(J119:J125,MATCH(72.52,A119:A125,1)-1,0,2), OFFSET(A119:A125,MATCH(72.52,A119:A125,1)-1,0,2) )) / 1000</f>
        <v>1.2195875498907912E-3</v>
      </c>
    </row>
    <row r="138" spans="1:2" x14ac:dyDescent="0.25">
      <c r="A138" s="5">
        <v>14</v>
      </c>
      <c r="B138" s="21">
        <f ca="1">(FORECAST( 72.52, OFFSET(K119:K125,MATCH(72.52,A119:A125,1)-1,0,2), OFFSET(A119:A125,MATCH(72.52,A119:A125,1)-1,0,2) )) / 1000</f>
        <v>1.1594669291936299E-3</v>
      </c>
    </row>
    <row r="139" spans="1:2" x14ac:dyDescent="0.25">
      <c r="A139" s="5">
        <v>14.5</v>
      </c>
      <c r="B139" s="21">
        <f ca="1">(FORECAST( 72.52, OFFSET(L119:L125,MATCH(72.52,A119:A125,1)-1,0,2), OFFSET(A119:A125,MATCH(72.52,A119:A125,1)-1,0,2) )) / 1000</f>
        <v>1.1101813329237491E-3</v>
      </c>
    </row>
    <row r="140" spans="1:2" x14ac:dyDescent="0.25">
      <c r="A140" s="8">
        <v>15</v>
      </c>
      <c r="B140" s="22">
        <f ca="1">(FORECAST( 72.52, OFFSET(M119:M125,MATCH(72.52,A119:A125,1)-1,0,2), OFFSET(A119:A125,MATCH(72.52,A119:A125,1)-1,0,2) )) / 1000</f>
        <v>1.0698887765869488E-3</v>
      </c>
    </row>
    <row r="142" spans="1:2" x14ac:dyDescent="0.25">
      <c r="A142" t="s">
        <v>44</v>
      </c>
    </row>
    <row r="144" spans="1:2" ht="28.9" customHeight="1" x14ac:dyDescent="0.5">
      <c r="A144" s="1" t="s">
        <v>46</v>
      </c>
      <c r="B144" s="1"/>
    </row>
    <row r="145" spans="1:2" x14ac:dyDescent="0.25">
      <c r="A145" s="23" t="s">
        <v>15</v>
      </c>
      <c r="B145" s="25" t="s">
        <v>33</v>
      </c>
    </row>
    <row r="146" spans="1:2" x14ac:dyDescent="0.25">
      <c r="A146" s="5">
        <v>55.1</v>
      </c>
      <c r="B146" s="7">
        <v>1</v>
      </c>
    </row>
    <row r="147" spans="1:2" x14ac:dyDescent="0.25">
      <c r="A147" s="5">
        <v>61.08</v>
      </c>
      <c r="B147" s="7">
        <v>1</v>
      </c>
    </row>
    <row r="148" spans="1:2" x14ac:dyDescent="0.25">
      <c r="A148" s="5">
        <v>67.06</v>
      </c>
      <c r="B148" s="7">
        <v>1</v>
      </c>
    </row>
    <row r="149" spans="1:2" x14ac:dyDescent="0.25">
      <c r="A149" s="5">
        <v>72.52</v>
      </c>
      <c r="B149" s="7">
        <v>1</v>
      </c>
    </row>
    <row r="150" spans="1:2" x14ac:dyDescent="0.25">
      <c r="A150" s="5">
        <v>73.039999999999992</v>
      </c>
      <c r="B150" s="7">
        <v>1</v>
      </c>
    </row>
    <row r="151" spans="1:2" x14ac:dyDescent="0.25">
      <c r="A151" s="5">
        <v>79.02</v>
      </c>
      <c r="B151" s="7">
        <v>1</v>
      </c>
    </row>
    <row r="152" spans="1:2" x14ac:dyDescent="0.25">
      <c r="A152" s="8">
        <v>85</v>
      </c>
      <c r="B152" s="10">
        <v>1</v>
      </c>
    </row>
    <row r="154" spans="1:2" ht="28.9" customHeight="1" x14ac:dyDescent="0.5">
      <c r="A154" s="1" t="s">
        <v>47</v>
      </c>
      <c r="B154" s="1"/>
    </row>
    <row r="155" spans="1:2" x14ac:dyDescent="0.25">
      <c r="A155" s="23" t="s">
        <v>15</v>
      </c>
      <c r="B155" s="25" t="s">
        <v>33</v>
      </c>
    </row>
    <row r="156" spans="1:2" x14ac:dyDescent="0.25">
      <c r="A156" s="5">
        <v>55.1</v>
      </c>
      <c r="B156" s="7">
        <v>1</v>
      </c>
    </row>
    <row r="157" spans="1:2" x14ac:dyDescent="0.25">
      <c r="A157" s="5">
        <v>61.08</v>
      </c>
      <c r="B157" s="7">
        <v>1</v>
      </c>
    </row>
    <row r="158" spans="1:2" x14ac:dyDescent="0.25">
      <c r="A158" s="5">
        <v>67.06</v>
      </c>
      <c r="B158" s="7">
        <v>1</v>
      </c>
    </row>
    <row r="159" spans="1:2" x14ac:dyDescent="0.25">
      <c r="A159" s="5">
        <v>72.52</v>
      </c>
      <c r="B159" s="7">
        <v>1</v>
      </c>
    </row>
    <row r="160" spans="1:2" x14ac:dyDescent="0.25">
      <c r="A160" s="5">
        <v>73.039999999999992</v>
      </c>
      <c r="B160" s="7">
        <v>1</v>
      </c>
    </row>
    <row r="161" spans="1:2" x14ac:dyDescent="0.25">
      <c r="A161" s="5">
        <v>79.02</v>
      </c>
      <c r="B161" s="7">
        <v>1</v>
      </c>
    </row>
    <row r="162" spans="1:2" x14ac:dyDescent="0.25">
      <c r="A162" s="8">
        <v>85</v>
      </c>
      <c r="B162" s="10">
        <v>1</v>
      </c>
    </row>
    <row r="164" spans="1:2" ht="28.9" customHeight="1" x14ac:dyDescent="0.5">
      <c r="A164" s="1" t="s">
        <v>48</v>
      </c>
      <c r="B164" s="1"/>
    </row>
    <row r="165" spans="1:2" x14ac:dyDescent="0.25">
      <c r="A165" s="23" t="s">
        <v>15</v>
      </c>
      <c r="B165" s="25" t="s">
        <v>33</v>
      </c>
    </row>
    <row r="166" spans="1:2" x14ac:dyDescent="0.25">
      <c r="A166" s="5">
        <v>55.1</v>
      </c>
      <c r="B166" s="7">
        <v>1</v>
      </c>
    </row>
    <row r="167" spans="1:2" x14ac:dyDescent="0.25">
      <c r="A167" s="5">
        <v>61.08</v>
      </c>
      <c r="B167" s="7">
        <v>1</v>
      </c>
    </row>
    <row r="168" spans="1:2" x14ac:dyDescent="0.25">
      <c r="A168" s="5">
        <v>67.06</v>
      </c>
      <c r="B168" s="7">
        <v>1</v>
      </c>
    </row>
    <row r="169" spans="1:2" x14ac:dyDescent="0.25">
      <c r="A169" s="5">
        <v>72.52</v>
      </c>
      <c r="B169" s="7">
        <v>1</v>
      </c>
    </row>
    <row r="170" spans="1:2" x14ac:dyDescent="0.25">
      <c r="A170" s="5">
        <v>73.039999999999992</v>
      </c>
      <c r="B170" s="7">
        <v>1</v>
      </c>
    </row>
    <row r="171" spans="1:2" x14ac:dyDescent="0.25">
      <c r="A171" s="5">
        <v>79.02</v>
      </c>
      <c r="B171" s="7">
        <v>1</v>
      </c>
    </row>
    <row r="172" spans="1:2" x14ac:dyDescent="0.25">
      <c r="A172" s="8">
        <v>85</v>
      </c>
      <c r="B172" s="10">
        <v>1</v>
      </c>
    </row>
    <row r="174" spans="1:2" ht="28.9" customHeight="1" x14ac:dyDescent="0.5">
      <c r="A174" s="1" t="s">
        <v>49</v>
      </c>
      <c r="B174" s="1"/>
    </row>
    <row r="175" spans="1:2" x14ac:dyDescent="0.25">
      <c r="A175" s="23" t="s">
        <v>15</v>
      </c>
      <c r="B175" s="25" t="s">
        <v>33</v>
      </c>
    </row>
    <row r="176" spans="1:2" x14ac:dyDescent="0.25">
      <c r="A176" s="5">
        <v>55.1</v>
      </c>
      <c r="B176" s="7">
        <v>1</v>
      </c>
    </row>
    <row r="177" spans="1:2" x14ac:dyDescent="0.25">
      <c r="A177" s="5">
        <v>60.083333333333343</v>
      </c>
      <c r="B177" s="7">
        <v>1</v>
      </c>
    </row>
    <row r="178" spans="1:2" x14ac:dyDescent="0.25">
      <c r="A178" s="5">
        <v>65.066666666666663</v>
      </c>
      <c r="B178" s="7">
        <v>1</v>
      </c>
    </row>
    <row r="179" spans="1:2" x14ac:dyDescent="0.25">
      <c r="A179" s="5">
        <v>70.05</v>
      </c>
      <c r="B179" s="7">
        <v>1</v>
      </c>
    </row>
    <row r="180" spans="1:2" x14ac:dyDescent="0.25">
      <c r="A180" s="5">
        <v>72.52</v>
      </c>
      <c r="B180" s="7">
        <v>1</v>
      </c>
    </row>
    <row r="181" spans="1:2" x14ac:dyDescent="0.25">
      <c r="A181" s="5">
        <v>75.033333333333331</v>
      </c>
      <c r="B181" s="7">
        <v>1</v>
      </c>
    </row>
    <row r="182" spans="1:2" x14ac:dyDescent="0.25">
      <c r="A182" s="5">
        <v>80.016666666666666</v>
      </c>
      <c r="B182" s="7">
        <v>1</v>
      </c>
    </row>
    <row r="183" spans="1:2" x14ac:dyDescent="0.25">
      <c r="A183" s="8">
        <v>85</v>
      </c>
      <c r="B183" s="10">
        <v>1</v>
      </c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SCT Stock 20...70psi</vt:lpstr>
      <vt:lpstr>SCT Stock 40...70psi</vt:lpstr>
      <vt:lpstr>SCT Stock 55.1...85psi</vt:lpstr>
      <vt:lpstr>SCT Return</vt:lpstr>
      <vt:lpstr>HP Tuners Stock 20...70psi</vt:lpstr>
      <vt:lpstr>HP Tuners Stock 40...70psi</vt:lpstr>
      <vt:lpstr>HP Tuners Stock 55.1...85psi</vt:lpstr>
      <vt:lpstr>HP Tuners Return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Richards</dc:creator>
  <cp:lastModifiedBy>Simon Richards</cp:lastModifiedBy>
  <dcterms:created xsi:type="dcterms:W3CDTF">2022-10-27T03:01:23Z</dcterms:created>
  <dcterms:modified xsi:type="dcterms:W3CDTF">2022-10-27T03:09:03Z</dcterms:modified>
</cp:coreProperties>
</file>