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S\"/>
    </mc:Choice>
  </mc:AlternateContent>
  <xr:revisionPtr revIDLastSave="0" documentId="13_ncr:1_{51CC5F14-8242-4100-869F-FD593113FED6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9" i="4" l="1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L49" i="4"/>
  <c r="K49" i="4"/>
  <c r="J49" i="4"/>
  <c r="I49" i="4"/>
  <c r="H49" i="4"/>
  <c r="G49" i="4"/>
  <c r="F49" i="4"/>
  <c r="E49" i="4"/>
  <c r="D49" i="4"/>
  <c r="C49" i="4"/>
  <c r="B49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</calcChain>
</file>

<file path=xl/sharedStrings.xml><?xml version="1.0" encoding="utf-8"?>
<sst xmlns="http://schemas.openxmlformats.org/spreadsheetml/2006/main" count="123" uniqueCount="47">
  <si>
    <t>Injector Type:</t>
  </si>
  <si>
    <t>Matched Set:</t>
  </si>
  <si>
    <t>None selected</t>
  </si>
  <si>
    <t>Report Date:</t>
  </si>
  <si>
    <t>17/05/2022</t>
  </si>
  <si>
    <t>Reference Pressure (Gauge):</t>
  </si>
  <si>
    <t>kPa</t>
  </si>
  <si>
    <t>Reference Voltage:</t>
  </si>
  <si>
    <t>V</t>
  </si>
  <si>
    <t>P01, 0411, P59</t>
  </si>
  <si>
    <t>Table data (Offset) [ms]</t>
  </si>
  <si>
    <t>Differential Pressure [kPa]</t>
  </si>
  <si>
    <t>Voltage [V]</t>
  </si>
  <si>
    <t>P12</t>
  </si>
  <si>
    <t>Manifold Vacuum [kPa]</t>
  </si>
  <si>
    <t>E40</t>
  </si>
  <si>
    <t>E37, E38 (before 2009)</t>
  </si>
  <si>
    <t>E38 (2009+), E78, E67</t>
  </si>
  <si>
    <t xml:space="preserve"> 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</si>
  <si>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</si>
  <si>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</si>
  <si>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</si>
  <si>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</si>
  <si>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</si>
  <si>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</si>
  <si>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</si>
  <si>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</si>
  <si>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</si>
  <si>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</si>
  <si>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</si>
  <si>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</si>
  <si>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</si>
  <si>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</si>
  <si>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</si>
  <si>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</si>
  <si>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</si>
  <si>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</si>
  <si>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</si>
  <si>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</si>
  <si>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</si>
  <si>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</si>
  <si>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</si>
  <si>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</si>
  <si>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</si>
  <si>
    <t>HP1000S</t>
  </si>
  <si>
    <t>HP1000S GM HP TUNERS</t>
  </si>
  <si>
    <t>HP1000S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</si>
</sst>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921AF0-73A8-4676-9575-711EB3B4C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BDDDAE-F267-4A5D-BDEA-84D1BE63F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856EBF-154C-4E0D-A862-7D88E6A67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03B805-7BA9-49DB-8E9A-69FA41539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H219"/>
  <sheetViews>
    <sheetView workbookViewId="0">
      <selection activeCell="B26" sqref="B2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0</v>
      </c>
      <c r="B17" s="6" t="s">
        <v>44</v>
      </c>
      <c r="C17" s="6"/>
      <c r="D17" s="7"/>
    </row>
    <row r="18" spans="1:18" x14ac:dyDescent="0.25">
      <c r="A18" s="5" t="s">
        <v>1</v>
      </c>
      <c r="B18" s="6" t="s">
        <v>2</v>
      </c>
      <c r="C18" s="6"/>
      <c r="D18" s="7"/>
    </row>
    <row r="19" spans="1:18" x14ac:dyDescent="0.25">
      <c r="A19" s="5" t="s">
        <v>3</v>
      </c>
      <c r="B19" s="6" t="s">
        <v>4</v>
      </c>
      <c r="C19" s="6"/>
      <c r="D19" s="7"/>
    </row>
    <row r="20" spans="1:18" x14ac:dyDescent="0.25">
      <c r="A20" s="8"/>
      <c r="B20" s="9"/>
      <c r="C20" s="9"/>
      <c r="D20" s="10"/>
    </row>
    <row r="22" spans="1:18" x14ac:dyDescent="0.25">
      <c r="A22" s="2"/>
      <c r="B22" s="11"/>
      <c r="C22" s="11"/>
      <c r="D22" s="12"/>
    </row>
    <row r="23" spans="1:18" x14ac:dyDescent="0.25">
      <c r="A23" s="5" t="s">
        <v>5</v>
      </c>
      <c r="B23" s="13">
        <v>400</v>
      </c>
      <c r="C23" s="13" t="s">
        <v>6</v>
      </c>
      <c r="D23" s="14"/>
    </row>
    <row r="24" spans="1:18" x14ac:dyDescent="0.25">
      <c r="A24" s="5" t="s">
        <v>7</v>
      </c>
      <c r="B24" s="13">
        <v>14</v>
      </c>
      <c r="C24" s="13" t="s">
        <v>8</v>
      </c>
      <c r="D24" s="14"/>
    </row>
    <row r="25" spans="1:18" x14ac:dyDescent="0.25">
      <c r="A25" s="8"/>
      <c r="B25" s="15"/>
      <c r="C25" s="15"/>
      <c r="D25" s="16"/>
    </row>
    <row r="31" spans="1:18" ht="28.9" customHeight="1" x14ac:dyDescent="0.5">
      <c r="A31" s="1" t="s">
        <v>9</v>
      </c>
      <c r="B31" s="1"/>
    </row>
    <row r="32" spans="1:18" x14ac:dyDescent="0.25">
      <c r="A32" s="17" t="s">
        <v>10</v>
      </c>
      <c r="B32" s="18" t="s">
        <v>11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x14ac:dyDescent="0.25">
      <c r="A33" s="20" t="s">
        <v>12</v>
      </c>
      <c r="B33" s="21">
        <v>0</v>
      </c>
      <c r="C33" s="21">
        <v>5</v>
      </c>
      <c r="D33" s="21">
        <v>10</v>
      </c>
      <c r="E33" s="21">
        <v>15</v>
      </c>
      <c r="F33" s="21">
        <v>20</v>
      </c>
      <c r="G33" s="21">
        <v>25</v>
      </c>
      <c r="H33" s="21">
        <v>30</v>
      </c>
      <c r="I33" s="21">
        <v>35</v>
      </c>
      <c r="J33" s="21">
        <v>40</v>
      </c>
      <c r="K33" s="21">
        <v>45</v>
      </c>
      <c r="L33" s="21">
        <v>50</v>
      </c>
      <c r="M33" s="21">
        <v>55</v>
      </c>
      <c r="N33" s="21">
        <v>60</v>
      </c>
      <c r="O33" s="21">
        <v>65</v>
      </c>
      <c r="P33" s="21">
        <v>70</v>
      </c>
      <c r="Q33" s="21">
        <v>75</v>
      </c>
      <c r="R33" s="22">
        <v>80</v>
      </c>
    </row>
    <row r="34" spans="1:18" x14ac:dyDescent="0.25">
      <c r="A34" s="23">
        <v>4.5</v>
      </c>
      <c r="B34" s="24">
        <v>6.234396544070858</v>
      </c>
      <c r="C34" s="24">
        <v>6.2822550545024098</v>
      </c>
      <c r="D34" s="24">
        <v>6.3306088963589131</v>
      </c>
      <c r="E34" s="24">
        <v>6.3794623280861558</v>
      </c>
      <c r="F34" s="24">
        <v>6.4288196081299258</v>
      </c>
      <c r="G34" s="24">
        <v>6.4786849949360059</v>
      </c>
      <c r="H34" s="24">
        <v>6.5290627469501894</v>
      </c>
      <c r="I34" s="24">
        <v>6.5799571226182554</v>
      </c>
      <c r="J34" s="24">
        <v>6.6313723803859936</v>
      </c>
      <c r="K34" s="24">
        <v>6.6833127786991948</v>
      </c>
      <c r="L34" s="24">
        <v>6.7357825760036381</v>
      </c>
      <c r="M34" s="24">
        <v>6.788786060245946</v>
      </c>
      <c r="N34" s="24">
        <v>6.8423276373760338</v>
      </c>
      <c r="O34" s="24">
        <v>6.8964117428446627</v>
      </c>
      <c r="P34" s="24">
        <v>6.9510428121025791</v>
      </c>
      <c r="Q34" s="24">
        <v>7.006225280600539</v>
      </c>
      <c r="R34" s="25">
        <v>7.0619635837892876</v>
      </c>
    </row>
    <row r="35" spans="1:18" x14ac:dyDescent="0.25">
      <c r="A35" s="23">
        <v>5</v>
      </c>
      <c r="B35" s="24">
        <v>5.57666136116835</v>
      </c>
      <c r="C35" s="24">
        <v>5.6193670737004293</v>
      </c>
      <c r="D35" s="24">
        <v>5.6625353647567094</v>
      </c>
      <c r="E35" s="24">
        <v>5.7061703519836797</v>
      </c>
      <c r="F35" s="24">
        <v>5.7502761530278237</v>
      </c>
      <c r="G35" s="24">
        <v>5.7948568855356326</v>
      </c>
      <c r="H35" s="24">
        <v>5.8399166671535943</v>
      </c>
      <c r="I35" s="24">
        <v>5.8854596155281964</v>
      </c>
      <c r="J35" s="24">
        <v>5.9314898483059268</v>
      </c>
      <c r="K35" s="24">
        <v>5.9780114831332716</v>
      </c>
      <c r="L35" s="24">
        <v>6.0250286376567219</v>
      </c>
      <c r="M35" s="24">
        <v>6.0725454590235897</v>
      </c>
      <c r="N35" s="24">
        <v>6.1205662123845039</v>
      </c>
      <c r="O35" s="24">
        <v>6.1690951923909161</v>
      </c>
      <c r="P35" s="24">
        <v>6.2181366936942801</v>
      </c>
      <c r="Q35" s="24">
        <v>6.2676950109460501</v>
      </c>
      <c r="R35" s="25">
        <v>6.3177744387976782</v>
      </c>
    </row>
    <row r="36" spans="1:18" x14ac:dyDescent="0.25">
      <c r="A36" s="23">
        <v>5.5</v>
      </c>
      <c r="B36" s="24">
        <v>4.9845639437374949</v>
      </c>
      <c r="C36" s="24">
        <v>5.0225010925743963</v>
      </c>
      <c r="D36" s="24">
        <v>5.0608691870739939</v>
      </c>
      <c r="E36" s="24">
        <v>5.0996722040834737</v>
      </c>
      <c r="F36" s="24">
        <v>5.1389141204500293</v>
      </c>
      <c r="G36" s="24">
        <v>5.178598913020851</v>
      </c>
      <c r="H36" s="24">
        <v>5.2187305586431227</v>
      </c>
      <c r="I36" s="24">
        <v>5.2593130341640393</v>
      </c>
      <c r="J36" s="24">
        <v>5.3003503164307828</v>
      </c>
      <c r="K36" s="24">
        <v>5.341846382290548</v>
      </c>
      <c r="L36" s="24">
        <v>5.3838052085905206</v>
      </c>
      <c r="M36" s="24">
        <v>5.426230801678722</v>
      </c>
      <c r="N36" s="24">
        <v>5.469127285906473</v>
      </c>
      <c r="O36" s="24">
        <v>5.5124988151259329</v>
      </c>
      <c r="P36" s="24">
        <v>5.5563495431892536</v>
      </c>
      <c r="Q36" s="24">
        <v>5.6006836239485924</v>
      </c>
      <c r="R36" s="25">
        <v>5.6455052112560997</v>
      </c>
    </row>
    <row r="37" spans="1:18" x14ac:dyDescent="0.25">
      <c r="A37" s="23">
        <v>6</v>
      </c>
      <c r="B37" s="24">
        <v>4.4534338562330653</v>
      </c>
      <c r="C37" s="24">
        <v>4.4869727689219028</v>
      </c>
      <c r="D37" s="24">
        <v>4.5209121144511766</v>
      </c>
      <c r="E37" s="24">
        <v>4.5552557288687812</v>
      </c>
      <c r="F37" s="24">
        <v>4.5900074482226056</v>
      </c>
      <c r="G37" s="24">
        <v>4.6251711085605391</v>
      </c>
      <c r="H37" s="24">
        <v>4.6607505459304743</v>
      </c>
      <c r="I37" s="24">
        <v>4.6967495963803012</v>
      </c>
      <c r="J37" s="24">
        <v>4.7331720959579089</v>
      </c>
      <c r="K37" s="24">
        <v>4.7700218807111856</v>
      </c>
      <c r="L37" s="24">
        <v>4.8073027866880267</v>
      </c>
      <c r="M37" s="24">
        <v>4.845018679437147</v>
      </c>
      <c r="N37" s="24">
        <v>4.8831735425105736</v>
      </c>
      <c r="O37" s="24">
        <v>4.9217713889611652</v>
      </c>
      <c r="P37" s="24">
        <v>4.9608162318417746</v>
      </c>
      <c r="Q37" s="24">
        <v>5.0003120842052624</v>
      </c>
      <c r="R37" s="25">
        <v>5.0402629591044787</v>
      </c>
    </row>
    <row r="38" spans="1:18" x14ac:dyDescent="0.25">
      <c r="A38" s="23">
        <v>6.5</v>
      </c>
      <c r="B38" s="24">
        <v>3.9787730571680009</v>
      </c>
      <c r="C38" s="24">
        <v>4.0082701545987076</v>
      </c>
      <c r="D38" s="24">
        <v>4.0381382920868436</v>
      </c>
      <c r="E38" s="24">
        <v>4.0683811648810009</v>
      </c>
      <c r="F38" s="24">
        <v>4.099002468229771</v>
      </c>
      <c r="G38" s="24">
        <v>4.1300058973817464</v>
      </c>
      <c r="H38" s="24">
        <v>4.1613951475855169</v>
      </c>
      <c r="I38" s="24">
        <v>4.1931739140896758</v>
      </c>
      <c r="J38" s="24">
        <v>4.2253458921428129</v>
      </c>
      <c r="K38" s="24">
        <v>4.2579147769935206</v>
      </c>
      <c r="L38" s="24">
        <v>4.2908842638903906</v>
      </c>
      <c r="M38" s="24">
        <v>4.3242580775828419</v>
      </c>
      <c r="N38" s="24">
        <v>4.3580400608236038</v>
      </c>
      <c r="O38" s="24">
        <v>4.3922340858662334</v>
      </c>
      <c r="P38" s="24">
        <v>4.4268440249642866</v>
      </c>
      <c r="Q38" s="24">
        <v>4.4618737503713239</v>
      </c>
      <c r="R38" s="25">
        <v>4.4973271343408969</v>
      </c>
    </row>
    <row r="39" spans="1:18" x14ac:dyDescent="0.25">
      <c r="A39" s="23">
        <v>7</v>
      </c>
      <c r="B39" s="24">
        <v>3.5562558991134199</v>
      </c>
      <c r="C39" s="24">
        <v>3.5820536955187552</v>
      </c>
      <c r="D39" s="24">
        <v>3.6081942592377572</v>
      </c>
      <c r="E39" s="24">
        <v>3.6346811447197211</v>
      </c>
      <c r="F39" s="24">
        <v>3.6615179064139372</v>
      </c>
      <c r="G39" s="24">
        <v>3.6887080987697001</v>
      </c>
      <c r="H39" s="24">
        <v>3.716255276236303</v>
      </c>
      <c r="I39" s="24">
        <v>3.7441629932630369</v>
      </c>
      <c r="J39" s="24">
        <v>3.7724348042991949</v>
      </c>
      <c r="K39" s="24">
        <v>3.8010742637940709</v>
      </c>
      <c r="L39" s="24">
        <v>3.8300849261969572</v>
      </c>
      <c r="M39" s="24">
        <v>3.8594703754579718</v>
      </c>
      <c r="N39" s="24">
        <v>3.8892343135305478</v>
      </c>
      <c r="O39" s="24">
        <v>3.9193804718689438</v>
      </c>
      <c r="P39" s="24">
        <v>3.9499125819274159</v>
      </c>
      <c r="Q39" s="24">
        <v>3.9808343751602249</v>
      </c>
      <c r="R39" s="25">
        <v>4.0121495830216256</v>
      </c>
    </row>
    <row r="40" spans="1:18" x14ac:dyDescent="0.25">
      <c r="A40" s="23">
        <v>7.5</v>
      </c>
      <c r="B40" s="24">
        <v>3.1817291286986138</v>
      </c>
      <c r="C40" s="24">
        <v>3.2041562316541539</v>
      </c>
      <c r="D40" s="24">
        <v>3.22689894921885</v>
      </c>
      <c r="E40" s="24">
        <v>3.2499606950426929</v>
      </c>
      <c r="F40" s="24">
        <v>3.2733448827756781</v>
      </c>
      <c r="G40" s="24">
        <v>3.297054926067799</v>
      </c>
      <c r="H40" s="24">
        <v>3.321094238569049</v>
      </c>
      <c r="I40" s="24">
        <v>3.345466233929423</v>
      </c>
      <c r="J40" s="24">
        <v>3.3701743257989141</v>
      </c>
      <c r="K40" s="24">
        <v>3.395221927827516</v>
      </c>
      <c r="L40" s="24">
        <v>3.4206124536652251</v>
      </c>
      <c r="M40" s="24">
        <v>3.4463493464628598</v>
      </c>
      <c r="N40" s="24">
        <v>3.472436167374553</v>
      </c>
      <c r="O40" s="24">
        <v>3.498876507055265</v>
      </c>
      <c r="P40" s="24">
        <v>3.5256739561599528</v>
      </c>
      <c r="Q40" s="24">
        <v>3.5528321053435801</v>
      </c>
      <c r="R40" s="25">
        <v>3.5803545452611019</v>
      </c>
    </row>
    <row r="41" spans="1:18" x14ac:dyDescent="0.25">
      <c r="A41" s="23">
        <v>8</v>
      </c>
      <c r="B41" s="24">
        <v>2.851211886611055</v>
      </c>
      <c r="C41" s="24">
        <v>2.8705829970352039</v>
      </c>
      <c r="D41" s="24">
        <v>2.8902436894032419</v>
      </c>
      <c r="E41" s="24">
        <v>2.9101972365658622</v>
      </c>
      <c r="F41" s="24">
        <v>2.9304469113737581</v>
      </c>
      <c r="G41" s="24">
        <v>2.950995986677627</v>
      </c>
      <c r="H41" s="24">
        <v>2.971847735328164</v>
      </c>
      <c r="I41" s="24">
        <v>2.9930054301760638</v>
      </c>
      <c r="J41" s="24">
        <v>3.0144723440720229</v>
      </c>
      <c r="K41" s="24">
        <v>3.0362517498667341</v>
      </c>
      <c r="L41" s="24">
        <v>3.0583469204108931</v>
      </c>
      <c r="M41" s="24">
        <v>3.0807611580560228</v>
      </c>
      <c r="N41" s="24">
        <v>3.1034978831569582</v>
      </c>
      <c r="O41" s="24">
        <v>3.1265605455693581</v>
      </c>
      <c r="P41" s="24">
        <v>3.149952595148882</v>
      </c>
      <c r="Q41" s="24">
        <v>3.1736774817511928</v>
      </c>
      <c r="R41" s="25">
        <v>3.1977386552319489</v>
      </c>
    </row>
    <row r="42" spans="1:18" x14ac:dyDescent="0.25">
      <c r="A42" s="23">
        <v>8.5</v>
      </c>
      <c r="B42" s="24">
        <v>2.560895707596393</v>
      </c>
      <c r="C42" s="24">
        <v>2.5775116197503731</v>
      </c>
      <c r="D42" s="24">
        <v>2.594392201222222</v>
      </c>
      <c r="E42" s="24">
        <v>2.6115405840633348</v>
      </c>
      <c r="F42" s="24">
        <v>2.6289599003251092</v>
      </c>
      <c r="G42" s="24">
        <v>2.6466532820589399</v>
      </c>
      <c r="H42" s="24">
        <v>2.6646238613162239</v>
      </c>
      <c r="I42" s="24">
        <v>2.682874770148358</v>
      </c>
      <c r="J42" s="24">
        <v>2.7014091406067391</v>
      </c>
      <c r="K42" s="24">
        <v>2.7202301047427619</v>
      </c>
      <c r="L42" s="24">
        <v>2.7393407946078239</v>
      </c>
      <c r="M42" s="24">
        <v>2.758744371754148</v>
      </c>
      <c r="N42" s="24">
        <v>2.7784441157372699</v>
      </c>
      <c r="O42" s="24">
        <v>2.7984433356135501</v>
      </c>
      <c r="P42" s="24">
        <v>2.8187453404393499</v>
      </c>
      <c r="Q42" s="24">
        <v>2.8393534392710338</v>
      </c>
      <c r="R42" s="25">
        <v>2.8602709411649618</v>
      </c>
    </row>
    <row r="43" spans="1:18" x14ac:dyDescent="0.25">
      <c r="A43" s="23">
        <v>9</v>
      </c>
      <c r="B43" s="24">
        <v>2.307144520458448</v>
      </c>
      <c r="C43" s="24">
        <v>2.321292121946303</v>
      </c>
      <c r="D43" s="24">
        <v>2.3356806001652561</v>
      </c>
      <c r="E43" s="24">
        <v>2.3503129463674028</v>
      </c>
      <c r="F43" s="24">
        <v>2.3651921518048402</v>
      </c>
      <c r="G43" s="24">
        <v>2.380321207729668</v>
      </c>
      <c r="H43" s="24">
        <v>2.3957031053939821</v>
      </c>
      <c r="I43" s="24">
        <v>2.41134083604988</v>
      </c>
      <c r="J43" s="24">
        <v>2.4272373909494589</v>
      </c>
      <c r="K43" s="24">
        <v>2.4433957613448181</v>
      </c>
      <c r="L43" s="24">
        <v>2.4598189384880551</v>
      </c>
      <c r="M43" s="24">
        <v>2.4765099431320921</v>
      </c>
      <c r="N43" s="24">
        <v>2.4934719140331669</v>
      </c>
      <c r="O43" s="24">
        <v>2.510708019448344</v>
      </c>
      <c r="P43" s="24">
        <v>2.5282214276346822</v>
      </c>
      <c r="Q43" s="24">
        <v>2.5460153068492488</v>
      </c>
      <c r="R43" s="25">
        <v>2.5640928253491042</v>
      </c>
    </row>
    <row r="44" spans="1:18" x14ac:dyDescent="0.25">
      <c r="A44" s="23">
        <v>9.5</v>
      </c>
      <c r="B44" s="24">
        <v>2.0864946480592219</v>
      </c>
      <c r="C44" s="24">
        <v>2.0984469198278202</v>
      </c>
      <c r="D44" s="24">
        <v>2.1106173957799901</v>
      </c>
      <c r="E44" s="24">
        <v>2.1230089263685308</v>
      </c>
      <c r="F44" s="24">
        <v>2.1356243620462418</v>
      </c>
      <c r="G44" s="24">
        <v>2.148466553265922</v>
      </c>
      <c r="H44" s="24">
        <v>2.1615383504803689</v>
      </c>
      <c r="I44" s="24">
        <v>2.1748426041423832</v>
      </c>
      <c r="J44" s="24">
        <v>2.1883821647047612</v>
      </c>
      <c r="K44" s="24">
        <v>2.2021598826203039</v>
      </c>
      <c r="L44" s="24">
        <v>2.2161786083418091</v>
      </c>
      <c r="M44" s="24">
        <v>2.2304412218229031</v>
      </c>
      <c r="N44" s="24">
        <v>2.2449507210205222</v>
      </c>
      <c r="O44" s="24">
        <v>2.2597101333924319</v>
      </c>
      <c r="P44" s="24">
        <v>2.274722486396394</v>
      </c>
      <c r="Q44" s="24">
        <v>2.2899908074901751</v>
      </c>
      <c r="R44" s="25">
        <v>2.305518124131539</v>
      </c>
    </row>
    <row r="45" spans="1:18" x14ac:dyDescent="0.25">
      <c r="A45" s="23">
        <v>10</v>
      </c>
      <c r="B45" s="24">
        <v>1.895654807318891</v>
      </c>
      <c r="C45" s="24">
        <v>1.9056708236579181</v>
      </c>
      <c r="D45" s="24">
        <v>1.91588349167224</v>
      </c>
      <c r="E45" s="24">
        <v>1.9262955210153601</v>
      </c>
      <c r="F45" s="24">
        <v>1.9369096213407739</v>
      </c>
      <c r="G45" s="24">
        <v>1.947728502301985</v>
      </c>
      <c r="H45" s="24">
        <v>1.958754873552492</v>
      </c>
      <c r="I45" s="24">
        <v>1.969991444745794</v>
      </c>
      <c r="J45" s="24">
        <v>1.981440925535392</v>
      </c>
      <c r="K45" s="24">
        <v>1.9931060255747861</v>
      </c>
      <c r="L45" s="24">
        <v>2.0049894545174758</v>
      </c>
      <c r="M45" s="24">
        <v>2.0170939515177881</v>
      </c>
      <c r="N45" s="24">
        <v>2.029422373733361</v>
      </c>
      <c r="O45" s="24">
        <v>2.0419776078226621</v>
      </c>
      <c r="P45" s="24">
        <v>2.0547625404441541</v>
      </c>
      <c r="Q45" s="24">
        <v>2.0677800582563028</v>
      </c>
      <c r="R45" s="25">
        <v>2.081033047917574</v>
      </c>
    </row>
    <row r="46" spans="1:18" x14ac:dyDescent="0.25">
      <c r="A46" s="23">
        <v>10.5</v>
      </c>
      <c r="B46" s="24">
        <v>1.7315061092158099</v>
      </c>
      <c r="C46" s="24">
        <v>1.739831037757777</v>
      </c>
      <c r="D46" s="24">
        <v>1.7483321855060101</v>
      </c>
      <c r="E46" s="24">
        <v>1.757012121314711</v>
      </c>
      <c r="F46" s="24">
        <v>1.7658734140380821</v>
      </c>
      <c r="G46" s="24">
        <v>1.7749186325303239</v>
      </c>
      <c r="H46" s="24">
        <v>1.784150345645636</v>
      </c>
      <c r="I46" s="24">
        <v>1.7935711222382229</v>
      </c>
      <c r="J46" s="24">
        <v>1.8031835311622819</v>
      </c>
      <c r="K46" s="24">
        <v>1.812990141272018</v>
      </c>
      <c r="L46" s="24">
        <v>1.8229935214216291</v>
      </c>
      <c r="M46" s="24">
        <v>1.833196269966145</v>
      </c>
      <c r="N46" s="24">
        <v>1.8436011032639059</v>
      </c>
      <c r="O46" s="24">
        <v>1.8542107671740771</v>
      </c>
      <c r="P46" s="24">
        <v>1.8650280075558261</v>
      </c>
      <c r="Q46" s="24">
        <v>1.876055570268319</v>
      </c>
      <c r="R46" s="25">
        <v>1.8872962011707219</v>
      </c>
    </row>
    <row r="47" spans="1:18" x14ac:dyDescent="0.25">
      <c r="A47" s="23">
        <v>11</v>
      </c>
      <c r="B47" s="24">
        <v>1.591102058786509</v>
      </c>
      <c r="C47" s="24">
        <v>1.597967160506746</v>
      </c>
      <c r="D47" s="24">
        <v>1.604989169003469</v>
      </c>
      <c r="E47" s="24">
        <v>1.612170512331579</v>
      </c>
      <c r="F47" s="24">
        <v>1.61951361854598</v>
      </c>
      <c r="G47" s="24">
        <v>1.627020915701574</v>
      </c>
      <c r="H47" s="24">
        <v>1.6346948318532619</v>
      </c>
      <c r="I47" s="24">
        <v>1.6425377950559481</v>
      </c>
      <c r="J47" s="24">
        <v>1.6505522333645339</v>
      </c>
      <c r="K47" s="24">
        <v>1.6587405748339219</v>
      </c>
      <c r="L47" s="24">
        <v>1.6671052475190149</v>
      </c>
      <c r="M47" s="24">
        <v>1.675648708975543</v>
      </c>
      <c r="N47" s="24">
        <v>1.684373534762545</v>
      </c>
      <c r="O47" s="24">
        <v>1.69328232993989</v>
      </c>
      <c r="P47" s="24">
        <v>1.702377699567446</v>
      </c>
      <c r="Q47" s="24">
        <v>1.7116622487050801</v>
      </c>
      <c r="R47" s="25">
        <v>1.7211385824126599</v>
      </c>
    </row>
    <row r="48" spans="1:18" x14ac:dyDescent="0.25">
      <c r="A48" s="23">
        <v>11.5</v>
      </c>
      <c r="B48" s="24">
        <v>1.4716685551256941</v>
      </c>
      <c r="C48" s="24">
        <v>1.4772911843423551</v>
      </c>
      <c r="D48" s="24">
        <v>1.4830525279449669</v>
      </c>
      <c r="E48" s="24">
        <v>1.4889548731891351</v>
      </c>
      <c r="F48" s="24">
        <v>1.495000507330462</v>
      </c>
      <c r="G48" s="24">
        <v>1.5011917176245519</v>
      </c>
      <c r="H48" s="24">
        <v>1.507530791327008</v>
      </c>
      <c r="I48" s="24">
        <v>1.5140200156934329</v>
      </c>
      <c r="J48" s="24">
        <v>1.520661677979432</v>
      </c>
      <c r="K48" s="24">
        <v>1.5274580654406069</v>
      </c>
      <c r="L48" s="24">
        <v>1.5344114653325629</v>
      </c>
      <c r="M48" s="24">
        <v>1.5415241944117299</v>
      </c>
      <c r="N48" s="24">
        <v>1.548798687437851</v>
      </c>
      <c r="O48" s="24">
        <v>1.556237408671493</v>
      </c>
      <c r="P48" s="24">
        <v>1.563842822373227</v>
      </c>
      <c r="Q48" s="24">
        <v>1.571617392803621</v>
      </c>
      <c r="R48" s="25">
        <v>1.5795635842232429</v>
      </c>
    </row>
    <row r="49" spans="1:18" x14ac:dyDescent="0.25">
      <c r="A49" s="23">
        <v>12</v>
      </c>
      <c r="B49" s="24">
        <v>1.3706038913862371</v>
      </c>
      <c r="C49" s="24">
        <v>1.3751874957602961</v>
      </c>
      <c r="D49" s="24">
        <v>1.379892742169021</v>
      </c>
      <c r="E49" s="24">
        <v>1.384721777068717</v>
      </c>
      <c r="F49" s="24">
        <v>1.389676746915687</v>
      </c>
      <c r="G49" s="24">
        <v>1.3947597981662381</v>
      </c>
      <c r="H49" s="24">
        <v>1.399973077276673</v>
      </c>
      <c r="I49" s="24">
        <v>1.4053187307032979</v>
      </c>
      <c r="J49" s="24">
        <v>1.410798904902417</v>
      </c>
      <c r="K49" s="24">
        <v>1.416415746330334</v>
      </c>
      <c r="L49" s="24">
        <v>1.422171401443356</v>
      </c>
      <c r="M49" s="24">
        <v>1.4280680461986131</v>
      </c>
      <c r="N49" s="24">
        <v>1.434107974556549</v>
      </c>
      <c r="O49" s="24">
        <v>1.440293509978434</v>
      </c>
      <c r="P49" s="24">
        <v>1.4466269759255379</v>
      </c>
      <c r="Q49" s="24">
        <v>1.453110695859132</v>
      </c>
      <c r="R49" s="25">
        <v>1.4597469932404861</v>
      </c>
    </row>
    <row r="50" spans="1:18" x14ac:dyDescent="0.25">
      <c r="A50" s="23">
        <v>12.5</v>
      </c>
      <c r="B50" s="24">
        <v>1.2854787547792119</v>
      </c>
      <c r="C50" s="24">
        <v>1.2892128753144669</v>
      </c>
      <c r="D50" s="24">
        <v>1.293052685572349</v>
      </c>
      <c r="E50" s="24">
        <v>1.2970001912098641</v>
      </c>
      <c r="F50" s="24">
        <v>1.301057397884017</v>
      </c>
      <c r="G50" s="24">
        <v>1.305226311251815</v>
      </c>
      <c r="H50" s="24">
        <v>1.3095089369702639</v>
      </c>
      <c r="I50" s="24">
        <v>1.3139072806963701</v>
      </c>
      <c r="J50" s="24">
        <v>1.3184233480871379</v>
      </c>
      <c r="K50" s="24">
        <v>1.323059144799575</v>
      </c>
      <c r="L50" s="24">
        <v>1.3278166764906869</v>
      </c>
      <c r="M50" s="24">
        <v>1.3326979783183071</v>
      </c>
      <c r="N50" s="24">
        <v>1.337705203443579</v>
      </c>
      <c r="O50" s="24">
        <v>1.3428405345284751</v>
      </c>
      <c r="P50" s="24">
        <v>1.348106154234965</v>
      </c>
      <c r="Q50" s="24">
        <v>1.353504245225023</v>
      </c>
      <c r="R50" s="25">
        <v>1.359036990160617</v>
      </c>
    </row>
    <row r="51" spans="1:18" x14ac:dyDescent="0.25">
      <c r="A51" s="23">
        <v>13</v>
      </c>
      <c r="B51" s="24">
        <v>1.21403622657385</v>
      </c>
      <c r="C51" s="24">
        <v>1.217096497616919</v>
      </c>
      <c r="D51" s="24">
        <v>1.2202476261098241</v>
      </c>
      <c r="E51" s="24">
        <v>1.223491476910272</v>
      </c>
      <c r="F51" s="24">
        <v>1.2268299148759689</v>
      </c>
      <c r="G51" s="24">
        <v>1.2302648048646241</v>
      </c>
      <c r="H51" s="24">
        <v>1.2337980117339431</v>
      </c>
      <c r="I51" s="24">
        <v>1.237431400341634</v>
      </c>
      <c r="J51" s="24">
        <v>1.2411668355454031</v>
      </c>
      <c r="K51" s="24">
        <v>1.2450061822029579</v>
      </c>
      <c r="L51" s="24">
        <v>1.2489513051720069</v>
      </c>
      <c r="M51" s="24">
        <v>1.2530040988110831</v>
      </c>
      <c r="N51" s="24">
        <v>1.257166575482032</v>
      </c>
      <c r="O51" s="24">
        <v>1.261440777047526</v>
      </c>
      <c r="P51" s="24">
        <v>1.265828745370239</v>
      </c>
      <c r="Q51" s="24">
        <v>1.2703325223128421</v>
      </c>
      <c r="R51" s="25">
        <v>1.274954149738009</v>
      </c>
    </row>
    <row r="52" spans="1:18" x14ac:dyDescent="0.25">
      <c r="A52" s="23">
        <v>13.5</v>
      </c>
      <c r="B52" s="24">
        <v>1.1541917820975589</v>
      </c>
      <c r="C52" s="24">
        <v>1.1567399313378821</v>
      </c>
      <c r="D52" s="24">
        <v>1.1593652257944971</v>
      </c>
      <c r="E52" s="24">
        <v>1.162069389525813</v>
      </c>
      <c r="F52" s="24">
        <v>1.1648541465902369</v>
      </c>
      <c r="G52" s="24">
        <v>1.167721221046178</v>
      </c>
      <c r="H52" s="24">
        <v>1.1706723369520451</v>
      </c>
      <c r="I52" s="24">
        <v>1.173709218366245</v>
      </c>
      <c r="J52" s="24">
        <v>1.176833589347188</v>
      </c>
      <c r="K52" s="24">
        <v>1.1800471739532821</v>
      </c>
      <c r="L52" s="24">
        <v>1.1833516962429349</v>
      </c>
      <c r="M52" s="24">
        <v>1.1867489097753821</v>
      </c>
      <c r="N52" s="24">
        <v>1.190240686113172</v>
      </c>
      <c r="O52" s="24">
        <v>1.193828926319676</v>
      </c>
      <c r="P52" s="24">
        <v>1.1975155314582691</v>
      </c>
      <c r="Q52" s="24">
        <v>1.2013024025923249</v>
      </c>
      <c r="R52" s="25">
        <v>1.205191440785218</v>
      </c>
    </row>
    <row r="53" spans="1:18" x14ac:dyDescent="0.25">
      <c r="A53" s="23">
        <v>14</v>
      </c>
      <c r="B53" s="24">
        <v>1.10403329073593</v>
      </c>
      <c r="C53" s="24">
        <v>1.10621713920577</v>
      </c>
      <c r="D53" s="24">
        <v>1.1084655406976061</v>
      </c>
      <c r="E53" s="24">
        <v>1.110780078470547</v>
      </c>
      <c r="F53" s="24">
        <v>1.113162335783703</v>
      </c>
      <c r="G53" s="24">
        <v>1.1156138958961841</v>
      </c>
      <c r="H53" s="24">
        <v>1.1181363420670991</v>
      </c>
      <c r="I53" s="24">
        <v>1.120731257555557</v>
      </c>
      <c r="J53" s="24">
        <v>1.1234002256206701</v>
      </c>
      <c r="K53" s="24">
        <v>1.126144829521545</v>
      </c>
      <c r="L53" s="24">
        <v>1.1289666525172919</v>
      </c>
      <c r="M53" s="24">
        <v>1.1318673073678489</v>
      </c>
      <c r="N53" s="24">
        <v>1.134848524836463</v>
      </c>
      <c r="O53" s="24">
        <v>1.137912065187209</v>
      </c>
      <c r="P53" s="24">
        <v>1.1410596886841631</v>
      </c>
      <c r="Q53" s="24">
        <v>1.1442931555913991</v>
      </c>
      <c r="R53" s="25">
        <v>1.1476142261729929</v>
      </c>
    </row>
    <row r="54" spans="1:18" x14ac:dyDescent="0.25">
      <c r="A54" s="23">
        <v>14.5</v>
      </c>
      <c r="B54" s="24">
        <v>1.0618210159327239</v>
      </c>
      <c r="C54" s="24">
        <v>1.0637744780071641</v>
      </c>
      <c r="D54" s="24">
        <v>1.065781020948551</v>
      </c>
      <c r="E54" s="24">
        <v>1.0678420872166949</v>
      </c>
      <c r="F54" s="24">
        <v>1.0699591192714091</v>
      </c>
      <c r="G54" s="24">
        <v>1.0721335595725019</v>
      </c>
      <c r="H54" s="24">
        <v>1.0743668505797861</v>
      </c>
      <c r="I54" s="24">
        <v>1.076660434753071</v>
      </c>
      <c r="J54" s="24">
        <v>1.079015754552169</v>
      </c>
      <c r="K54" s="24">
        <v>1.081434252436889</v>
      </c>
      <c r="L54" s="24">
        <v>1.0839173708670431</v>
      </c>
      <c r="M54" s="24">
        <v>1.0864665818032679</v>
      </c>
      <c r="N54" s="24">
        <v>1.0890834752095151</v>
      </c>
      <c r="O54" s="24">
        <v>1.0917696705505591</v>
      </c>
      <c r="P54" s="24">
        <v>1.0945267872911759</v>
      </c>
      <c r="Q54" s="24">
        <v>1.0973564448961419</v>
      </c>
      <c r="R54" s="25">
        <v>1.100260262830234</v>
      </c>
    </row>
    <row r="55" spans="1:18" x14ac:dyDescent="0.25">
      <c r="A55" s="23">
        <v>15</v>
      </c>
      <c r="B55" s="24">
        <v>1.0259876151898919</v>
      </c>
      <c r="C55" s="24">
        <v>1.027830698586836</v>
      </c>
      <c r="D55" s="24">
        <v>1.0297165107349271</v>
      </c>
      <c r="E55" s="24">
        <v>1.031646353294676</v>
      </c>
      <c r="F55" s="24">
        <v>1.033621527926595</v>
      </c>
      <c r="G55" s="24">
        <v>1.035643336291197</v>
      </c>
      <c r="H55" s="24">
        <v>1.037713080048992</v>
      </c>
      <c r="I55" s="24">
        <v>1.039832060860495</v>
      </c>
      <c r="J55" s="24">
        <v>1.042001580386215</v>
      </c>
      <c r="K55" s="24">
        <v>1.0442229402866661</v>
      </c>
      <c r="L55" s="24">
        <v>1.046497442222359</v>
      </c>
      <c r="M55" s="24">
        <v>1.048826417354634</v>
      </c>
      <c r="N55" s="24">
        <v>1.051211314848141</v>
      </c>
      <c r="O55" s="24">
        <v>1.0536536133683569</v>
      </c>
      <c r="P55" s="24">
        <v>1.0561547915807601</v>
      </c>
      <c r="Q55" s="24">
        <v>1.0587163281508269</v>
      </c>
      <c r="R55" s="25">
        <v>1.061339701744036</v>
      </c>
    </row>
    <row r="56" spans="1:18" x14ac:dyDescent="0.25">
      <c r="A56" s="23">
        <v>15.5</v>
      </c>
      <c r="B56" s="24">
        <v>0.99513814006753265</v>
      </c>
      <c r="C56" s="24">
        <v>0.99697694584770946</v>
      </c>
      <c r="D56" s="24">
        <v>0.99884924830247945</v>
      </c>
      <c r="E56" s="24">
        <v>1.000756208293055</v>
      </c>
      <c r="F56" s="24">
        <v>1.0026989866806499</v>
      </c>
      <c r="G56" s="24">
        <v>1.004678744326478</v>
      </c>
      <c r="H56" s="24">
        <v>1.00669664209175</v>
      </c>
      <c r="I56" s="24">
        <v>1.008753840837683</v>
      </c>
      <c r="J56" s="24">
        <v>1.0108515014254871</v>
      </c>
      <c r="K56" s="24">
        <v>1.0129907847163759</v>
      </c>
      <c r="L56" s="24">
        <v>1.0151728515715639</v>
      </c>
      <c r="M56" s="24">
        <v>1.017398892353091</v>
      </c>
      <c r="N56" s="24">
        <v>1.0196702154263091</v>
      </c>
      <c r="O56" s="24">
        <v>1.021988158657396</v>
      </c>
      <c r="P56" s="24">
        <v>1.0243540599125309</v>
      </c>
      <c r="Q56" s="24">
        <v>1.0267692570578919</v>
      </c>
      <c r="R56" s="25">
        <v>1.0292350879596579</v>
      </c>
    </row>
    <row r="57" spans="1:18" x14ac:dyDescent="0.25">
      <c r="A57" s="23">
        <v>16</v>
      </c>
      <c r="B57" s="24">
        <v>0.9680500361839669</v>
      </c>
      <c r="C57" s="24">
        <v>0.96997675875092559</v>
      </c>
      <c r="D57" s="24">
        <v>0.97192886595517114</v>
      </c>
      <c r="E57" s="24">
        <v>0.97390737785861803</v>
      </c>
      <c r="F57" s="24">
        <v>0.97591331452318009</v>
      </c>
      <c r="G57" s="24">
        <v>0.9779476960107728</v>
      </c>
      <c r="H57" s="24">
        <v>0.98001154238331001</v>
      </c>
      <c r="I57" s="24">
        <v>0.98210587370270586</v>
      </c>
      <c r="J57" s="24">
        <v>0.98423171003087528</v>
      </c>
      <c r="K57" s="24">
        <v>0.98639007142973234</v>
      </c>
      <c r="L57" s="24">
        <v>0.98858197796119174</v>
      </c>
      <c r="M57" s="24">
        <v>0.99080847918799508</v>
      </c>
      <c r="N57" s="24">
        <v>0.99307074267619511</v>
      </c>
      <c r="O57" s="24">
        <v>0.99536996549267143</v>
      </c>
      <c r="P57" s="24">
        <v>0.99770734470430422</v>
      </c>
      <c r="Q57" s="24">
        <v>1.0000840773779729</v>
      </c>
      <c r="R57" s="25">
        <v>1.0025013605805579</v>
      </c>
    </row>
    <row r="58" spans="1:18" x14ac:dyDescent="0.25">
      <c r="A58" s="23">
        <v>16.5</v>
      </c>
      <c r="B58" s="24">
        <v>0.94367314321564066</v>
      </c>
      <c r="C58" s="24">
        <v>0.94576607031575155</v>
      </c>
      <c r="D58" s="24">
        <v>0.9478773900550912</v>
      </c>
      <c r="E58" s="24">
        <v>0.95000798169627509</v>
      </c>
      <c r="F58" s="24">
        <v>0.95215872450191852</v>
      </c>
      <c r="G58" s="24">
        <v>0.95433049773463785</v>
      </c>
      <c r="H58" s="24">
        <v>0.95652418065704747</v>
      </c>
      <c r="I58" s="24">
        <v>0.95874065253176444</v>
      </c>
      <c r="J58" s="24">
        <v>0.96098079262140323</v>
      </c>
      <c r="K58" s="24">
        <v>0.96324548018857947</v>
      </c>
      <c r="L58" s="24">
        <v>0.96553559449590953</v>
      </c>
      <c r="M58" s="24">
        <v>0.96785204430683569</v>
      </c>
      <c r="N58" s="24">
        <v>0.97019585638811179</v>
      </c>
      <c r="O58" s="24">
        <v>0.97256808700731934</v>
      </c>
      <c r="P58" s="24">
        <v>0.97496979243203874</v>
      </c>
      <c r="Q58" s="24">
        <v>0.97740202892985206</v>
      </c>
      <c r="R58" s="25">
        <v>0.97986585276833948</v>
      </c>
    </row>
    <row r="59" spans="1:18" x14ac:dyDescent="0.25">
      <c r="A59" s="23">
        <v>17</v>
      </c>
      <c r="B59" s="24">
        <v>0.92112969489721952</v>
      </c>
      <c r="C59" s="24">
        <v>0.92345320761967498</v>
      </c>
      <c r="D59" s="24">
        <v>0.92578924102254823</v>
      </c>
      <c r="E59" s="24">
        <v>0.92813853356915599</v>
      </c>
      <c r="F59" s="24">
        <v>0.93050182372281465</v>
      </c>
      <c r="G59" s="24">
        <v>0.93287984994684203</v>
      </c>
      <c r="H59" s="24">
        <v>0.93527335070455375</v>
      </c>
      <c r="I59" s="24">
        <v>0.93768306445926819</v>
      </c>
      <c r="J59" s="24">
        <v>0.94010972967430073</v>
      </c>
      <c r="K59" s="24">
        <v>0.94255408481296887</v>
      </c>
      <c r="L59" s="24">
        <v>0.94501686833858944</v>
      </c>
      <c r="M59" s="24">
        <v>0.94749884821530661</v>
      </c>
      <c r="N59" s="24">
        <v>0.95000091041057544</v>
      </c>
      <c r="O59" s="24">
        <v>0.952523970392678</v>
      </c>
      <c r="P59" s="24">
        <v>0.95506894362989636</v>
      </c>
      <c r="Q59" s="24">
        <v>0.95763674559051326</v>
      </c>
      <c r="R59" s="25">
        <v>0.96022829174281044</v>
      </c>
    </row>
    <row r="60" spans="1:18" x14ac:dyDescent="0.25">
      <c r="A60" s="23">
        <v>17.5</v>
      </c>
      <c r="B60" s="24">
        <v>0.89971431902151988</v>
      </c>
      <c r="C60" s="24">
        <v>0.90231889179833336</v>
      </c>
      <c r="D60" s="24">
        <v>0.90493123333600112</v>
      </c>
      <c r="E60" s="24">
        <v>0.90755194129854133</v>
      </c>
      <c r="F60" s="24">
        <v>0.91018161334997161</v>
      </c>
      <c r="G60" s="24">
        <v>0.91282084715431078</v>
      </c>
      <c r="H60" s="24">
        <v>0.91547024037557623</v>
      </c>
      <c r="I60" s="24">
        <v>0.91813039067778623</v>
      </c>
      <c r="J60" s="24">
        <v>0.92080189572495919</v>
      </c>
      <c r="K60" s="24">
        <v>0.92348535318111258</v>
      </c>
      <c r="L60" s="24">
        <v>0.92618136071026502</v>
      </c>
      <c r="M60" s="24">
        <v>0.92889054547726158</v>
      </c>
      <c r="N60" s="24">
        <v>0.93161365265025864</v>
      </c>
      <c r="O60" s="24">
        <v>0.93435145689823984</v>
      </c>
      <c r="P60" s="24">
        <v>0.93710473289018825</v>
      </c>
      <c r="Q60" s="24">
        <v>0.93987425529508739</v>
      </c>
      <c r="R60" s="25">
        <v>0.94266079878192077</v>
      </c>
    </row>
    <row r="61" spans="1:18" x14ac:dyDescent="0.25">
      <c r="A61" s="26">
        <v>18</v>
      </c>
      <c r="B61" s="27">
        <v>0.87889403743953154</v>
      </c>
      <c r="C61" s="27">
        <v>0.88181623804553944</v>
      </c>
      <c r="D61" s="27">
        <v>0.88474257553208568</v>
      </c>
      <c r="E61" s="27">
        <v>0.8876735067638899</v>
      </c>
      <c r="F61" s="27">
        <v>0.89060948860567091</v>
      </c>
      <c r="G61" s="27">
        <v>0.89355097792214855</v>
      </c>
      <c r="H61" s="27">
        <v>0.89649843157804154</v>
      </c>
      <c r="I61" s="27">
        <v>0.89945230643807028</v>
      </c>
      <c r="J61" s="27">
        <v>0.90241305936695271</v>
      </c>
      <c r="K61" s="27">
        <v>0.90538114722940888</v>
      </c>
      <c r="L61" s="27">
        <v>0.90835702689015807</v>
      </c>
      <c r="M61" s="27">
        <v>0.91134118471474701</v>
      </c>
      <c r="N61" s="27">
        <v>0.91433422507203288</v>
      </c>
      <c r="O61" s="27">
        <v>0.91733678183169998</v>
      </c>
      <c r="P61" s="27">
        <v>0.92034948886343348</v>
      </c>
      <c r="Q61" s="27">
        <v>0.92337298003691781</v>
      </c>
      <c r="R61" s="28">
        <v>0.92640788922183737</v>
      </c>
    </row>
    <row r="64" spans="1:18" ht="28.9" customHeight="1" x14ac:dyDescent="0.5">
      <c r="A64" s="1" t="s">
        <v>13</v>
      </c>
      <c r="B64" s="1"/>
    </row>
    <row r="65" spans="1:34" x14ac:dyDescent="0.25">
      <c r="A65" s="17" t="s">
        <v>10</v>
      </c>
      <c r="B65" s="18" t="s">
        <v>14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</row>
    <row r="66" spans="1:34" x14ac:dyDescent="0.25">
      <c r="A66" s="20" t="s">
        <v>12</v>
      </c>
      <c r="B66" s="21">
        <v>-120</v>
      </c>
      <c r="C66" s="21">
        <v>-114</v>
      </c>
      <c r="D66" s="21">
        <v>-108</v>
      </c>
      <c r="E66" s="21">
        <v>-101</v>
      </c>
      <c r="F66" s="21">
        <v>-95</v>
      </c>
      <c r="G66" s="21">
        <v>-89</v>
      </c>
      <c r="H66" s="21">
        <v>-83</v>
      </c>
      <c r="I66" s="21">
        <v>-76</v>
      </c>
      <c r="J66" s="21">
        <v>-70</v>
      </c>
      <c r="K66" s="21">
        <v>-64</v>
      </c>
      <c r="L66" s="21">
        <v>-58</v>
      </c>
      <c r="M66" s="21">
        <v>-51</v>
      </c>
      <c r="N66" s="21">
        <v>-45</v>
      </c>
      <c r="O66" s="21">
        <v>-39</v>
      </c>
      <c r="P66" s="21">
        <v>-33</v>
      </c>
      <c r="Q66" s="21">
        <v>-26</v>
      </c>
      <c r="R66" s="21">
        <v>-20</v>
      </c>
      <c r="S66" s="21">
        <v>-14</v>
      </c>
      <c r="T66" s="21">
        <v>-8</v>
      </c>
      <c r="U66" s="21">
        <v>-1</v>
      </c>
      <c r="V66" s="21">
        <v>5</v>
      </c>
      <c r="W66" s="21">
        <v>11</v>
      </c>
      <c r="X66" s="21">
        <v>18</v>
      </c>
      <c r="Y66" s="21">
        <v>24</v>
      </c>
      <c r="Z66" s="21">
        <v>30</v>
      </c>
      <c r="AA66" s="21">
        <v>36</v>
      </c>
      <c r="AB66" s="21">
        <v>43</v>
      </c>
      <c r="AC66" s="21">
        <v>49</v>
      </c>
      <c r="AD66" s="21">
        <v>55</v>
      </c>
      <c r="AE66" s="21">
        <v>61</v>
      </c>
      <c r="AF66" s="21">
        <v>68</v>
      </c>
      <c r="AG66" s="21">
        <v>74</v>
      </c>
      <c r="AH66" s="22">
        <v>80</v>
      </c>
    </row>
    <row r="67" spans="1:34" x14ac:dyDescent="0.25">
      <c r="A67" s="23">
        <v>4.5</v>
      </c>
      <c r="B67" s="24">
        <v>5.2238103871279158</v>
      </c>
      <c r="C67" s="24">
        <v>5.268476652707859</v>
      </c>
      <c r="D67" s="24">
        <v>5.3137200372638382</v>
      </c>
      <c r="E67" s="24">
        <v>5.3672419927890918</v>
      </c>
      <c r="F67" s="24">
        <v>5.4137579266288363</v>
      </c>
      <c r="G67" s="24">
        <v>5.460871630559252</v>
      </c>
      <c r="H67" s="24">
        <v>5.5085898513423999</v>
      </c>
      <c r="I67" s="24">
        <v>5.5650341522599076</v>
      </c>
      <c r="J67" s="24">
        <v>5.6140853055100699</v>
      </c>
      <c r="K67" s="24">
        <v>5.6637623411078231</v>
      </c>
      <c r="L67" s="24">
        <v>5.7140720060515369</v>
      </c>
      <c r="M67" s="24">
        <v>5.7735751895575369</v>
      </c>
      <c r="N67" s="24">
        <v>5.8252787268582438</v>
      </c>
      <c r="O67" s="24">
        <v>5.8776365140118081</v>
      </c>
      <c r="P67" s="24">
        <v>5.9306556035120659</v>
      </c>
      <c r="Q67" s="24">
        <v>5.9933564296987889</v>
      </c>
      <c r="R67" s="24">
        <v>6.0478325357314073</v>
      </c>
      <c r="S67" s="24">
        <v>6.1029922777548906</v>
      </c>
      <c r="T67" s="24">
        <v>6.158842708498983</v>
      </c>
      <c r="U67" s="24">
        <v>6.2248839072483184</v>
      </c>
      <c r="V67" s="24">
        <v>6.2822550545024098</v>
      </c>
      <c r="W67" s="24">
        <v>6.3403394792444372</v>
      </c>
      <c r="X67" s="24">
        <v>6.4090159617739042</v>
      </c>
      <c r="Y67" s="24">
        <v>6.4686710646284071</v>
      </c>
      <c r="Z67" s="24">
        <v>6.5290627469501894</v>
      </c>
      <c r="AA67" s="24">
        <v>6.5901983673335627</v>
      </c>
      <c r="AB67" s="24">
        <v>6.6624733299679297</v>
      </c>
      <c r="AC67" s="24">
        <v>6.7252460602180513</v>
      </c>
      <c r="AD67" s="24">
        <v>6.788786060245946</v>
      </c>
      <c r="AE67" s="24">
        <v>6.8531009142682517</v>
      </c>
      <c r="AF67" s="24">
        <v>6.9291244648758514</v>
      </c>
      <c r="AG67" s="24">
        <v>6.9951444620601064</v>
      </c>
      <c r="AH67" s="25">
        <v>7.0619635837892876</v>
      </c>
    </row>
    <row r="68" spans="1:34" x14ac:dyDescent="0.25">
      <c r="A68" s="23">
        <v>5</v>
      </c>
      <c r="B68" s="24">
        <v>4.6802825617639998</v>
      </c>
      <c r="C68" s="24">
        <v>4.719654545318134</v>
      </c>
      <c r="D68" s="24">
        <v>4.7595613091447904</v>
      </c>
      <c r="E68" s="24">
        <v>4.8068033711462439</v>
      </c>
      <c r="F68" s="24">
        <v>4.8478901157408067</v>
      </c>
      <c r="G68" s="24">
        <v>4.8895315212687658</v>
      </c>
      <c r="H68" s="24">
        <v>4.9317340911909904</v>
      </c>
      <c r="I68" s="24">
        <v>4.9816883488242096</v>
      </c>
      <c r="J68" s="24">
        <v>5.0251290862285307</v>
      </c>
      <c r="K68" s="24">
        <v>5.0691515830682112</v>
      </c>
      <c r="L68" s="24">
        <v>5.1137623430404373</v>
      </c>
      <c r="M68" s="24">
        <v>5.1665604055262024</v>
      </c>
      <c r="N68" s="24">
        <v>5.2124680764014402</v>
      </c>
      <c r="O68" s="24">
        <v>5.2589848604623546</v>
      </c>
      <c r="P68" s="24">
        <v>5.3061175669015954</v>
      </c>
      <c r="Q68" s="24">
        <v>5.3618932663566818</v>
      </c>
      <c r="R68" s="24">
        <v>5.4103838314052393</v>
      </c>
      <c r="S68" s="24">
        <v>5.4595118820225341</v>
      </c>
      <c r="T68" s="24">
        <v>5.5092842276371146</v>
      </c>
      <c r="U68" s="24">
        <v>5.5681753659679529</v>
      </c>
      <c r="V68" s="24">
        <v>5.6193670737004293</v>
      </c>
      <c r="W68" s="24">
        <v>5.6712248947437613</v>
      </c>
      <c r="X68" s="24">
        <v>5.7325770714227291</v>
      </c>
      <c r="Y68" s="24">
        <v>5.7859025468699459</v>
      </c>
      <c r="Z68" s="24">
        <v>5.8399166671535943</v>
      </c>
      <c r="AA68" s="24">
        <v>5.8946265475668058</v>
      </c>
      <c r="AB68" s="24">
        <v>5.9593435974270061</v>
      </c>
      <c r="AC68" s="24">
        <v>6.0155853675293107</v>
      </c>
      <c r="AD68" s="24">
        <v>6.0725454590235897</v>
      </c>
      <c r="AE68" s="24">
        <v>6.1302312128252998</v>
      </c>
      <c r="AF68" s="24">
        <v>6.1984583157596083</v>
      </c>
      <c r="AG68" s="24">
        <v>6.2577417960765533</v>
      </c>
      <c r="AH68" s="25">
        <v>6.3177744387976782</v>
      </c>
    </row>
    <row r="69" spans="1:34" x14ac:dyDescent="0.25">
      <c r="A69" s="23">
        <v>5.5</v>
      </c>
      <c r="B69" s="24">
        <v>4.1935068927429917</v>
      </c>
      <c r="C69" s="24">
        <v>4.2280135525908511</v>
      </c>
      <c r="D69" s="24">
        <v>4.2630142668642321</v>
      </c>
      <c r="E69" s="24">
        <v>4.3044808068520366</v>
      </c>
      <c r="F69" s="24">
        <v>4.3405724278999198</v>
      </c>
      <c r="G69" s="24">
        <v>4.3771772135804357</v>
      </c>
      <c r="H69" s="24">
        <v>4.414301424053269</v>
      </c>
      <c r="I69" s="24">
        <v>4.458277850187085</v>
      </c>
      <c r="J69" s="24">
        <v>4.496548957679547</v>
      </c>
      <c r="K69" s="24">
        <v>4.5353593145516573</v>
      </c>
      <c r="L69" s="24">
        <v>4.5747151811994131</v>
      </c>
      <c r="M69" s="24">
        <v>4.621328174724562</v>
      </c>
      <c r="N69" s="24">
        <v>4.6618874853438017</v>
      </c>
      <c r="O69" s="24">
        <v>4.7030123853380541</v>
      </c>
      <c r="P69" s="24">
        <v>4.7447094405987791</v>
      </c>
      <c r="Q69" s="24">
        <v>4.7940879056565802</v>
      </c>
      <c r="R69" s="24">
        <v>4.8370471561260331</v>
      </c>
      <c r="S69" s="24">
        <v>4.8805993545986093</v>
      </c>
      <c r="T69" s="24">
        <v>4.9247510672016661</v>
      </c>
      <c r="U69" s="24">
        <v>4.9770278777230921</v>
      </c>
      <c r="V69" s="24">
        <v>5.0225010925743963</v>
      </c>
      <c r="W69" s="24">
        <v>5.068594869415989</v>
      </c>
      <c r="X69" s="24">
        <v>5.1231644314623406</v>
      </c>
      <c r="Y69" s="24">
        <v>5.17062633352168</v>
      </c>
      <c r="Z69" s="24">
        <v>5.2187305586431227</v>
      </c>
      <c r="AA69" s="24">
        <v>5.2674839788186096</v>
      </c>
      <c r="AB69" s="24">
        <v>5.3251926473972606</v>
      </c>
      <c r="AC69" s="24">
        <v>5.3753762316066434</v>
      </c>
      <c r="AD69" s="24">
        <v>5.426230801678722</v>
      </c>
      <c r="AE69" s="24">
        <v>5.4777634552277608</v>
      </c>
      <c r="AF69" s="24">
        <v>5.5387514822561243</v>
      </c>
      <c r="AG69" s="24">
        <v>5.5917779401961392</v>
      </c>
      <c r="AH69" s="25">
        <v>5.6455052112560997</v>
      </c>
    </row>
    <row r="70" spans="1:34" x14ac:dyDescent="0.25">
      <c r="A70" s="23">
        <v>6</v>
      </c>
      <c r="B70" s="24">
        <v>3.7591467042919362</v>
      </c>
      <c r="C70" s="24">
        <v>3.7892003107644339</v>
      </c>
      <c r="D70" s="24">
        <v>3.8197088586719752</v>
      </c>
      <c r="E70" s="24">
        <v>3.8558847788362338</v>
      </c>
      <c r="F70" s="24">
        <v>3.8873986540473209</v>
      </c>
      <c r="G70" s="24">
        <v>3.9193858104468</v>
      </c>
      <c r="H70" s="24">
        <v>3.95185226489316</v>
      </c>
      <c r="I70" s="24">
        <v>3.9903436019924081</v>
      </c>
      <c r="J70" s="24">
        <v>4.0238691775183844</v>
      </c>
      <c r="K70" s="24">
        <v>4.0578931052248119</v>
      </c>
      <c r="L70" s="24">
        <v>4.0924214022065</v>
      </c>
      <c r="M70" s="24">
        <v>4.1333499095106028</v>
      </c>
      <c r="N70" s="24">
        <v>4.1689916780546996</v>
      </c>
      <c r="O70" s="24">
        <v>4.205157125019662</v>
      </c>
      <c r="P70" s="24">
        <v>4.2418525729957617</v>
      </c>
      <c r="Q70" s="24">
        <v>4.2853422266705801</v>
      </c>
      <c r="R70" s="24">
        <v>4.3232077009772709</v>
      </c>
      <c r="S70" s="24">
        <v>4.361623198577985</v>
      </c>
      <c r="T70" s="24">
        <v>4.400595042298896</v>
      </c>
      <c r="U70" s="24">
        <v>4.4467737882999421</v>
      </c>
      <c r="V70" s="24">
        <v>4.4869727689219028</v>
      </c>
      <c r="W70" s="24">
        <v>4.5277483730700991</v>
      </c>
      <c r="X70" s="24">
        <v>4.5760575423816654</v>
      </c>
      <c r="Y70" s="24">
        <v>4.6181052370839257</v>
      </c>
      <c r="Z70" s="24">
        <v>4.6607505459304743</v>
      </c>
      <c r="AA70" s="24">
        <v>4.7040000976120666</v>
      </c>
      <c r="AB70" s="24">
        <v>4.7552304470817308</v>
      </c>
      <c r="AC70" s="24">
        <v>4.7998119316644736</v>
      </c>
      <c r="AD70" s="24">
        <v>4.845018679437147</v>
      </c>
      <c r="AE70" s="24">
        <v>4.8908575447128282</v>
      </c>
      <c r="AF70" s="24">
        <v>4.9451443982825456</v>
      </c>
      <c r="AG70" s="24">
        <v>4.9923766403473966</v>
      </c>
      <c r="AH70" s="25">
        <v>5.0402629591044787</v>
      </c>
    </row>
    <row r="71" spans="1:34" x14ac:dyDescent="0.25">
      <c r="A71" s="23">
        <v>6.5</v>
      </c>
      <c r="B71" s="24">
        <v>3.3730377146960522</v>
      </c>
      <c r="C71" s="24">
        <v>3.3990338501354929</v>
      </c>
      <c r="D71" s="24">
        <v>3.4254474268760129</v>
      </c>
      <c r="E71" s="24">
        <v>3.456798160086779</v>
      </c>
      <c r="F71" s="24">
        <v>3.4841349791823442</v>
      </c>
      <c r="G71" s="24">
        <v>3.511906808878571</v>
      </c>
      <c r="H71" s="24">
        <v>3.5401194227327659</v>
      </c>
      <c r="I71" s="24">
        <v>3.573598943942232</v>
      </c>
      <c r="J71" s="24">
        <v>3.60278639745848</v>
      </c>
      <c r="K71" s="24">
        <v>3.6324329188124991</v>
      </c>
      <c r="L71" s="24">
        <v>3.6625442817979121</v>
      </c>
      <c r="M71" s="24">
        <v>3.6982694163004868</v>
      </c>
      <c r="N71" s="24">
        <v>3.7294077729616828</v>
      </c>
      <c r="O71" s="24">
        <v>3.7610295099461162</v>
      </c>
      <c r="P71" s="24">
        <v>3.7931407065428671</v>
      </c>
      <c r="Q71" s="24">
        <v>3.831230502528951</v>
      </c>
      <c r="R71" s="24">
        <v>3.8644230511006081</v>
      </c>
      <c r="S71" s="24">
        <v>3.8981243111137061</v>
      </c>
      <c r="T71" s="24">
        <v>3.93234036209323</v>
      </c>
      <c r="U71" s="24">
        <v>3.972917837542882</v>
      </c>
      <c r="V71" s="24">
        <v>4.0082701545987076</v>
      </c>
      <c r="W71" s="24">
        <v>4.044156769573239</v>
      </c>
      <c r="X71" s="24">
        <v>4.0867082987278014</v>
      </c>
      <c r="Y71" s="24">
        <v>4.1237744641151632</v>
      </c>
      <c r="Z71" s="24">
        <v>4.1613951475855169</v>
      </c>
      <c r="AA71" s="24">
        <v>4.1995767345284296</v>
      </c>
      <c r="AB71" s="24">
        <v>4.2448393577416201</v>
      </c>
      <c r="AC71" s="24">
        <v>4.2842581409753908</v>
      </c>
      <c r="AD71" s="24">
        <v>4.3242580775828419</v>
      </c>
      <c r="AE71" s="24">
        <v>4.3648457785758676</v>
      </c>
      <c r="AF71" s="24">
        <v>4.4129498918141881</v>
      </c>
      <c r="AG71" s="24">
        <v>4.4548340365170276</v>
      </c>
      <c r="AH71" s="25">
        <v>4.4973271343408969</v>
      </c>
    </row>
    <row r="72" spans="1:34" x14ac:dyDescent="0.25">
      <c r="A72" s="23">
        <v>7</v>
      </c>
      <c r="B72" s="24">
        <v>3.0311880362987358</v>
      </c>
      <c r="C72" s="24">
        <v>3.053505595058811</v>
      </c>
      <c r="D72" s="24">
        <v>3.076204707842515</v>
      </c>
      <c r="E72" s="24">
        <v>3.1031762176497928</v>
      </c>
      <c r="F72" s="24">
        <v>3.126719982362494</v>
      </c>
      <c r="G72" s="24">
        <v>3.1506620999446451</v>
      </c>
      <c r="H72" s="24">
        <v>3.1750081006523629</v>
      </c>
      <c r="I72" s="24">
        <v>3.2039296097967851</v>
      </c>
      <c r="J72" s="24">
        <v>3.2291696632714459</v>
      </c>
      <c r="K72" s="24">
        <v>3.2548311130977159</v>
      </c>
      <c r="L72" s="24">
        <v>3.2809194897680278</v>
      </c>
      <c r="M72" s="24">
        <v>3.311902895568545</v>
      </c>
      <c r="N72" s="24">
        <v>3.338935282550469</v>
      </c>
      <c r="O72" s="24">
        <v>3.3664123646145172</v>
      </c>
      <c r="P72" s="24">
        <v>3.394339977748579</v>
      </c>
      <c r="Q72" s="24">
        <v>3.4274994004201349</v>
      </c>
      <c r="R72" s="24">
        <v>3.456423185695872</v>
      </c>
      <c r="S72" s="24">
        <v>3.4858159834169848</v>
      </c>
      <c r="T72" s="24">
        <v>3.51568362980727</v>
      </c>
      <c r="U72" s="24">
        <v>3.5511371593544609</v>
      </c>
      <c r="V72" s="24">
        <v>3.5820536955187552</v>
      </c>
      <c r="W72" s="24">
        <v>3.6134638168507349</v>
      </c>
      <c r="X72" s="24">
        <v>3.650740989106025</v>
      </c>
      <c r="Y72" s="24">
        <v>3.683241615232058</v>
      </c>
      <c r="Z72" s="24">
        <v>3.716255276236303</v>
      </c>
      <c r="AA72" s="24">
        <v>3.7497881142071372</v>
      </c>
      <c r="AB72" s="24">
        <v>3.7895741346963199</v>
      </c>
      <c r="AC72" s="24">
        <v>3.8242529268701708</v>
      </c>
      <c r="AD72" s="24">
        <v>3.8594703754579718</v>
      </c>
      <c r="AE72" s="24">
        <v>3.895232848170425</v>
      </c>
      <c r="AF72" s="24">
        <v>3.937653184884546</v>
      </c>
      <c r="AG72" s="24">
        <v>3.9746186627499109</v>
      </c>
      <c r="AH72" s="25">
        <v>4.0121495830216256</v>
      </c>
    </row>
    <row r="73" spans="1:34" x14ac:dyDescent="0.25">
      <c r="A73" s="23">
        <v>7.5</v>
      </c>
      <c r="B73" s="24">
        <v>2.7297781755015582</v>
      </c>
      <c r="C73" s="24">
        <v>2.748779363947341</v>
      </c>
      <c r="D73" s="24">
        <v>2.7681278319958209</v>
      </c>
      <c r="E73" s="24">
        <v>2.7911466126295652</v>
      </c>
      <c r="F73" s="24">
        <v>2.811264636703446</v>
      </c>
      <c r="G73" s="24">
        <v>2.831745968772081</v>
      </c>
      <c r="H73" s="24">
        <v>2.852595895790401</v>
      </c>
      <c r="I73" s="24">
        <v>2.877393727374467</v>
      </c>
      <c r="J73" s="24">
        <v>2.8990604147870709</v>
      </c>
      <c r="K73" s="24">
        <v>2.921112439921639</v>
      </c>
      <c r="L73" s="24">
        <v>2.9435550899694132</v>
      </c>
      <c r="M73" s="24">
        <v>2.970238941847291</v>
      </c>
      <c r="N73" s="24">
        <v>2.9935461133649608</v>
      </c>
      <c r="O73" s="24">
        <v>3.017260907580154</v>
      </c>
      <c r="P73" s="24">
        <v>3.0413889171795758</v>
      </c>
      <c r="Q73" s="24">
        <v>3.0700679815907539</v>
      </c>
      <c r="R73" s="24">
        <v>3.0951104780210712</v>
      </c>
      <c r="S73" s="24">
        <v>3.120583900757214</v>
      </c>
      <c r="T73" s="24">
        <v>3.146493842721791</v>
      </c>
      <c r="U73" s="24">
        <v>3.177281281695409</v>
      </c>
      <c r="V73" s="24">
        <v>3.2041562316541539</v>
      </c>
      <c r="W73" s="24">
        <v>3.231485666886087</v>
      </c>
      <c r="X73" s="24">
        <v>3.263952296179788</v>
      </c>
      <c r="Y73" s="24">
        <v>3.2922866851094441</v>
      </c>
      <c r="Z73" s="24">
        <v>3.321094238569049</v>
      </c>
      <c r="AA73" s="24">
        <v>3.3503808553457919</v>
      </c>
      <c r="AB73" s="24">
        <v>3.3851619273233831</v>
      </c>
      <c r="AC73" s="24">
        <v>3.4155067507377548</v>
      </c>
      <c r="AD73" s="24">
        <v>3.4463493464628598</v>
      </c>
      <c r="AE73" s="24">
        <v>3.4776958389082151</v>
      </c>
      <c r="AF73" s="24">
        <v>3.5149118935852841</v>
      </c>
      <c r="AG73" s="24">
        <v>3.5473714471491009</v>
      </c>
      <c r="AH73" s="25">
        <v>3.5803545452611019</v>
      </c>
    </row>
    <row r="74" spans="1:34" x14ac:dyDescent="0.25">
      <c r="A74" s="23">
        <v>8</v>
      </c>
      <c r="B74" s="24">
        <v>2.4651610327642701</v>
      </c>
      <c r="C74" s="24">
        <v>2.4811913692722229</v>
      </c>
      <c r="D74" s="24">
        <v>2.4975363238184571</v>
      </c>
      <c r="E74" s="24">
        <v>2.517009400188571</v>
      </c>
      <c r="F74" s="24">
        <v>2.534052309379061</v>
      </c>
      <c r="G74" s="24">
        <v>2.5514250945461292</v>
      </c>
      <c r="H74" s="24">
        <v>2.5691327993435129</v>
      </c>
      <c r="I74" s="24">
        <v>2.5902218185518602</v>
      </c>
      <c r="J74" s="24">
        <v>2.608672485893325</v>
      </c>
      <c r="K74" s="24">
        <v>2.627474045183622</v>
      </c>
      <c r="L74" s="24">
        <v>2.6466315403128071</v>
      </c>
      <c r="M74" s="24">
        <v>2.6694385437274182</v>
      </c>
      <c r="N74" s="24">
        <v>2.6893845660072322</v>
      </c>
      <c r="O74" s="24">
        <v>2.7097027514564882</v>
      </c>
      <c r="P74" s="24">
        <v>2.730398449460703</v>
      </c>
      <c r="Q74" s="24">
        <v>2.755027701345607</v>
      </c>
      <c r="R74" s="24">
        <v>2.7765596953923901</v>
      </c>
      <c r="S74" s="24">
        <v>2.7984861424619658</v>
      </c>
      <c r="T74" s="24">
        <v>2.820812392175756</v>
      </c>
      <c r="U74" s="24">
        <v>2.847372126584637</v>
      </c>
      <c r="V74" s="24">
        <v>2.8705829970352039</v>
      </c>
      <c r="W74" s="24">
        <v>2.8942108657209769</v>
      </c>
      <c r="X74" s="24">
        <v>2.922311296670721</v>
      </c>
      <c r="Y74" s="24">
        <v>2.9468620624803421</v>
      </c>
      <c r="Z74" s="24">
        <v>2.971847735328164</v>
      </c>
      <c r="AA74" s="24">
        <v>2.997273970700189</v>
      </c>
      <c r="AB74" s="24">
        <v>3.0275022790585551</v>
      </c>
      <c r="AC74" s="24">
        <v>3.0539024680252722</v>
      </c>
      <c r="AD74" s="24">
        <v>3.0807611580560228</v>
      </c>
      <c r="AE74" s="24">
        <v>3.10808423025914</v>
      </c>
      <c r="AF74" s="24">
        <v>3.1405560280662548</v>
      </c>
      <c r="AG74" s="24">
        <v>3.1689057118758361</v>
      </c>
      <c r="AH74" s="25">
        <v>3.1977386552319489</v>
      </c>
    </row>
    <row r="75" spans="1:34" x14ac:dyDescent="0.25">
      <c r="A75" s="23">
        <v>8.5</v>
      </c>
      <c r="B75" s="24">
        <v>2.2338619026047959</v>
      </c>
      <c r="C75" s="24">
        <v>2.2472502175627662</v>
      </c>
      <c r="D75" s="24">
        <v>2.2609221018511181</v>
      </c>
      <c r="E75" s="24">
        <v>2.2772370295474582</v>
      </c>
      <c r="F75" s="24">
        <v>2.2915387616213749</v>
      </c>
      <c r="G75" s="24">
        <v>2.3061385505102061</v>
      </c>
      <c r="H75" s="24">
        <v>2.321041196566505</v>
      </c>
      <c r="I75" s="24">
        <v>2.3388167992637192</v>
      </c>
      <c r="J75" s="24">
        <v>2.3543921045363438</v>
      </c>
      <c r="K75" s="24">
        <v>2.370285468841189</v>
      </c>
      <c r="L75" s="24">
        <v>2.3865016927671201</v>
      </c>
      <c r="M75" s="24">
        <v>2.4058350838577849</v>
      </c>
      <c r="N75" s="24">
        <v>2.4227673351375301</v>
      </c>
      <c r="O75" s="24">
        <v>2.4400379029151522</v>
      </c>
      <c r="P75" s="24">
        <v>2.4576518932749818</v>
      </c>
      <c r="Q75" s="24">
        <v>2.478642409047668</v>
      </c>
      <c r="R75" s="24">
        <v>2.4970179991841879</v>
      </c>
      <c r="S75" s="24">
        <v>2.515753181916986</v>
      </c>
      <c r="T75" s="24">
        <v>2.534853063566294</v>
      </c>
      <c r="U75" s="24">
        <v>2.5576040100992241</v>
      </c>
      <c r="V75" s="24">
        <v>2.5775116197503731</v>
      </c>
      <c r="W75" s="24">
        <v>2.5978003534552592</v>
      </c>
      <c r="X75" s="24">
        <v>2.6219594613586308</v>
      </c>
      <c r="Y75" s="24">
        <v>2.643092530135942</v>
      </c>
      <c r="Z75" s="24">
        <v>2.6646238613162239</v>
      </c>
      <c r="AA75" s="24">
        <v>2.6865588670842899</v>
      </c>
      <c r="AB75" s="24">
        <v>2.712667127395747</v>
      </c>
      <c r="AC75" s="24">
        <v>2.735495328238021</v>
      </c>
      <c r="AD75" s="24">
        <v>2.758744371754148</v>
      </c>
      <c r="AE75" s="24">
        <v>2.78241989575127</v>
      </c>
      <c r="AF75" s="24">
        <v>2.8105879925354809</v>
      </c>
      <c r="AG75" s="24">
        <v>2.835207173149521</v>
      </c>
      <c r="AH75" s="25">
        <v>2.8602709411649618</v>
      </c>
    </row>
    <row r="76" spans="1:34" x14ac:dyDescent="0.25">
      <c r="A76" s="23">
        <v>9</v>
      </c>
      <c r="B76" s="24">
        <v>2.0325784735992372</v>
      </c>
      <c r="C76" s="24">
        <v>2.043636909406457</v>
      </c>
      <c r="D76" s="24">
        <v>2.0549494786926781</v>
      </c>
      <c r="E76" s="24">
        <v>2.0684743439850499</v>
      </c>
      <c r="F76" s="24">
        <v>2.0803521487205971</v>
      </c>
      <c r="G76" s="24">
        <v>2.0924978039659119</v>
      </c>
      <c r="H76" s="24">
        <v>2.1049158667723589</v>
      </c>
      <c r="I76" s="24">
        <v>2.1197539795029812</v>
      </c>
      <c r="J76" s="24">
        <v>2.1327778927204561</v>
      </c>
      <c r="K76" s="24">
        <v>2.1460886449100509</v>
      </c>
      <c r="L76" s="24">
        <v>2.1596907933594478</v>
      </c>
      <c r="M76" s="24">
        <v>2.1759343389454382</v>
      </c>
      <c r="N76" s="24">
        <v>2.1901835094742879</v>
      </c>
      <c r="O76" s="24">
        <v>2.2047387626859658</v>
      </c>
      <c r="P76" s="24">
        <v>2.2196049613636148</v>
      </c>
      <c r="Q76" s="24">
        <v>2.2373483481180849</v>
      </c>
      <c r="R76" s="24">
        <v>2.2529049448290031</v>
      </c>
      <c r="S76" s="24">
        <v>2.268787886566197</v>
      </c>
      <c r="T76" s="24">
        <v>2.2850020363487129</v>
      </c>
      <c r="U76" s="24">
        <v>2.3043436423744299</v>
      </c>
      <c r="V76" s="24">
        <v>2.321292121946303</v>
      </c>
      <c r="W76" s="24">
        <v>2.3385874642469631</v>
      </c>
      <c r="X76" s="24">
        <v>2.3592106550814962</v>
      </c>
      <c r="Y76" s="24">
        <v>2.3772752649256099</v>
      </c>
      <c r="Z76" s="24">
        <v>2.3957031053939821</v>
      </c>
      <c r="AA76" s="24">
        <v>2.4144993453702339</v>
      </c>
      <c r="AB76" s="24">
        <v>2.4369008038870472</v>
      </c>
      <c r="AC76" s="24">
        <v>2.4565129749394758</v>
      </c>
      <c r="AD76" s="24">
        <v>2.4765099431320921</v>
      </c>
      <c r="AE76" s="24">
        <v>2.4968971029708489</v>
      </c>
      <c r="AF76" s="24">
        <v>2.521182585259155</v>
      </c>
      <c r="AG76" s="24">
        <v>2.542433941247737</v>
      </c>
      <c r="AH76" s="25">
        <v>2.5640928253491042</v>
      </c>
    </row>
    <row r="77" spans="1:34" x14ac:dyDescent="0.25">
      <c r="A77" s="23">
        <v>9.5</v>
      </c>
      <c r="B77" s="24">
        <v>1.858180828381875</v>
      </c>
      <c r="C77" s="24">
        <v>1.867204839448966</v>
      </c>
      <c r="D77" s="24">
        <v>1.8764551610001909</v>
      </c>
      <c r="E77" s="24">
        <v>1.887538580838352</v>
      </c>
      <c r="F77" s="24">
        <v>1.897293020025115</v>
      </c>
      <c r="G77" s="24">
        <v>1.907286716273018</v>
      </c>
      <c r="H77" s="24">
        <v>1.9175239833322371</v>
      </c>
      <c r="I77" s="24">
        <v>1.9297810633207551</v>
      </c>
      <c r="J77" s="24">
        <v>1.940560866508152</v>
      </c>
      <c r="K77" s="24">
        <v>1.9515979014640901</v>
      </c>
      <c r="L77" s="24">
        <v>1.9628964821750601</v>
      </c>
      <c r="M77" s="24">
        <v>1.976414479755596</v>
      </c>
      <c r="N77" s="24">
        <v>1.988294571794109</v>
      </c>
      <c r="O77" s="24">
        <v>2.0004501255569198</v>
      </c>
      <c r="P77" s="24">
        <v>2.0128857605259798</v>
      </c>
      <c r="Q77" s="24">
        <v>2.0277541560361878</v>
      </c>
      <c r="R77" s="24">
        <v>2.040812481817547</v>
      </c>
      <c r="S77" s="24">
        <v>2.0541655179116991</v>
      </c>
      <c r="T77" s="24">
        <v>2.0678178840365011</v>
      </c>
      <c r="U77" s="24">
        <v>2.0841301276036921</v>
      </c>
      <c r="V77" s="24">
        <v>2.0984469198278202</v>
      </c>
      <c r="W77" s="24">
        <v>2.113077926312299</v>
      </c>
      <c r="X77" s="24">
        <v>2.1305511367354781</v>
      </c>
      <c r="Y77" s="24">
        <v>2.1458798377568939</v>
      </c>
      <c r="Z77" s="24">
        <v>2.1615383504803689</v>
      </c>
      <c r="AA77" s="24">
        <v>2.17753160048834</v>
      </c>
      <c r="AB77" s="24">
        <v>2.196620034142728</v>
      </c>
      <c r="AC77" s="24">
        <v>2.2133554457512958</v>
      </c>
      <c r="AD77" s="24">
        <v>2.2304412218229031</v>
      </c>
      <c r="AE77" s="24">
        <v>2.2478825135623128</v>
      </c>
      <c r="AF77" s="24">
        <v>2.268686998561666</v>
      </c>
      <c r="AG77" s="24">
        <v>2.2869165205062609</v>
      </c>
      <c r="AH77" s="25">
        <v>2.305518124131539</v>
      </c>
    </row>
    <row r="78" spans="1:34" x14ac:dyDescent="0.25">
      <c r="A78" s="23">
        <v>10</v>
      </c>
      <c r="B78" s="24">
        <v>1.7077114436451599</v>
      </c>
      <c r="C78" s="24">
        <v>1.7149797963941269</v>
      </c>
      <c r="D78" s="24">
        <v>1.7224482494888791</v>
      </c>
      <c r="E78" s="24">
        <v>1.7314193715025341</v>
      </c>
      <c r="F78" s="24">
        <v>1.73933431894149</v>
      </c>
      <c r="G78" s="24">
        <v>1.747461542849472</v>
      </c>
      <c r="H78" s="24">
        <v>1.7558051136754691</v>
      </c>
      <c r="I78" s="24">
        <v>1.7658181488263229</v>
      </c>
      <c r="J78" s="24">
        <v>1.774644436020103</v>
      </c>
      <c r="K78" s="24">
        <v>1.783699960635359</v>
      </c>
      <c r="L78" s="24">
        <v>1.7929887933573949</v>
      </c>
      <c r="M78" s="24">
        <v>1.80412607111165</v>
      </c>
      <c r="N78" s="24">
        <v>1.813934398931772</v>
      </c>
      <c r="O78" s="24">
        <v>1.823989180374177</v>
      </c>
      <c r="P78" s="24">
        <v>1.8342947916196259</v>
      </c>
      <c r="Q78" s="24">
        <v>1.8466408643394789</v>
      </c>
      <c r="R78" s="24">
        <v>1.8575049536987081</v>
      </c>
      <c r="S78" s="24">
        <v>1.8686337315137651</v>
      </c>
      <c r="T78" s="24">
        <v>1.8800315742013169</v>
      </c>
      <c r="U78" s="24">
        <v>1.893674964038619</v>
      </c>
      <c r="V78" s="24">
        <v>1.9056708236579181</v>
      </c>
      <c r="W78" s="24">
        <v>1.917949861925649</v>
      </c>
      <c r="X78" s="24">
        <v>1.932639559274909</v>
      </c>
      <c r="Y78" s="24">
        <v>1.9455482135955109</v>
      </c>
      <c r="Z78" s="24">
        <v>1.958754873552492</v>
      </c>
      <c r="AA78" s="24">
        <v>1.972264221427098</v>
      </c>
      <c r="AB78" s="24">
        <v>1.9884139378312291</v>
      </c>
      <c r="AC78" s="24">
        <v>2.0025951723533062</v>
      </c>
      <c r="AD78" s="24">
        <v>2.0170939515177881</v>
      </c>
      <c r="AE78" s="24">
        <v>2.0319151832282532</v>
      </c>
      <c r="AF78" s="24">
        <v>2.0496208188255518</v>
      </c>
      <c r="AG78" s="24">
        <v>2.0651578093190142</v>
      </c>
      <c r="AH78" s="25">
        <v>2.081033047917574</v>
      </c>
    </row>
    <row r="79" spans="1:34" x14ac:dyDescent="0.25">
      <c r="A79" s="23">
        <v>10.5</v>
      </c>
      <c r="B79" s="24">
        <v>1.5783851901397259</v>
      </c>
      <c r="C79" s="24">
        <v>1.584159963003962</v>
      </c>
      <c r="D79" s="24">
        <v>1.5901102389321491</v>
      </c>
      <c r="E79" s="24">
        <v>1.5972787414309551</v>
      </c>
      <c r="F79" s="24">
        <v>1.6036213829344641</v>
      </c>
      <c r="G79" s="24">
        <v>1.610150933171403</v>
      </c>
      <c r="H79" s="24">
        <v>1.6168712192895709</v>
      </c>
      <c r="I79" s="24">
        <v>1.624957728187149</v>
      </c>
      <c r="J79" s="24">
        <v>1.632104405435157</v>
      </c>
      <c r="K79" s="24">
        <v>1.6394539386140941</v>
      </c>
      <c r="L79" s="24">
        <v>1.6470101551080749</v>
      </c>
      <c r="M79" s="24">
        <v>1.656092071895171</v>
      </c>
      <c r="N79" s="24">
        <v>1.664109261780234</v>
      </c>
      <c r="O79" s="24">
        <v>1.6723455100420801</v>
      </c>
      <c r="P79" s="24">
        <v>1.6808049495602839</v>
      </c>
      <c r="Q79" s="24">
        <v>1.690961898623637</v>
      </c>
      <c r="R79" s="24">
        <v>1.6999190980795551</v>
      </c>
      <c r="S79" s="24">
        <v>1.7091125769908511</v>
      </c>
      <c r="T79" s="24">
        <v>1.718546468473003</v>
      </c>
      <c r="U79" s="24">
        <v>1.7298620439890049</v>
      </c>
      <c r="V79" s="24">
        <v>1.739831037757777</v>
      </c>
      <c r="W79" s="24">
        <v>1.750053787419579</v>
      </c>
      <c r="X79" s="24">
        <v>1.762306969712305</v>
      </c>
      <c r="Y79" s="24">
        <v>1.7730947514653641</v>
      </c>
      <c r="Z79" s="24">
        <v>1.784150345645636</v>
      </c>
      <c r="AA79" s="24">
        <v>1.7954781912331821</v>
      </c>
      <c r="AB79" s="24">
        <v>1.8090440286791729</v>
      </c>
      <c r="AC79" s="24">
        <v>1.820976980483515</v>
      </c>
      <c r="AD79" s="24">
        <v>1.833196269966145</v>
      </c>
      <c r="AE79" s="24">
        <v>1.8457065617294539</v>
      </c>
      <c r="AF79" s="24">
        <v>1.8606760264915509</v>
      </c>
      <c r="AG79" s="24">
        <v>1.873833100138121</v>
      </c>
      <c r="AH79" s="25">
        <v>1.8872962011707219</v>
      </c>
    </row>
    <row r="80" spans="1:34" x14ac:dyDescent="0.25">
      <c r="A80" s="23">
        <v>11</v>
      </c>
      <c r="B80" s="24">
        <v>1.467589332674377</v>
      </c>
      <c r="C80" s="24">
        <v>1.4721159160986601</v>
      </c>
      <c r="D80" s="24">
        <v>1.476795018161577</v>
      </c>
      <c r="E80" s="24">
        <v>1.482451110135143</v>
      </c>
      <c r="F80" s="24">
        <v>1.4874719435269519</v>
      </c>
      <c r="G80" s="24">
        <v>1.4926559307731111</v>
      </c>
      <c r="H80" s="24">
        <v>1.498006655720231</v>
      </c>
      <c r="I80" s="24">
        <v>1.5044646876288761</v>
      </c>
      <c r="J80" s="24">
        <v>1.510188972990345</v>
      </c>
      <c r="K80" s="24">
        <v>1.516091345648712</v>
      </c>
      <c r="L80" s="24">
        <v>1.522175389686903</v>
      </c>
      <c r="M80" s="24">
        <v>1.5295078350459139</v>
      </c>
      <c r="N80" s="24">
        <v>1.535997825290635</v>
      </c>
      <c r="O80" s="24">
        <v>1.542681091523157</v>
      </c>
      <c r="P80" s="24">
        <v>1.549561523321866</v>
      </c>
      <c r="Q80" s="24">
        <v>1.557843078542525</v>
      </c>
      <c r="R80" s="24">
        <v>1.565164046625334</v>
      </c>
      <c r="S80" s="24">
        <v>1.5726944980195869</v>
      </c>
      <c r="T80" s="24">
        <v>1.5804383225395739</v>
      </c>
      <c r="U80" s="24">
        <v>1.589747653822815</v>
      </c>
      <c r="V80" s="24">
        <v>1.597967160506746</v>
      </c>
      <c r="W80" s="24">
        <v>1.6064126131848231</v>
      </c>
      <c r="X80" s="24">
        <v>1.6165568091183511</v>
      </c>
      <c r="Y80" s="24">
        <v>1.625506204448524</v>
      </c>
      <c r="Z80" s="24">
        <v>1.6346948318532619</v>
      </c>
      <c r="AA80" s="24">
        <v>1.6441268870114361</v>
      </c>
      <c r="AB80" s="24">
        <v>1.655444214471357</v>
      </c>
      <c r="AC80" s="24">
        <v>1.665418089938105</v>
      </c>
      <c r="AD80" s="24">
        <v>1.675648708975543</v>
      </c>
      <c r="AE80" s="24">
        <v>1.6861404928848709</v>
      </c>
      <c r="AF80" s="24">
        <v>1.6987169960585671</v>
      </c>
      <c r="AG80" s="24">
        <v>1.709790079473873</v>
      </c>
      <c r="AH80" s="25">
        <v>1.7211385824126599</v>
      </c>
    </row>
    <row r="81" spans="1:34" x14ac:dyDescent="0.25">
      <c r="A81" s="23">
        <v>11.5</v>
      </c>
      <c r="B81" s="24">
        <v>1.372883530116108</v>
      </c>
      <c r="C81" s="24">
        <v>1.376390626556601</v>
      </c>
      <c r="D81" s="24">
        <v>1.3800288700669281</v>
      </c>
      <c r="E81" s="24">
        <v>1.384443291184811</v>
      </c>
      <c r="F81" s="24">
        <v>1.3883761263000529</v>
      </c>
      <c r="G81" s="24">
        <v>1.392449973247081</v>
      </c>
      <c r="H81" s="24">
        <v>1.3966681725713199</v>
      </c>
      <c r="I81" s="24">
        <v>1.4017763074353209</v>
      </c>
      <c r="J81" s="24">
        <v>1.4063187309808689</v>
      </c>
      <c r="K81" s="24">
        <v>1.4110160860458001</v>
      </c>
      <c r="L81" s="24">
        <v>1.415871713411853</v>
      </c>
      <c r="M81" s="24">
        <v>1.4217411075618021</v>
      </c>
      <c r="N81" s="24">
        <v>1.426951148472285</v>
      </c>
      <c r="O81" s="24">
        <v>1.432330295838101</v>
      </c>
      <c r="P81" s="24">
        <v>1.4378821959364509</v>
      </c>
      <c r="Q81" s="24">
        <v>1.444582617808172</v>
      </c>
      <c r="R81" s="24">
        <v>1.4505213250594611</v>
      </c>
      <c r="S81" s="24">
        <v>1.456644332334776</v>
      </c>
      <c r="T81" s="24">
        <v>1.462955286147219</v>
      </c>
      <c r="U81" s="24">
        <v>1.4705604739661891</v>
      </c>
      <c r="V81" s="24">
        <v>1.4772911843423551</v>
      </c>
      <c r="W81" s="24">
        <v>1.484221643670298</v>
      </c>
      <c r="X81" s="24">
        <v>1.492564912621914</v>
      </c>
      <c r="Y81" s="24">
        <v>1.499941719685244</v>
      </c>
      <c r="Z81" s="24">
        <v>1.507530791327008</v>
      </c>
      <c r="AA81" s="24">
        <v>1.5153360799248869</v>
      </c>
      <c r="AB81" s="24">
        <v>1.524720797050757</v>
      </c>
      <c r="AC81" s="24">
        <v>1.53300811457144</v>
      </c>
      <c r="AD81" s="24">
        <v>1.5415241944117299</v>
      </c>
      <c r="AE81" s="24">
        <v>1.55027321457164</v>
      </c>
      <c r="AF81" s="24">
        <v>1.560780496083686</v>
      </c>
      <c r="AG81" s="24">
        <v>1.570048827894742</v>
      </c>
      <c r="AH81" s="25">
        <v>1.5795635842232429</v>
      </c>
    </row>
    <row r="82" spans="1:34" x14ac:dyDescent="0.25">
      <c r="A82" s="23">
        <v>12</v>
      </c>
      <c r="B82" s="24">
        <v>1.2919998353900619</v>
      </c>
      <c r="C82" s="24">
        <v>1.294699459314316</v>
      </c>
      <c r="D82" s="24">
        <v>1.297510471596121</v>
      </c>
      <c r="E82" s="24">
        <v>1.300934492207829</v>
      </c>
      <c r="F82" s="24">
        <v>1.3039964508930231</v>
      </c>
      <c r="G82" s="24">
        <v>1.307178892243956</v>
      </c>
      <c r="H82" s="24">
        <v>1.3104849135048651</v>
      </c>
      <c r="I82" s="24">
        <v>1.3145022619484641</v>
      </c>
      <c r="J82" s="24">
        <v>1.318086665760096</v>
      </c>
      <c r="K82" s="24">
        <v>1.3218044581701121</v>
      </c>
      <c r="L82" s="24">
        <v>1.325658736659064</v>
      </c>
      <c r="M82" s="24">
        <v>1.330332030498925</v>
      </c>
      <c r="N82" s="24">
        <v>1.3344926843926579</v>
      </c>
      <c r="O82" s="24">
        <v>1.3387998880657761</v>
      </c>
      <c r="P82" s="24">
        <v>1.3432570444942891</v>
      </c>
      <c r="Q82" s="24">
        <v>1.348651124190779</v>
      </c>
      <c r="R82" s="24">
        <v>1.3534448531635219</v>
      </c>
      <c r="S82" s="24">
        <v>1.3583993117293911</v>
      </c>
      <c r="T82" s="24">
        <v>1.3635179031002991</v>
      </c>
      <c r="U82" s="24">
        <v>1.3697015789034359</v>
      </c>
      <c r="V82" s="24">
        <v>1.3751874957602961</v>
      </c>
      <c r="W82" s="24">
        <v>1.380848577383081</v>
      </c>
      <c r="X82" s="24">
        <v>1.387679509410022</v>
      </c>
      <c r="Y82" s="24">
        <v>1.3937328383739389</v>
      </c>
      <c r="Z82" s="24">
        <v>1.399973077276673</v>
      </c>
      <c r="AA82" s="24">
        <v>1.40640393519472</v>
      </c>
      <c r="AB82" s="24">
        <v>1.4141524723185079</v>
      </c>
      <c r="AC82" s="24">
        <v>1.4210090622960401</v>
      </c>
      <c r="AD82" s="24">
        <v>1.4280680461986131</v>
      </c>
      <c r="AE82" s="24">
        <v>1.4353333587250501</v>
      </c>
      <c r="AF82" s="24">
        <v>1.44407568918215</v>
      </c>
      <c r="AG82" s="24">
        <v>1.451801820027353</v>
      </c>
      <c r="AH82" s="25">
        <v>1.4597469932404861</v>
      </c>
    </row>
    <row r="83" spans="1:34" x14ac:dyDescent="0.25">
      <c r="A83" s="23">
        <v>12.5</v>
      </c>
      <c r="B83" s="24">
        <v>1.222842695479589</v>
      </c>
      <c r="C83" s="24">
        <v>1.224930173366541</v>
      </c>
      <c r="D83" s="24">
        <v>1.227110893755275</v>
      </c>
      <c r="E83" s="24">
        <v>1.2297763148902661</v>
      </c>
      <c r="F83" s="24">
        <v>1.2321678310033171</v>
      </c>
      <c r="G83" s="24">
        <v>1.2346609134725779</v>
      </c>
      <c r="H83" s="24">
        <v>1.237258416241094</v>
      </c>
      <c r="I83" s="24">
        <v>1.2404246195684829</v>
      </c>
      <c r="J83" s="24">
        <v>1.2432581577395889</v>
      </c>
      <c r="K83" s="24">
        <v>1.246205154444598</v>
      </c>
      <c r="L83" s="24">
        <v>1.249268463862871</v>
      </c>
      <c r="M83" s="24">
        <v>1.2529931389715701</v>
      </c>
      <c r="N83" s="24">
        <v>1.2563182801774311</v>
      </c>
      <c r="O83" s="24">
        <v>1.259769027343242</v>
      </c>
      <c r="P83" s="24">
        <v>1.263348540143828</v>
      </c>
      <c r="Q83" s="24">
        <v>1.2676915995187441</v>
      </c>
      <c r="R83" s="24">
        <v>1.271560944777304</v>
      </c>
      <c r="S83" s="24">
        <v>1.2755690620546041</v>
      </c>
      <c r="T83" s="24">
        <v>1.2797191112613699</v>
      </c>
      <c r="U83" s="24">
        <v>1.284744437177066</v>
      </c>
      <c r="V83" s="24">
        <v>1.2892128753144669</v>
      </c>
      <c r="W83" s="24">
        <v>1.293833506888457</v>
      </c>
      <c r="X83" s="24">
        <v>1.2994212227279109</v>
      </c>
      <c r="Y83" s="24">
        <v>1.304383495771227</v>
      </c>
      <c r="Z83" s="24">
        <v>1.3095089369702639</v>
      </c>
      <c r="AA83" s="24">
        <v>1.314801012100326</v>
      </c>
      <c r="AB83" s="24">
        <v>1.321190330233952</v>
      </c>
      <c r="AC83" s="24">
        <v>1.326855335082634</v>
      </c>
      <c r="AD83" s="24">
        <v>1.3326979783183071</v>
      </c>
      <c r="AE83" s="24">
        <v>1.3387219513386051</v>
      </c>
      <c r="AF83" s="24">
        <v>1.345984132027412</v>
      </c>
      <c r="AG83" s="24">
        <v>1.352413924556551</v>
      </c>
      <c r="AH83" s="25">
        <v>1.359036990160617</v>
      </c>
    </row>
    <row r="84" spans="1:34" x14ac:dyDescent="0.25">
      <c r="A84" s="23">
        <v>13</v>
      </c>
      <c r="B84" s="24">
        <v>1.1634889514261979</v>
      </c>
      <c r="C84" s="24">
        <v>1.1651429217661691</v>
      </c>
      <c r="D84" s="24">
        <v>1.1668736016086729</v>
      </c>
      <c r="E84" s="24">
        <v>1.1689927549763579</v>
      </c>
      <c r="F84" s="24">
        <v>1.1708975743865591</v>
      </c>
      <c r="G84" s="24">
        <v>1.1728866566999541</v>
      </c>
      <c r="H84" s="24">
        <v>1.174962612558403</v>
      </c>
      <c r="I84" s="24">
        <v>1.177497842753725</v>
      </c>
      <c r="J84" s="24">
        <v>1.179770981389082</v>
      </c>
      <c r="K84" s="24">
        <v>1.1821392613503761</v>
      </c>
      <c r="L84" s="24">
        <v>1.1846052935157809</v>
      </c>
      <c r="M84" s="24">
        <v>1.1876093621521919</v>
      </c>
      <c r="N84" s="24">
        <v>1.190296177010441</v>
      </c>
      <c r="O84" s="24">
        <v>1.1930892668657249</v>
      </c>
      <c r="P84" s="24">
        <v>1.195991548091677</v>
      </c>
      <c r="Q84" s="24">
        <v>1.199519439678628</v>
      </c>
      <c r="R84" s="24">
        <v>1.2026683077987499</v>
      </c>
      <c r="S84" s="24">
        <v>1.205935603219745</v>
      </c>
      <c r="T84" s="24">
        <v>1.2093242425511499</v>
      </c>
      <c r="U84" s="24">
        <v>1.213434911387745</v>
      </c>
      <c r="V84" s="24">
        <v>1.217096497616919</v>
      </c>
      <c r="W84" s="24">
        <v>1.2208889188098631</v>
      </c>
      <c r="X84" s="24">
        <v>1.2254830698789669</v>
      </c>
      <c r="Y84" s="24">
        <v>1.2295700211918861</v>
      </c>
      <c r="Z84" s="24">
        <v>1.2337980117339431</v>
      </c>
      <c r="AA84" s="24">
        <v>1.2381702639792549</v>
      </c>
      <c r="AB84" s="24">
        <v>1.2434578548145889</v>
      </c>
      <c r="AC84" s="24">
        <v>1.248153728960107</v>
      </c>
      <c r="AD84" s="24">
        <v>1.2530040988110831</v>
      </c>
      <c r="AE84" s="24">
        <v>1.258012412463962</v>
      </c>
      <c r="AF84" s="24">
        <v>1.2640597753510761</v>
      </c>
      <c r="AG84" s="24">
        <v>1.2694224042253219</v>
      </c>
      <c r="AH84" s="25">
        <v>1.274954149738009</v>
      </c>
    </row>
    <row r="85" spans="1:34" x14ac:dyDescent="0.25">
      <c r="A85" s="23">
        <v>13.5</v>
      </c>
      <c r="B85" s="24">
        <v>1.1121878383295789</v>
      </c>
      <c r="C85" s="24">
        <v>1.1135702516242789</v>
      </c>
      <c r="D85" s="24">
        <v>1.1150144542787761</v>
      </c>
      <c r="E85" s="24">
        <v>1.116780202268516</v>
      </c>
      <c r="F85" s="24">
        <v>1.1183653828565421</v>
      </c>
      <c r="G85" s="24">
        <v>1.120019135751265</v>
      </c>
      <c r="H85" s="24">
        <v>1.1217438282933569</v>
      </c>
      <c r="I85" s="24">
        <v>1.1238487880207031</v>
      </c>
      <c r="J85" s="24">
        <v>1.125735305236472</v>
      </c>
      <c r="K85" s="24">
        <v>1.127700259426732</v>
      </c>
      <c r="L85" s="24">
        <v>1.129746018168464</v>
      </c>
      <c r="M85" s="24">
        <v>1.1322380232714131</v>
      </c>
      <c r="N85" s="24">
        <v>1.134467010133698</v>
      </c>
      <c r="O85" s="24">
        <v>1.136784553886619</v>
      </c>
      <c r="P85" s="24">
        <v>1.13919332760262</v>
      </c>
      <c r="Q85" s="24">
        <v>1.1421224346151631</v>
      </c>
      <c r="R85" s="24">
        <v>1.1447380441839821</v>
      </c>
      <c r="S85" s="24">
        <v>1.147453349192322</v>
      </c>
      <c r="T85" s="24">
        <v>1.150271022948532</v>
      </c>
      <c r="U85" s="24">
        <v>1.1536912581943159</v>
      </c>
      <c r="V85" s="24">
        <v>1.1567399313378821</v>
      </c>
      <c r="W85" s="24">
        <v>1.159899693828915</v>
      </c>
      <c r="X85" s="24">
        <v>1.163730462224756</v>
      </c>
      <c r="Y85" s="24">
        <v>1.167141138008865</v>
      </c>
      <c r="Z85" s="24">
        <v>1.1706723369520451</v>
      </c>
      <c r="AA85" s="24">
        <v>1.1743270382272259</v>
      </c>
      <c r="AB85" s="24">
        <v>1.178750924136089</v>
      </c>
      <c r="AC85" s="24">
        <v>1.1826834340155159</v>
      </c>
      <c r="AD85" s="24">
        <v>1.1867489097753821</v>
      </c>
      <c r="AE85" s="24">
        <v>1.190950556210947</v>
      </c>
      <c r="AF85" s="24">
        <v>1.1960289639429249</v>
      </c>
      <c r="AG85" s="24">
        <v>1.2005369158348349</v>
      </c>
      <c r="AH85" s="25">
        <v>1.205191440785218</v>
      </c>
    </row>
    <row r="86" spans="1:34" x14ac:dyDescent="0.25">
      <c r="A86" s="23">
        <v>14</v>
      </c>
      <c r="B86" s="24">
        <v>1.0673609853476049</v>
      </c>
      <c r="C86" s="24">
        <v>1.068617104110128</v>
      </c>
      <c r="D86" s="24">
        <v>1.06992170494623</v>
      </c>
      <c r="E86" s="24">
        <v>1.0715074406273331</v>
      </c>
      <c r="F86" s="24">
        <v>1.072923352285247</v>
      </c>
      <c r="G86" s="24">
        <v>1.0743937585098791</v>
      </c>
      <c r="H86" s="24">
        <v>1.075920783340709</v>
      </c>
      <c r="I86" s="24">
        <v>1.077776705944121</v>
      </c>
      <c r="J86" s="24">
        <v>1.0794336918678531</v>
      </c>
      <c r="K86" s="24">
        <v>1.081154023271141</v>
      </c>
      <c r="L86" s="24">
        <v>1.0829398244297821</v>
      </c>
      <c r="M86" s="24">
        <v>1.0851088396180439</v>
      </c>
      <c r="N86" s="24">
        <v>1.0870438088473999</v>
      </c>
      <c r="O86" s="24">
        <v>1.089051229717507</v>
      </c>
      <c r="P86" s="24">
        <v>1.0911335319996229</v>
      </c>
      <c r="Q86" s="24">
        <v>1.093660768331268</v>
      </c>
      <c r="R86" s="24">
        <v>1.0959136499473019</v>
      </c>
      <c r="S86" s="24">
        <v>1.098249107998023</v>
      </c>
      <c r="T86" s="24">
        <v>1.1006695724905899</v>
      </c>
      <c r="U86" s="24">
        <v>1.1036041283138061</v>
      </c>
      <c r="V86" s="24">
        <v>1.10621713920577</v>
      </c>
      <c r="W86" s="24">
        <v>1.1089231066854139</v>
      </c>
      <c r="X86" s="24">
        <v>1.1122012051850321</v>
      </c>
      <c r="Y86" s="24">
        <v>1.115117963653304</v>
      </c>
      <c r="Z86" s="24">
        <v>1.1181363420670991</v>
      </c>
      <c r="AA86" s="24">
        <v>1.121259076298156</v>
      </c>
      <c r="AB86" s="24">
        <v>1.12503781033232</v>
      </c>
      <c r="AC86" s="24">
        <v>1.1283960343941151</v>
      </c>
      <c r="AD86" s="24">
        <v>1.1318673073678489</v>
      </c>
      <c r="AE86" s="24">
        <v>1.135454590747591</v>
      </c>
      <c r="AF86" s="24">
        <v>1.1397904366509359</v>
      </c>
      <c r="AG86" s="24">
        <v>1.143639510244453</v>
      </c>
      <c r="AH86" s="25">
        <v>1.1476142261729929</v>
      </c>
    </row>
    <row r="87" spans="1:34" x14ac:dyDescent="0.25">
      <c r="A87" s="23">
        <v>14.5</v>
      </c>
      <c r="B87" s="24">
        <v>1.0276024156963031</v>
      </c>
      <c r="C87" s="24">
        <v>1.02886081445113</v>
      </c>
      <c r="D87" s="24">
        <v>1.0301560008498349</v>
      </c>
      <c r="E87" s="24">
        <v>1.0317156479715619</v>
      </c>
      <c r="F87" s="24">
        <v>1.0330959726028159</v>
      </c>
      <c r="G87" s="24">
        <v>1.0345183269173219</v>
      </c>
      <c r="H87" s="24">
        <v>1.035984591653373</v>
      </c>
      <c r="I87" s="24">
        <v>1.037753241156846</v>
      </c>
      <c r="J87" s="24">
        <v>1.039321097927475</v>
      </c>
      <c r="K87" s="24">
        <v>1.0409388215392441</v>
      </c>
      <c r="L87" s="24">
        <v>1.0426082929667611</v>
      </c>
      <c r="M87" s="24">
        <v>1.044623922539063</v>
      </c>
      <c r="N87" s="24">
        <v>1.0464119965099099</v>
      </c>
      <c r="O87" s="24">
        <v>1.048258029728141</v>
      </c>
      <c r="P87" s="24">
        <v>1.050164208663825</v>
      </c>
      <c r="Q87" s="24">
        <v>1.052467018888031</v>
      </c>
      <c r="R87" s="24">
        <v>1.0545110151611869</v>
      </c>
      <c r="S87" s="24">
        <v>1.0566220817207099</v>
      </c>
      <c r="T87" s="24">
        <v>1.0588024052725731</v>
      </c>
      <c r="U87" s="24">
        <v>1.0614365665214129</v>
      </c>
      <c r="V87" s="24">
        <v>1.0637744780071641</v>
      </c>
      <c r="W87" s="24">
        <v>1.0661888261773249</v>
      </c>
      <c r="X87" s="24">
        <v>1.0691054982377071</v>
      </c>
      <c r="Y87" s="24">
        <v>1.071694009614502</v>
      </c>
      <c r="Z87" s="24">
        <v>1.0743668505797861</v>
      </c>
      <c r="AA87" s="24">
        <v>1.0771265137041119</v>
      </c>
      <c r="AB87" s="24">
        <v>1.080459179595298</v>
      </c>
      <c r="AC87" s="24">
        <v>1.083415508299306</v>
      </c>
      <c r="AD87" s="24">
        <v>1.0864665818032679</v>
      </c>
      <c r="AE87" s="24">
        <v>1.0896151183000671</v>
      </c>
      <c r="AF87" s="24">
        <v>1.093415326381235</v>
      </c>
      <c r="AG87" s="24">
        <v>1.0967846323716921</v>
      </c>
      <c r="AH87" s="25">
        <v>1.100260262830234</v>
      </c>
    </row>
    <row r="88" spans="1:34" x14ac:dyDescent="0.25">
      <c r="A88" s="23">
        <v>15</v>
      </c>
      <c r="B88" s="24">
        <v>0.99167854664991328</v>
      </c>
      <c r="C88" s="24">
        <v>0.99305111193291196</v>
      </c>
      <c r="D88" s="24">
        <v>0.9944503832866024</v>
      </c>
      <c r="E88" s="24">
        <v>0.99611839627816479</v>
      </c>
      <c r="F88" s="24">
        <v>0.99758012779759331</v>
      </c>
      <c r="G88" s="24">
        <v>0.9990730369733255</v>
      </c>
      <c r="H88" s="24">
        <v>1.0005987612424661</v>
      </c>
      <c r="I88" s="24">
        <v>1.002422432349944</v>
      </c>
      <c r="J88" s="24">
        <v>1.00402487411779</v>
      </c>
      <c r="K88" s="24">
        <v>1.0056653169448759</v>
      </c>
      <c r="L88" s="24">
        <v>1.0073453985046239</v>
      </c>
      <c r="M88" s="24">
        <v>1.0093577774396409</v>
      </c>
      <c r="N88" s="24">
        <v>1.0111293905377861</v>
      </c>
      <c r="O88" s="24">
        <v>1.012946083346463</v>
      </c>
      <c r="P88" s="24">
        <v>1.0148097990345539</v>
      </c>
      <c r="Q88" s="24">
        <v>1.0170461584047299</v>
      </c>
      <c r="R88" s="24">
        <v>1.0190184239562989</v>
      </c>
      <c r="S88" s="24">
        <v>1.0210438665024331</v>
      </c>
      <c r="T88" s="24">
        <v>1.023124429447916</v>
      </c>
      <c r="U88" s="24">
        <v>1.025624011650522</v>
      </c>
      <c r="V88" s="24">
        <v>1.027830698586836</v>
      </c>
      <c r="W88" s="24">
        <v>1.030098915160808</v>
      </c>
      <c r="X88" s="24">
        <v>1.032825934918894</v>
      </c>
      <c r="Y88" s="24">
        <v>1.035235181439957</v>
      </c>
      <c r="Z88" s="24">
        <v>1.037713080048992</v>
      </c>
      <c r="AA88" s="24">
        <v>1.0402618800153649</v>
      </c>
      <c r="AB88" s="24">
        <v>1.043328092175245</v>
      </c>
      <c r="AC88" s="24">
        <v>1.0460382279926961</v>
      </c>
      <c r="AD88" s="24">
        <v>1.048826417354634</v>
      </c>
      <c r="AE88" s="24">
        <v>1.0516951351527519</v>
      </c>
      <c r="AF88" s="24">
        <v>1.0551471600981459</v>
      </c>
      <c r="AG88" s="24">
        <v>1.058199121192257</v>
      </c>
      <c r="AH88" s="25">
        <v>1.061339701744036</v>
      </c>
    </row>
    <row r="89" spans="1:34" x14ac:dyDescent="0.25">
      <c r="A89" s="23">
        <v>15.5</v>
      </c>
      <c r="B89" s="24">
        <v>0.95852818954080587</v>
      </c>
      <c r="C89" s="24">
        <v>0.96011011989922745</v>
      </c>
      <c r="D89" s="24">
        <v>0.9617102876116721</v>
      </c>
      <c r="E89" s="24">
        <v>0.96360165158223066</v>
      </c>
      <c r="F89" s="24">
        <v>0.96524509591605567</v>
      </c>
      <c r="G89" s="24">
        <v>0.96691047873575264</v>
      </c>
      <c r="H89" s="24">
        <v>0.96859919417723894</v>
      </c>
      <c r="I89" s="24">
        <v>0.9706007122726158</v>
      </c>
      <c r="J89" s="24">
        <v>0.97234476519938695</v>
      </c>
      <c r="K89" s="24">
        <v>0.9741165662600163</v>
      </c>
      <c r="L89" s="24">
        <v>0.97591750982673542</v>
      </c>
      <c r="M89" s="24">
        <v>0.97805730378309674</v>
      </c>
      <c r="N89" s="24">
        <v>0.97992620240573092</v>
      </c>
      <c r="O89" s="24">
        <v>0.98182891405856376</v>
      </c>
      <c r="P89" s="24">
        <v>0.98376713860928777</v>
      </c>
      <c r="Q89" s="24">
        <v>0.9860755530587928</v>
      </c>
      <c r="R89" s="24">
        <v>0.98809655452145184</v>
      </c>
      <c r="S89" s="24">
        <v>0.99015845254339008</v>
      </c>
      <c r="T89" s="24">
        <v>0.99226294722820374</v>
      </c>
      <c r="U89" s="24">
        <v>0.99477429659266814</v>
      </c>
      <c r="V89" s="24">
        <v>0.99697694584770946</v>
      </c>
      <c r="W89" s="24">
        <v>0.99922783055017128</v>
      </c>
      <c r="X89" s="24">
        <v>1.001917502822852</v>
      </c>
      <c r="Y89" s="24">
        <v>1.004279778735315</v>
      </c>
      <c r="Z89" s="24">
        <v>1.00669664209175</v>
      </c>
      <c r="AA89" s="24">
        <v>1.0091700988603349</v>
      </c>
      <c r="AB89" s="24">
        <v>1.0121300023805331</v>
      </c>
      <c r="AC89" s="24">
        <v>1.014732959794044</v>
      </c>
      <c r="AD89" s="24">
        <v>1.017398892353091</v>
      </c>
      <c r="AE89" s="24">
        <v>1.0201300316481801</v>
      </c>
      <c r="AF89" s="24">
        <v>1.023401858824156</v>
      </c>
      <c r="AG89" s="24">
        <v>1.026282209740025</v>
      </c>
      <c r="AH89" s="25">
        <v>1.0292350879596579</v>
      </c>
    </row>
    <row r="90" spans="1:34" x14ac:dyDescent="0.25">
      <c r="A90" s="23">
        <v>16</v>
      </c>
      <c r="B90" s="24">
        <v>0.92726254975957889</v>
      </c>
      <c r="C90" s="24">
        <v>0.92913235575206321</v>
      </c>
      <c r="D90" s="24">
        <v>0.93101354323841912</v>
      </c>
      <c r="E90" s="24">
        <v>0.93322377397708678</v>
      </c>
      <c r="F90" s="24">
        <v>0.9351325490629161</v>
      </c>
      <c r="G90" s="24">
        <v>0.93705563632070243</v>
      </c>
      <c r="H90" s="24">
        <v>0.93899418658517475</v>
      </c>
      <c r="I90" s="24">
        <v>0.94127690773229544</v>
      </c>
      <c r="J90" s="24">
        <v>0.9432529099910848</v>
      </c>
      <c r="K90" s="24">
        <v>0.94524802031486577</v>
      </c>
      <c r="L90" s="24">
        <v>0.94726338977468172</v>
      </c>
      <c r="M90" s="24">
        <v>0.94964179509096402</v>
      </c>
      <c r="N90" s="24">
        <v>0.95170503764666636</v>
      </c>
      <c r="O90" s="24">
        <v>0.95379243940874936</v>
      </c>
      <c r="P90" s="24">
        <v>0.95590545694371754</v>
      </c>
      <c r="Q90" s="24">
        <v>0.95840496308586332</v>
      </c>
      <c r="R90" s="24">
        <v>0.96057847910367655</v>
      </c>
      <c r="S90" s="24">
        <v>0.96278222410199976</v>
      </c>
      <c r="T90" s="24">
        <v>0.96501765488324098</v>
      </c>
      <c r="U90" s="24">
        <v>0.96766764829760765</v>
      </c>
      <c r="V90" s="24">
        <v>0.96997675875092559</v>
      </c>
      <c r="W90" s="24">
        <v>0.97232242331794316</v>
      </c>
      <c r="X90" s="24">
        <v>0.97510758360205907</v>
      </c>
      <c r="Y90" s="24">
        <v>0.97753849516443991</v>
      </c>
      <c r="Z90" s="24">
        <v>0.98001154238331001</v>
      </c>
      <c r="AA90" s="24">
        <v>0.98252848792565672</v>
      </c>
      <c r="AB90" s="24">
        <v>0.98552275857774463</v>
      </c>
      <c r="AC90" s="24">
        <v>0.98814086408131974</v>
      </c>
      <c r="AD90" s="24">
        <v>0.99080847918799508</v>
      </c>
      <c r="AE90" s="24">
        <v>0.99352759218708819</v>
      </c>
      <c r="AF90" s="24">
        <v>0.99676773763995197</v>
      </c>
      <c r="AG90" s="24">
        <v>0.99960552510706591</v>
      </c>
      <c r="AH90" s="25">
        <v>1.0025013605805579</v>
      </c>
    </row>
    <row r="91" spans="1:34" x14ac:dyDescent="0.25">
      <c r="A91" s="23">
        <v>16.5</v>
      </c>
      <c r="B91" s="24">
        <v>0.89716522675496402</v>
      </c>
      <c r="C91" s="24">
        <v>0.8993847309515367</v>
      </c>
      <c r="D91" s="24">
        <v>0.90161037363834484</v>
      </c>
      <c r="E91" s="24">
        <v>0.90421551761418417</v>
      </c>
      <c r="F91" s="24">
        <v>0.90645655340101194</v>
      </c>
      <c r="G91" s="24">
        <v>0.90870588790239815</v>
      </c>
      <c r="H91" s="24">
        <v>0.91096442865188298</v>
      </c>
      <c r="I91" s="24">
        <v>0.91361223959454341</v>
      </c>
      <c r="J91" s="24">
        <v>0.9158938413698301</v>
      </c>
      <c r="K91" s="24">
        <v>0.91818752399775871</v>
      </c>
      <c r="L91" s="24">
        <v>0.92049419524818354</v>
      </c>
      <c r="M91" s="24">
        <v>0.92320293894291516</v>
      </c>
      <c r="N91" s="24">
        <v>0.92554089585164934</v>
      </c>
      <c r="O91" s="24">
        <v>0.92789497099946305</v>
      </c>
      <c r="P91" s="24">
        <v>0.93026637765167197</v>
      </c>
      <c r="Q91" s="24">
        <v>0.93305654277971872</v>
      </c>
      <c r="R91" s="24">
        <v>0.93546966400813492</v>
      </c>
      <c r="S91" s="24">
        <v>0.93790395949480876</v>
      </c>
      <c r="T91" s="24">
        <v>0.94036064274095987</v>
      </c>
      <c r="U91" s="24">
        <v>0.94325668777322202</v>
      </c>
      <c r="V91" s="24">
        <v>0.94576607031575155</v>
      </c>
      <c r="W91" s="24">
        <v>0.94830193849477695</v>
      </c>
      <c r="X91" s="24">
        <v>0.95129595296711877</v>
      </c>
      <c r="Y91" s="24">
        <v>0.95389441844932221</v>
      </c>
      <c r="Z91" s="24">
        <v>0.95652418065704747</v>
      </c>
      <c r="AA91" s="24">
        <v>0.95918675895609473</v>
      </c>
      <c r="AB91" s="24">
        <v>0.9623366031915972</v>
      </c>
      <c r="AC91" s="24">
        <v>0.96507549529062542</v>
      </c>
      <c r="AD91" s="24">
        <v>0.96785204430683569</v>
      </c>
      <c r="AE91" s="24">
        <v>0.97066799522835634</v>
      </c>
      <c r="AF91" s="24">
        <v>0.97400550568436439</v>
      </c>
      <c r="AG91" s="24">
        <v>0.97691308844359792</v>
      </c>
      <c r="AH91" s="25">
        <v>0.97986585276833948</v>
      </c>
    </row>
    <row r="92" spans="1:34" x14ac:dyDescent="0.25">
      <c r="A92" s="23">
        <v>17</v>
      </c>
      <c r="B92" s="24">
        <v>0.86769221403389907</v>
      </c>
      <c r="C92" s="24">
        <v>0.87030655101597065</v>
      </c>
      <c r="D92" s="24">
        <v>0.87292339634115823</v>
      </c>
      <c r="E92" s="24">
        <v>0.87598003070318076</v>
      </c>
      <c r="F92" s="24">
        <v>0.87860356915138627</v>
      </c>
      <c r="G92" s="24">
        <v>0.88123100571326751</v>
      </c>
      <c r="H92" s="24">
        <v>0.88386300462117684</v>
      </c>
      <c r="I92" s="24">
        <v>0.88694032278312107</v>
      </c>
      <c r="J92" s="24">
        <v>0.88958448627077014</v>
      </c>
      <c r="K92" s="24">
        <v>0.89223531625522678</v>
      </c>
      <c r="L92" s="24">
        <v>0.89489347720515866</v>
      </c>
      <c r="M92" s="24">
        <v>0.89800481697681767</v>
      </c>
      <c r="N92" s="24">
        <v>0.90068117066993569</v>
      </c>
      <c r="O92" s="24">
        <v>0.90336721449134827</v>
      </c>
      <c r="P92" s="24">
        <v>0.90606391840518308</v>
      </c>
      <c r="Q92" s="24">
        <v>0.90922484049234398</v>
      </c>
      <c r="R92" s="24">
        <v>0.91194796959820079</v>
      </c>
      <c r="S92" s="24">
        <v>0.91468483109657939</v>
      </c>
      <c r="T92" s="24">
        <v>0.91743639518750997</v>
      </c>
      <c r="U92" s="24">
        <v>0.92066643008561311</v>
      </c>
      <c r="V92" s="24">
        <v>0.92345320761967498</v>
      </c>
      <c r="W92" s="24">
        <v>0.92625801516954487</v>
      </c>
      <c r="X92" s="24">
        <v>0.92955478068685293</v>
      </c>
      <c r="Y92" s="24">
        <v>0.93240303037016781</v>
      </c>
      <c r="Z92" s="24">
        <v>0.93527335070455375</v>
      </c>
      <c r="AA92" s="24">
        <v>0.93816701775462297</v>
      </c>
      <c r="AB92" s="24">
        <v>0.9415741727050132</v>
      </c>
      <c r="AC92" s="24">
        <v>0.94452280191626969</v>
      </c>
      <c r="AD92" s="24">
        <v>0.94749884821530661</v>
      </c>
      <c r="AE92" s="24">
        <v>0.9505038132890643</v>
      </c>
      <c r="AF92" s="24">
        <v>0.95404826615442506</v>
      </c>
      <c r="AG92" s="24">
        <v>0.95712131495804043</v>
      </c>
      <c r="AH92" s="25">
        <v>0.96022829174281044</v>
      </c>
    </row>
    <row r="93" spans="1:34" x14ac:dyDescent="0.25">
      <c r="A93" s="23">
        <v>17.5</v>
      </c>
      <c r="B93" s="24">
        <v>0.83847189916147546</v>
      </c>
      <c r="C93" s="24">
        <v>0.8415095155218435</v>
      </c>
      <c r="D93" s="24">
        <v>0.84454762293472485</v>
      </c>
      <c r="E93" s="24">
        <v>0.84809285551189517</v>
      </c>
      <c r="F93" s="24">
        <v>0.85113245059324549</v>
      </c>
      <c r="G93" s="24">
        <v>0.85417315604390609</v>
      </c>
      <c r="H93" s="24">
        <v>0.85721539279504078</v>
      </c>
      <c r="I93" s="24">
        <v>0.86076716627996674</v>
      </c>
      <c r="J93" s="24">
        <v>0.86381416568723035</v>
      </c>
      <c r="K93" s="24">
        <v>0.86686403009198476</v>
      </c>
      <c r="L93" s="24">
        <v>0.86991718066170887</v>
      </c>
      <c r="M93" s="24">
        <v>0.8734839048887254</v>
      </c>
      <c r="N93" s="24">
        <v>0.87654564980896355</v>
      </c>
      <c r="O93" s="24">
        <v>0.87961226960322803</v>
      </c>
      <c r="P93" s="24">
        <v>0.88268449093445767</v>
      </c>
      <c r="Q93" s="24">
        <v>0.88627679863389297</v>
      </c>
      <c r="R93" s="24">
        <v>0.88936365029541153</v>
      </c>
      <c r="S93" s="24">
        <v>0.89245840534023146</v>
      </c>
      <c r="T93" s="24">
        <v>0.89556179066719555</v>
      </c>
      <c r="U93" s="24">
        <v>0.89919428435903237</v>
      </c>
      <c r="V93" s="24">
        <v>0.90231889179833336</v>
      </c>
      <c r="W93" s="24">
        <v>0.90545468648927097</v>
      </c>
      <c r="X93" s="24">
        <v>0.90912863058823556</v>
      </c>
      <c r="Y93" s="24">
        <v>0.91229220676533729</v>
      </c>
      <c r="Z93" s="24">
        <v>0.91547024037557623</v>
      </c>
      <c r="AA93" s="24">
        <v>0.91866376418237516</v>
      </c>
      <c r="AB93" s="24">
        <v>0.92241049765907634</v>
      </c>
      <c r="AC93" s="24">
        <v>0.92564112651072139</v>
      </c>
      <c r="AD93" s="24">
        <v>0.92889054547726158</v>
      </c>
      <c r="AE93" s="24">
        <v>0.93216001294444883</v>
      </c>
      <c r="AF93" s="24">
        <v>0.93600151630531792</v>
      </c>
      <c r="AG93" s="24">
        <v>0.93931901391696027</v>
      </c>
      <c r="AH93" s="25">
        <v>0.94266079878192077</v>
      </c>
    </row>
    <row r="94" spans="1:34" x14ac:dyDescent="0.25">
      <c r="A94" s="23">
        <v>18</v>
      </c>
      <c r="B94" s="24">
        <v>0.80930506376096834</v>
      </c>
      <c r="C94" s="24">
        <v>0.81277771810381638</v>
      </c>
      <c r="D94" s="24">
        <v>0.81625045906509119</v>
      </c>
      <c r="E94" s="24">
        <v>0.82030192836632243</v>
      </c>
      <c r="F94" s="24">
        <v>0.82377444606396943</v>
      </c>
      <c r="G94" s="24">
        <v>0.82724689924307748</v>
      </c>
      <c r="H94" s="24">
        <v>0.83071946553362186</v>
      </c>
      <c r="I94" s="24">
        <v>0.83477117312517557</v>
      </c>
      <c r="J94" s="24">
        <v>0.83824459467069101</v>
      </c>
      <c r="K94" s="24">
        <v>0.84171869257089649</v>
      </c>
      <c r="L94" s="24">
        <v>0.84519364469208269</v>
      </c>
      <c r="M94" s="24">
        <v>0.84924907243283576</v>
      </c>
      <c r="N94" s="24">
        <v>0.85272651503431673</v>
      </c>
      <c r="O94" s="24">
        <v>0.85620563011207218</v>
      </c>
      <c r="P94" s="24">
        <v>0.8596869010278525</v>
      </c>
      <c r="Q94" s="24">
        <v>0.86375175367267487</v>
      </c>
      <c r="R94" s="24">
        <v>0.86723935457946377</v>
      </c>
      <c r="S94" s="24">
        <v>0.8707306427168503</v>
      </c>
      <c r="T94" s="24">
        <v>0.87422610168248915</v>
      </c>
      <c r="U94" s="24">
        <v>0.87831005377590565</v>
      </c>
      <c r="V94" s="24">
        <v>0.88181623804553944</v>
      </c>
      <c r="W94" s="24">
        <v>0.88532837965915512</v>
      </c>
      <c r="X94" s="24">
        <v>0.88943446055641939</v>
      </c>
      <c r="Y94" s="24">
        <v>0.89296221753137062</v>
      </c>
      <c r="Z94" s="24">
        <v>0.89649843157804154</v>
      </c>
      <c r="AA94" s="24">
        <v>0.90004389215866731</v>
      </c>
      <c r="AB94" s="24">
        <v>0.90419300265305569</v>
      </c>
      <c r="AC94" s="24">
        <v>0.90776120568463814</v>
      </c>
      <c r="AD94" s="24">
        <v>0.91134118471474701</v>
      </c>
      <c r="AE94" s="24">
        <v>0.91493395482794593</v>
      </c>
      <c r="AF94" s="24">
        <v>0.91914314745043246</v>
      </c>
      <c r="AG94" s="24">
        <v>0.92276738864513597</v>
      </c>
      <c r="AH94" s="25">
        <v>0.92640788922183737</v>
      </c>
    </row>
    <row r="95" spans="1:34" x14ac:dyDescent="0.25">
      <c r="A95" s="23">
        <v>18.5</v>
      </c>
      <c r="B95" s="24">
        <v>0.78016488351383795</v>
      </c>
      <c r="C95" s="24">
        <v>0.78406764645473626</v>
      </c>
      <c r="D95" s="24">
        <v>0.78797170443649178</v>
      </c>
      <c r="E95" s="24">
        <v>0.79252757965064968</v>
      </c>
      <c r="F95" s="24">
        <v>0.79643319795913248</v>
      </c>
      <c r="G95" s="24">
        <v>0.80033918971774365</v>
      </c>
      <c r="H95" s="24">
        <v>0.80424548925526973</v>
      </c>
      <c r="I95" s="24">
        <v>0.80880314041704826</v>
      </c>
      <c r="J95" s="24">
        <v>0.81270988233083907</v>
      </c>
      <c r="K95" s="24">
        <v>0.81661672481303538</v>
      </c>
      <c r="L95" s="24">
        <v>0.82052360242873945</v>
      </c>
      <c r="M95" s="24">
        <v>0.82508158342155691</v>
      </c>
      <c r="N95" s="24">
        <v>0.82898834216978778</v>
      </c>
      <c r="O95" s="24">
        <v>0.83289518385305705</v>
      </c>
      <c r="P95" s="24">
        <v>0.83680234853192714</v>
      </c>
      <c r="Q95" s="24">
        <v>0.84136143613519654</v>
      </c>
      <c r="R95" s="24">
        <v>0.84527012498824727</v>
      </c>
      <c r="S95" s="24">
        <v>0.84917989777570957</v>
      </c>
      <c r="T95" s="24">
        <v>0.85309099479404971</v>
      </c>
      <c r="U95" s="24">
        <v>0.85765593557684183</v>
      </c>
      <c r="V95" s="24">
        <v>0.86157075561328966</v>
      </c>
      <c r="W95" s="24">
        <v>0.8654879159425819</v>
      </c>
      <c r="X95" s="24">
        <v>0.87006162253474284</v>
      </c>
      <c r="Y95" s="24">
        <v>0.87398572662299623</v>
      </c>
      <c r="Z95" s="24">
        <v>0.87791390027806815</v>
      </c>
      <c r="AA95" s="24">
        <v>0.88184668966100532</v>
      </c>
      <c r="AB95" s="24">
        <v>0.88644150634440988</v>
      </c>
      <c r="AC95" s="24">
        <v>0.89038617010686538</v>
      </c>
      <c r="AD95" s="24">
        <v>0.89433720860799404</v>
      </c>
      <c r="AE95" s="24">
        <v>0.89829539363117095</v>
      </c>
      <c r="AF95" s="24">
        <v>0.90292344496133214</v>
      </c>
      <c r="AG95" s="24">
        <v>0.90690003652551354</v>
      </c>
      <c r="AH95" s="25">
        <v>0.91088647245688903</v>
      </c>
    </row>
    <row r="96" spans="1:34" x14ac:dyDescent="0.25">
      <c r="A96" s="23">
        <v>19</v>
      </c>
      <c r="B96" s="24">
        <v>0.75119692815972694</v>
      </c>
      <c r="C96" s="24">
        <v>0.75550818232562844</v>
      </c>
      <c r="D96" s="24">
        <v>0.75982355281133407</v>
      </c>
      <c r="E96" s="24">
        <v>0.76486253380722946</v>
      </c>
      <c r="F96" s="24">
        <v>0.76918474273246973</v>
      </c>
      <c r="G96" s="24">
        <v>0.77350937593302216</v>
      </c>
      <c r="H96" s="24">
        <v>0.77783612443648509</v>
      </c>
      <c r="I96" s="24">
        <v>0.78288625931203415</v>
      </c>
      <c r="J96" s="24">
        <v>0.78721653183550899</v>
      </c>
      <c r="K96" s="24">
        <v>0.79154794199762235</v>
      </c>
      <c r="L96" s="24">
        <v>0.79588018106228786</v>
      </c>
      <c r="M96" s="24">
        <v>0.80093509572545296</v>
      </c>
      <c r="N96" s="24">
        <v>0.80526810109733205</v>
      </c>
      <c r="O96" s="24">
        <v>0.80960121271953134</v>
      </c>
      <c r="P96" s="24">
        <v>0.81393442735142429</v>
      </c>
      <c r="Q96" s="24">
        <v>0.81898997060615952</v>
      </c>
      <c r="R96" s="24">
        <v>0.82332339811785704</v>
      </c>
      <c r="S96" s="24">
        <v>0.8276569191242954</v>
      </c>
      <c r="T96" s="24">
        <v>0.83199053062075223</v>
      </c>
      <c r="U96" s="24">
        <v>0.83704652106066568</v>
      </c>
      <c r="V96" s="24">
        <v>0.84138034781179016</v>
      </c>
      <c r="W96" s="24">
        <v>0.8457145106611369</v>
      </c>
      <c r="X96" s="24">
        <v>0.85077186252472936</v>
      </c>
      <c r="Y96" s="24">
        <v>0.85510779205311227</v>
      </c>
      <c r="Z96" s="24">
        <v>0.85944501649992888</v>
      </c>
      <c r="AA96" s="24">
        <v>0.86378383872503772</v>
      </c>
      <c r="AB96" s="24">
        <v>0.86884822144872753</v>
      </c>
      <c r="AC96" s="24">
        <v>0.87319154450437186</v>
      </c>
      <c r="AD96" s="24">
        <v>0.87753745389535431</v>
      </c>
      <c r="AE96" s="24">
        <v>0.881886478103862</v>
      </c>
      <c r="AF96" s="24">
        <v>0.88696508826770815</v>
      </c>
      <c r="AG96" s="24">
        <v>0.89132294899917619</v>
      </c>
      <c r="AH96" s="25">
        <v>0.89568585193955097</v>
      </c>
    </row>
    <row r="97" spans="1:34" x14ac:dyDescent="0.25">
      <c r="A97" s="23">
        <v>19.5</v>
      </c>
      <c r="B97" s="24">
        <v>0.72271916149641868</v>
      </c>
      <c r="C97" s="24">
        <v>0.72740060152566843</v>
      </c>
      <c r="D97" s="24">
        <v>0.73209059201018545</v>
      </c>
      <c r="E97" s="24">
        <v>0.73757190933658812</v>
      </c>
      <c r="F97" s="24">
        <v>0.74227751089590055</v>
      </c>
      <c r="G97" s="24">
        <v>0.74698920041222472</v>
      </c>
      <c r="H97" s="24">
        <v>0.75170642561197132</v>
      </c>
      <c r="I97" s="24">
        <v>0.75721611502479225</v>
      </c>
      <c r="J97" s="24">
        <v>0.76194344041074924</v>
      </c>
      <c r="K97" s="24">
        <v>0.76667455336209311</v>
      </c>
      <c r="L97" s="24">
        <v>0.7714089018415492</v>
      </c>
      <c r="M97" s="24">
        <v>0.77693566127329139</v>
      </c>
      <c r="N97" s="24">
        <v>0.78167515575709778</v>
      </c>
      <c r="O97" s="24">
        <v>0.78641639266302132</v>
      </c>
      <c r="P97" s="24">
        <v>0.7911591254492476</v>
      </c>
      <c r="Q97" s="24">
        <v>0.79669387572840766</v>
      </c>
      <c r="R97" s="24">
        <v>0.80143900462251494</v>
      </c>
      <c r="S97" s="24">
        <v>0.806184849428209</v>
      </c>
      <c r="T97" s="24">
        <v>0.81093116383957942</v>
      </c>
      <c r="U97" s="24">
        <v>0.81646879558431062</v>
      </c>
      <c r="V97" s="24">
        <v>0.82121531200936571</v>
      </c>
      <c r="W97" s="24">
        <v>0.82596177319453778</v>
      </c>
      <c r="X97" s="24">
        <v>0.83149932058606069</v>
      </c>
      <c r="Y97" s="24">
        <v>0.83624586589279848</v>
      </c>
      <c r="Z97" s="24">
        <v>0.84099254432610171</v>
      </c>
      <c r="AA97" s="24">
        <v>0.84573941544464049</v>
      </c>
      <c r="AB97" s="24">
        <v>0.85127775473984568</v>
      </c>
      <c r="AC97" s="24">
        <v>0.8560252476623863</v>
      </c>
      <c r="AD97" s="24">
        <v>0.86077315137344512</v>
      </c>
      <c r="AE97" s="24">
        <v>0.86552175105402063</v>
      </c>
      <c r="AF97" s="24">
        <v>0.87106315085750774</v>
      </c>
      <c r="AG97" s="24">
        <v>0.87581451156544909</v>
      </c>
      <c r="AH97" s="25">
        <v>0.88056772518052651</v>
      </c>
    </row>
    <row r="98" spans="1:34" x14ac:dyDescent="0.25">
      <c r="A98" s="23">
        <v>20</v>
      </c>
      <c r="B98" s="24">
        <v>0.69522194137990556</v>
      </c>
      <c r="C98" s="24">
        <v>0.70021857392222908</v>
      </c>
      <c r="D98" s="24">
        <v>0.70522980391179957</v>
      </c>
      <c r="E98" s="24">
        <v>0.71109321879742204</v>
      </c>
      <c r="F98" s="24">
        <v>0.71613232701950069</v>
      </c>
      <c r="G98" s="24">
        <v>0.72118279973680788</v>
      </c>
      <c r="H98" s="24">
        <v>0.72624384137456599</v>
      </c>
      <c r="I98" s="24">
        <v>0.73216068682810576</v>
      </c>
      <c r="J98" s="24">
        <v>0.73724189934072537</v>
      </c>
      <c r="K98" s="24">
        <v>0.74233116220199757</v>
      </c>
      <c r="L98" s="24">
        <v>0.74742768007345917</v>
      </c>
      <c r="M98" s="24">
        <v>0.75338172605196008</v>
      </c>
      <c r="N98" s="24">
        <v>0.75849126414736168</v>
      </c>
      <c r="O98" s="24">
        <v>0.76360579369319437</v>
      </c>
      <c r="P98" s="24">
        <v>0.76872482484645499</v>
      </c>
      <c r="Q98" s="24">
        <v>0.77470206420295595</v>
      </c>
      <c r="R98" s="24">
        <v>0.77982916921462631</v>
      </c>
      <c r="S98" s="24">
        <v>0.78495922541124641</v>
      </c>
      <c r="T98" s="24">
        <v>0.7900917431857174</v>
      </c>
      <c r="U98" s="24">
        <v>0.79608213856291332</v>
      </c>
      <c r="V98" s="24">
        <v>0.80121833963253652</v>
      </c>
      <c r="W98" s="24">
        <v>0.80635570698068837</v>
      </c>
      <c r="X98" s="24">
        <v>0.81235053083658471</v>
      </c>
      <c r="Y98" s="24">
        <v>0.8174897942712831</v>
      </c>
      <c r="Z98" s="24">
        <v>0.82262964189719523</v>
      </c>
      <c r="AA98" s="24">
        <v>0.82776988997180212</v>
      </c>
      <c r="AB98" s="24">
        <v>0.83376710704969892</v>
      </c>
      <c r="AC98" s="24">
        <v>0.83890759242422752</v>
      </c>
      <c r="AD98" s="24">
        <v>0.84404792589697064</v>
      </c>
      <c r="AE98" s="24">
        <v>0.84918814934773879</v>
      </c>
      <c r="AF98" s="24">
        <v>0.85518510027677619</v>
      </c>
      <c r="AG98" s="24">
        <v>0.86032550378176897</v>
      </c>
      <c r="AH98" s="25">
        <v>0.86546618374864315</v>
      </c>
    </row>
    <row r="99" spans="1:34" x14ac:dyDescent="0.25">
      <c r="A99" s="26">
        <v>20.5</v>
      </c>
      <c r="B99" s="27">
        <v>0.66936801972436399</v>
      </c>
      <c r="C99" s="27">
        <v>0.67460816344087648</v>
      </c>
      <c r="D99" s="27">
        <v>0.6798705644531321</v>
      </c>
      <c r="E99" s="27">
        <v>0.68603636880664154</v>
      </c>
      <c r="F99" s="27">
        <v>0.69134240973156957</v>
      </c>
      <c r="G99" s="27">
        <v>0.69666670454645907</v>
      </c>
      <c r="H99" s="27">
        <v>0.70200821437534389</v>
      </c>
      <c r="I99" s="27">
        <v>0.70826034805299987</v>
      </c>
      <c r="J99" s="27">
        <v>0.71363559396784981</v>
      </c>
      <c r="K99" s="27">
        <v>0.71902476587113395</v>
      </c>
      <c r="L99" s="27">
        <v>0.72442682512320056</v>
      </c>
      <c r="M99" s="27">
        <v>0.73074413010659123</v>
      </c>
      <c r="N99" s="27">
        <v>0.73617057832464106</v>
      </c>
      <c r="O99" s="27">
        <v>0.74160687987795226</v>
      </c>
      <c r="P99" s="27">
        <v>0.74705230162233427</v>
      </c>
      <c r="Q99" s="27">
        <v>0.7534158427890405</v>
      </c>
      <c r="R99" s="27">
        <v>0.75887851066481371</v>
      </c>
      <c r="S99" s="27">
        <v>0.76434797785541542</v>
      </c>
      <c r="T99" s="27">
        <v>0.76982351145255923</v>
      </c>
      <c r="U99" s="27">
        <v>0.77621832346981812</v>
      </c>
      <c r="V99" s="27">
        <v>0.78170451616603376</v>
      </c>
      <c r="W99" s="27">
        <v>0.78719470951570591</v>
      </c>
      <c r="X99" s="27">
        <v>0.79360442145237065</v>
      </c>
      <c r="Y99" s="27">
        <v>0.79910181737602237</v>
      </c>
      <c r="Z99" s="27">
        <v>0.80460186141205237</v>
      </c>
      <c r="AA99" s="27">
        <v>0.8101041265167539</v>
      </c>
      <c r="AB99" s="27">
        <v>0.81652567326846948</v>
      </c>
      <c r="AC99" s="27">
        <v>0.82203128569146433</v>
      </c>
      <c r="AD99" s="27">
        <v>0.82753779637888669</v>
      </c>
      <c r="AE99" s="27">
        <v>0.83304500390935965</v>
      </c>
      <c r="AF99" s="27">
        <v>0.83947079812980863</v>
      </c>
      <c r="AG99" s="27">
        <v>0.84497909926381631</v>
      </c>
      <c r="AH99" s="28">
        <v>0.85048771327096795</v>
      </c>
    </row>
    <row r="102" spans="1:34" ht="28.9" customHeight="1" x14ac:dyDescent="0.5">
      <c r="A102" s="1" t="s">
        <v>15</v>
      </c>
      <c r="B102" s="1"/>
    </row>
    <row r="103" spans="1:34" x14ac:dyDescent="0.25">
      <c r="A103" s="17" t="s">
        <v>10</v>
      </c>
      <c r="B103" s="18" t="s">
        <v>14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</row>
    <row r="104" spans="1:34" x14ac:dyDescent="0.25">
      <c r="A104" s="20" t="s">
        <v>12</v>
      </c>
      <c r="B104" s="21">
        <v>0</v>
      </c>
      <c r="C104" s="21">
        <v>5</v>
      </c>
      <c r="D104" s="21">
        <v>10</v>
      </c>
      <c r="E104" s="21">
        <v>15</v>
      </c>
      <c r="F104" s="21">
        <v>20</v>
      </c>
      <c r="G104" s="21">
        <v>25</v>
      </c>
      <c r="H104" s="21">
        <v>30</v>
      </c>
      <c r="I104" s="21">
        <v>35</v>
      </c>
      <c r="J104" s="21">
        <v>40</v>
      </c>
      <c r="K104" s="21">
        <v>45</v>
      </c>
      <c r="L104" s="21">
        <v>50</v>
      </c>
      <c r="M104" s="21">
        <v>55</v>
      </c>
      <c r="N104" s="21">
        <v>60</v>
      </c>
      <c r="O104" s="21">
        <v>65</v>
      </c>
      <c r="P104" s="21">
        <v>70</v>
      </c>
      <c r="Q104" s="21">
        <v>75</v>
      </c>
      <c r="R104" s="22">
        <v>80</v>
      </c>
    </row>
    <row r="105" spans="1:34" x14ac:dyDescent="0.25">
      <c r="A105" s="23">
        <v>4.5</v>
      </c>
      <c r="B105" s="24">
        <v>6.234396544070858</v>
      </c>
      <c r="C105" s="24">
        <v>6.2822550545024098</v>
      </c>
      <c r="D105" s="24">
        <v>6.3306088963589131</v>
      </c>
      <c r="E105" s="24">
        <v>6.3794623280861558</v>
      </c>
      <c r="F105" s="24">
        <v>6.4288196081299258</v>
      </c>
      <c r="G105" s="24">
        <v>6.4786849949360059</v>
      </c>
      <c r="H105" s="24">
        <v>6.5290627469501894</v>
      </c>
      <c r="I105" s="24">
        <v>6.5799571226182554</v>
      </c>
      <c r="J105" s="24">
        <v>6.6313723803859936</v>
      </c>
      <c r="K105" s="24">
        <v>6.6833127786991948</v>
      </c>
      <c r="L105" s="24">
        <v>6.7357825760036381</v>
      </c>
      <c r="M105" s="24">
        <v>6.788786060245946</v>
      </c>
      <c r="N105" s="24">
        <v>6.8423276373760338</v>
      </c>
      <c r="O105" s="24">
        <v>6.8964117428446627</v>
      </c>
      <c r="P105" s="24">
        <v>6.9510428121025791</v>
      </c>
      <c r="Q105" s="24">
        <v>7.006225280600539</v>
      </c>
      <c r="R105" s="25">
        <v>7.0619635837892876</v>
      </c>
    </row>
    <row r="106" spans="1:34" x14ac:dyDescent="0.25">
      <c r="A106" s="23">
        <v>5</v>
      </c>
      <c r="B106" s="24">
        <v>5.57666136116835</v>
      </c>
      <c r="C106" s="24">
        <v>5.6193670737004293</v>
      </c>
      <c r="D106" s="24">
        <v>5.6625353647567094</v>
      </c>
      <c r="E106" s="24">
        <v>5.7061703519836797</v>
      </c>
      <c r="F106" s="24">
        <v>5.7502761530278237</v>
      </c>
      <c r="G106" s="24">
        <v>5.7948568855356326</v>
      </c>
      <c r="H106" s="24">
        <v>5.8399166671535943</v>
      </c>
      <c r="I106" s="24">
        <v>5.8854596155281964</v>
      </c>
      <c r="J106" s="24">
        <v>5.9314898483059268</v>
      </c>
      <c r="K106" s="24">
        <v>5.9780114831332716</v>
      </c>
      <c r="L106" s="24">
        <v>6.0250286376567219</v>
      </c>
      <c r="M106" s="24">
        <v>6.0725454590235897</v>
      </c>
      <c r="N106" s="24">
        <v>6.1205662123845039</v>
      </c>
      <c r="O106" s="24">
        <v>6.1690951923909161</v>
      </c>
      <c r="P106" s="24">
        <v>6.2181366936942801</v>
      </c>
      <c r="Q106" s="24">
        <v>6.2676950109460501</v>
      </c>
      <c r="R106" s="25">
        <v>6.3177744387976782</v>
      </c>
    </row>
    <row r="107" spans="1:34" x14ac:dyDescent="0.25">
      <c r="A107" s="23">
        <v>5.5</v>
      </c>
      <c r="B107" s="24">
        <v>4.9845639437374949</v>
      </c>
      <c r="C107" s="24">
        <v>5.0225010925743963</v>
      </c>
      <c r="D107" s="24">
        <v>5.0608691870739939</v>
      </c>
      <c r="E107" s="24">
        <v>5.0996722040834737</v>
      </c>
      <c r="F107" s="24">
        <v>5.1389141204500293</v>
      </c>
      <c r="G107" s="24">
        <v>5.178598913020851</v>
      </c>
      <c r="H107" s="24">
        <v>5.2187305586431227</v>
      </c>
      <c r="I107" s="24">
        <v>5.2593130341640393</v>
      </c>
      <c r="J107" s="24">
        <v>5.3003503164307828</v>
      </c>
      <c r="K107" s="24">
        <v>5.341846382290548</v>
      </c>
      <c r="L107" s="24">
        <v>5.3838052085905206</v>
      </c>
      <c r="M107" s="24">
        <v>5.426230801678722</v>
      </c>
      <c r="N107" s="24">
        <v>5.469127285906473</v>
      </c>
      <c r="O107" s="24">
        <v>5.5124988151259329</v>
      </c>
      <c r="P107" s="24">
        <v>5.5563495431892536</v>
      </c>
      <c r="Q107" s="24">
        <v>5.6006836239485924</v>
      </c>
      <c r="R107" s="25">
        <v>5.6455052112560997</v>
      </c>
    </row>
    <row r="108" spans="1:34" x14ac:dyDescent="0.25">
      <c r="A108" s="23">
        <v>6</v>
      </c>
      <c r="B108" s="24">
        <v>4.4534338562330653</v>
      </c>
      <c r="C108" s="24">
        <v>4.4869727689219028</v>
      </c>
      <c r="D108" s="24">
        <v>4.5209121144511766</v>
      </c>
      <c r="E108" s="24">
        <v>4.5552557288687812</v>
      </c>
      <c r="F108" s="24">
        <v>4.5900074482226056</v>
      </c>
      <c r="G108" s="24">
        <v>4.6251711085605391</v>
      </c>
      <c r="H108" s="24">
        <v>4.6607505459304743</v>
      </c>
      <c r="I108" s="24">
        <v>4.6967495963803012</v>
      </c>
      <c r="J108" s="24">
        <v>4.7331720959579089</v>
      </c>
      <c r="K108" s="24">
        <v>4.7700218807111856</v>
      </c>
      <c r="L108" s="24">
        <v>4.8073027866880267</v>
      </c>
      <c r="M108" s="24">
        <v>4.845018679437147</v>
      </c>
      <c r="N108" s="24">
        <v>4.8831735425105736</v>
      </c>
      <c r="O108" s="24">
        <v>4.9217713889611652</v>
      </c>
      <c r="P108" s="24">
        <v>4.9608162318417746</v>
      </c>
      <c r="Q108" s="24">
        <v>5.0003120842052624</v>
      </c>
      <c r="R108" s="25">
        <v>5.0402629591044787</v>
      </c>
    </row>
    <row r="109" spans="1:34" x14ac:dyDescent="0.25">
      <c r="A109" s="23">
        <v>6.5</v>
      </c>
      <c r="B109" s="24">
        <v>3.9787730571680009</v>
      </c>
      <c r="C109" s="24">
        <v>4.0082701545987076</v>
      </c>
      <c r="D109" s="24">
        <v>4.0381382920868436</v>
      </c>
      <c r="E109" s="24">
        <v>4.0683811648810009</v>
      </c>
      <c r="F109" s="24">
        <v>4.099002468229771</v>
      </c>
      <c r="G109" s="24">
        <v>4.1300058973817464</v>
      </c>
      <c r="H109" s="24">
        <v>4.1613951475855169</v>
      </c>
      <c r="I109" s="24">
        <v>4.1931739140896758</v>
      </c>
      <c r="J109" s="24">
        <v>4.2253458921428129</v>
      </c>
      <c r="K109" s="24">
        <v>4.2579147769935206</v>
      </c>
      <c r="L109" s="24">
        <v>4.2908842638903906</v>
      </c>
      <c r="M109" s="24">
        <v>4.3242580775828419</v>
      </c>
      <c r="N109" s="24">
        <v>4.3580400608236038</v>
      </c>
      <c r="O109" s="24">
        <v>4.3922340858662334</v>
      </c>
      <c r="P109" s="24">
        <v>4.4268440249642866</v>
      </c>
      <c r="Q109" s="24">
        <v>4.4618737503713239</v>
      </c>
      <c r="R109" s="25">
        <v>4.4973271343408969</v>
      </c>
    </row>
    <row r="110" spans="1:34" x14ac:dyDescent="0.25">
      <c r="A110" s="23">
        <v>7</v>
      </c>
      <c r="B110" s="24">
        <v>3.5562558991134199</v>
      </c>
      <c r="C110" s="24">
        <v>3.5820536955187552</v>
      </c>
      <c r="D110" s="24">
        <v>3.6081942592377572</v>
      </c>
      <c r="E110" s="24">
        <v>3.6346811447197211</v>
      </c>
      <c r="F110" s="24">
        <v>3.6615179064139372</v>
      </c>
      <c r="G110" s="24">
        <v>3.6887080987697001</v>
      </c>
      <c r="H110" s="24">
        <v>3.716255276236303</v>
      </c>
      <c r="I110" s="24">
        <v>3.7441629932630369</v>
      </c>
      <c r="J110" s="24">
        <v>3.7724348042991949</v>
      </c>
      <c r="K110" s="24">
        <v>3.8010742637940709</v>
      </c>
      <c r="L110" s="24">
        <v>3.8300849261969572</v>
      </c>
      <c r="M110" s="24">
        <v>3.8594703754579718</v>
      </c>
      <c r="N110" s="24">
        <v>3.8892343135305478</v>
      </c>
      <c r="O110" s="24">
        <v>3.9193804718689438</v>
      </c>
      <c r="P110" s="24">
        <v>3.9499125819274159</v>
      </c>
      <c r="Q110" s="24">
        <v>3.9808343751602249</v>
      </c>
      <c r="R110" s="25">
        <v>4.0121495830216256</v>
      </c>
    </row>
    <row r="111" spans="1:34" x14ac:dyDescent="0.25">
      <c r="A111" s="23">
        <v>7.5</v>
      </c>
      <c r="B111" s="24">
        <v>3.1817291286986138</v>
      </c>
      <c r="C111" s="24">
        <v>3.2041562316541539</v>
      </c>
      <c r="D111" s="24">
        <v>3.22689894921885</v>
      </c>
      <c r="E111" s="24">
        <v>3.2499606950426929</v>
      </c>
      <c r="F111" s="24">
        <v>3.2733448827756781</v>
      </c>
      <c r="G111" s="24">
        <v>3.297054926067799</v>
      </c>
      <c r="H111" s="24">
        <v>3.321094238569049</v>
      </c>
      <c r="I111" s="24">
        <v>3.345466233929423</v>
      </c>
      <c r="J111" s="24">
        <v>3.3701743257989141</v>
      </c>
      <c r="K111" s="24">
        <v>3.395221927827516</v>
      </c>
      <c r="L111" s="24">
        <v>3.4206124536652251</v>
      </c>
      <c r="M111" s="24">
        <v>3.4463493464628598</v>
      </c>
      <c r="N111" s="24">
        <v>3.472436167374553</v>
      </c>
      <c r="O111" s="24">
        <v>3.498876507055265</v>
      </c>
      <c r="P111" s="24">
        <v>3.5256739561599528</v>
      </c>
      <c r="Q111" s="24">
        <v>3.5528321053435801</v>
      </c>
      <c r="R111" s="25">
        <v>3.5803545452611019</v>
      </c>
    </row>
    <row r="112" spans="1:34" x14ac:dyDescent="0.25">
      <c r="A112" s="23">
        <v>8</v>
      </c>
      <c r="B112" s="24">
        <v>2.851211886611055</v>
      </c>
      <c r="C112" s="24">
        <v>2.8705829970352039</v>
      </c>
      <c r="D112" s="24">
        <v>2.8902436894032419</v>
      </c>
      <c r="E112" s="24">
        <v>2.9101972365658622</v>
      </c>
      <c r="F112" s="24">
        <v>2.9304469113737581</v>
      </c>
      <c r="G112" s="24">
        <v>2.950995986677627</v>
      </c>
      <c r="H112" s="24">
        <v>2.971847735328164</v>
      </c>
      <c r="I112" s="24">
        <v>2.9930054301760638</v>
      </c>
      <c r="J112" s="24">
        <v>3.0144723440720229</v>
      </c>
      <c r="K112" s="24">
        <v>3.0362517498667341</v>
      </c>
      <c r="L112" s="24">
        <v>3.0583469204108931</v>
      </c>
      <c r="M112" s="24">
        <v>3.0807611580560228</v>
      </c>
      <c r="N112" s="24">
        <v>3.1034978831569582</v>
      </c>
      <c r="O112" s="24">
        <v>3.1265605455693581</v>
      </c>
      <c r="P112" s="24">
        <v>3.149952595148882</v>
      </c>
      <c r="Q112" s="24">
        <v>3.1736774817511928</v>
      </c>
      <c r="R112" s="25">
        <v>3.1977386552319489</v>
      </c>
    </row>
    <row r="113" spans="1:18" x14ac:dyDescent="0.25">
      <c r="A113" s="23">
        <v>8.5</v>
      </c>
      <c r="B113" s="24">
        <v>2.560895707596393</v>
      </c>
      <c r="C113" s="24">
        <v>2.5775116197503731</v>
      </c>
      <c r="D113" s="24">
        <v>2.594392201222222</v>
      </c>
      <c r="E113" s="24">
        <v>2.6115405840633348</v>
      </c>
      <c r="F113" s="24">
        <v>2.6289599003251092</v>
      </c>
      <c r="G113" s="24">
        <v>2.6466532820589399</v>
      </c>
      <c r="H113" s="24">
        <v>2.6646238613162239</v>
      </c>
      <c r="I113" s="24">
        <v>2.682874770148358</v>
      </c>
      <c r="J113" s="24">
        <v>2.7014091406067391</v>
      </c>
      <c r="K113" s="24">
        <v>2.7202301047427619</v>
      </c>
      <c r="L113" s="24">
        <v>2.7393407946078239</v>
      </c>
      <c r="M113" s="24">
        <v>2.758744371754148</v>
      </c>
      <c r="N113" s="24">
        <v>2.7784441157372699</v>
      </c>
      <c r="O113" s="24">
        <v>2.7984433356135501</v>
      </c>
      <c r="P113" s="24">
        <v>2.8187453404393499</v>
      </c>
      <c r="Q113" s="24">
        <v>2.8393534392710338</v>
      </c>
      <c r="R113" s="25">
        <v>2.8602709411649618</v>
      </c>
    </row>
    <row r="114" spans="1:18" x14ac:dyDescent="0.25">
      <c r="A114" s="23">
        <v>9</v>
      </c>
      <c r="B114" s="24">
        <v>2.307144520458448</v>
      </c>
      <c r="C114" s="24">
        <v>2.321292121946303</v>
      </c>
      <c r="D114" s="24">
        <v>2.3356806001652561</v>
      </c>
      <c r="E114" s="24">
        <v>2.3503129463674028</v>
      </c>
      <c r="F114" s="24">
        <v>2.3651921518048402</v>
      </c>
      <c r="G114" s="24">
        <v>2.380321207729668</v>
      </c>
      <c r="H114" s="24">
        <v>2.3957031053939821</v>
      </c>
      <c r="I114" s="24">
        <v>2.41134083604988</v>
      </c>
      <c r="J114" s="24">
        <v>2.4272373909494589</v>
      </c>
      <c r="K114" s="24">
        <v>2.4433957613448181</v>
      </c>
      <c r="L114" s="24">
        <v>2.4598189384880551</v>
      </c>
      <c r="M114" s="24">
        <v>2.4765099431320921</v>
      </c>
      <c r="N114" s="24">
        <v>2.4934719140331669</v>
      </c>
      <c r="O114" s="24">
        <v>2.510708019448344</v>
      </c>
      <c r="P114" s="24">
        <v>2.5282214276346822</v>
      </c>
      <c r="Q114" s="24">
        <v>2.5460153068492488</v>
      </c>
      <c r="R114" s="25">
        <v>2.5640928253491042</v>
      </c>
    </row>
    <row r="115" spans="1:18" x14ac:dyDescent="0.25">
      <c r="A115" s="23">
        <v>9.5</v>
      </c>
      <c r="B115" s="24">
        <v>2.0864946480592219</v>
      </c>
      <c r="C115" s="24">
        <v>2.0984469198278202</v>
      </c>
      <c r="D115" s="24">
        <v>2.1106173957799901</v>
      </c>
      <c r="E115" s="24">
        <v>2.1230089263685308</v>
      </c>
      <c r="F115" s="24">
        <v>2.1356243620462418</v>
      </c>
      <c r="G115" s="24">
        <v>2.148466553265922</v>
      </c>
      <c r="H115" s="24">
        <v>2.1615383504803689</v>
      </c>
      <c r="I115" s="24">
        <v>2.1748426041423832</v>
      </c>
      <c r="J115" s="24">
        <v>2.1883821647047612</v>
      </c>
      <c r="K115" s="24">
        <v>2.2021598826203039</v>
      </c>
      <c r="L115" s="24">
        <v>2.2161786083418091</v>
      </c>
      <c r="M115" s="24">
        <v>2.2304412218229031</v>
      </c>
      <c r="N115" s="24">
        <v>2.2449507210205222</v>
      </c>
      <c r="O115" s="24">
        <v>2.2597101333924319</v>
      </c>
      <c r="P115" s="24">
        <v>2.274722486396394</v>
      </c>
      <c r="Q115" s="24">
        <v>2.2899908074901751</v>
      </c>
      <c r="R115" s="25">
        <v>2.305518124131539</v>
      </c>
    </row>
    <row r="116" spans="1:18" x14ac:dyDescent="0.25">
      <c r="A116" s="23">
        <v>10</v>
      </c>
      <c r="B116" s="24">
        <v>1.895654807318891</v>
      </c>
      <c r="C116" s="24">
        <v>1.9056708236579181</v>
      </c>
      <c r="D116" s="24">
        <v>1.91588349167224</v>
      </c>
      <c r="E116" s="24">
        <v>1.9262955210153601</v>
      </c>
      <c r="F116" s="24">
        <v>1.9369096213407739</v>
      </c>
      <c r="G116" s="24">
        <v>1.947728502301985</v>
      </c>
      <c r="H116" s="24">
        <v>1.958754873552492</v>
      </c>
      <c r="I116" s="24">
        <v>1.969991444745794</v>
      </c>
      <c r="J116" s="24">
        <v>1.981440925535392</v>
      </c>
      <c r="K116" s="24">
        <v>1.9931060255747861</v>
      </c>
      <c r="L116" s="24">
        <v>2.0049894545174758</v>
      </c>
      <c r="M116" s="24">
        <v>2.0170939515177881</v>
      </c>
      <c r="N116" s="24">
        <v>2.029422373733361</v>
      </c>
      <c r="O116" s="24">
        <v>2.0419776078226621</v>
      </c>
      <c r="P116" s="24">
        <v>2.0547625404441541</v>
      </c>
      <c r="Q116" s="24">
        <v>2.0677800582563028</v>
      </c>
      <c r="R116" s="25">
        <v>2.081033047917574</v>
      </c>
    </row>
    <row r="117" spans="1:18" x14ac:dyDescent="0.25">
      <c r="A117" s="23">
        <v>10.5</v>
      </c>
      <c r="B117" s="24">
        <v>1.7315061092158099</v>
      </c>
      <c r="C117" s="24">
        <v>1.739831037757777</v>
      </c>
      <c r="D117" s="24">
        <v>1.7483321855060101</v>
      </c>
      <c r="E117" s="24">
        <v>1.757012121314711</v>
      </c>
      <c r="F117" s="24">
        <v>1.7658734140380821</v>
      </c>
      <c r="G117" s="24">
        <v>1.7749186325303239</v>
      </c>
      <c r="H117" s="24">
        <v>1.784150345645636</v>
      </c>
      <c r="I117" s="24">
        <v>1.7935711222382229</v>
      </c>
      <c r="J117" s="24">
        <v>1.8031835311622819</v>
      </c>
      <c r="K117" s="24">
        <v>1.812990141272018</v>
      </c>
      <c r="L117" s="24">
        <v>1.8229935214216291</v>
      </c>
      <c r="M117" s="24">
        <v>1.833196269966145</v>
      </c>
      <c r="N117" s="24">
        <v>1.8436011032639059</v>
      </c>
      <c r="O117" s="24">
        <v>1.8542107671740771</v>
      </c>
      <c r="P117" s="24">
        <v>1.8650280075558261</v>
      </c>
      <c r="Q117" s="24">
        <v>1.876055570268319</v>
      </c>
      <c r="R117" s="25">
        <v>1.8872962011707219</v>
      </c>
    </row>
    <row r="118" spans="1:18" x14ac:dyDescent="0.25">
      <c r="A118" s="23">
        <v>11</v>
      </c>
      <c r="B118" s="24">
        <v>1.591102058786509</v>
      </c>
      <c r="C118" s="24">
        <v>1.597967160506746</v>
      </c>
      <c r="D118" s="24">
        <v>1.604989169003469</v>
      </c>
      <c r="E118" s="24">
        <v>1.612170512331579</v>
      </c>
      <c r="F118" s="24">
        <v>1.61951361854598</v>
      </c>
      <c r="G118" s="24">
        <v>1.627020915701574</v>
      </c>
      <c r="H118" s="24">
        <v>1.6346948318532619</v>
      </c>
      <c r="I118" s="24">
        <v>1.6425377950559481</v>
      </c>
      <c r="J118" s="24">
        <v>1.6505522333645339</v>
      </c>
      <c r="K118" s="24">
        <v>1.6587405748339219</v>
      </c>
      <c r="L118" s="24">
        <v>1.6671052475190149</v>
      </c>
      <c r="M118" s="24">
        <v>1.675648708975543</v>
      </c>
      <c r="N118" s="24">
        <v>1.684373534762545</v>
      </c>
      <c r="O118" s="24">
        <v>1.69328232993989</v>
      </c>
      <c r="P118" s="24">
        <v>1.702377699567446</v>
      </c>
      <c r="Q118" s="24">
        <v>1.7116622487050801</v>
      </c>
      <c r="R118" s="25">
        <v>1.7211385824126599</v>
      </c>
    </row>
    <row r="119" spans="1:18" x14ac:dyDescent="0.25">
      <c r="A119" s="23">
        <v>11.5</v>
      </c>
      <c r="B119" s="24">
        <v>1.4716685551256941</v>
      </c>
      <c r="C119" s="24">
        <v>1.4772911843423551</v>
      </c>
      <c r="D119" s="24">
        <v>1.4830525279449669</v>
      </c>
      <c r="E119" s="24">
        <v>1.4889548731891351</v>
      </c>
      <c r="F119" s="24">
        <v>1.495000507330462</v>
      </c>
      <c r="G119" s="24">
        <v>1.5011917176245519</v>
      </c>
      <c r="H119" s="24">
        <v>1.507530791327008</v>
      </c>
      <c r="I119" s="24">
        <v>1.5140200156934329</v>
      </c>
      <c r="J119" s="24">
        <v>1.520661677979432</v>
      </c>
      <c r="K119" s="24">
        <v>1.5274580654406069</v>
      </c>
      <c r="L119" s="24">
        <v>1.5344114653325629</v>
      </c>
      <c r="M119" s="24">
        <v>1.5415241944117299</v>
      </c>
      <c r="N119" s="24">
        <v>1.548798687437851</v>
      </c>
      <c r="O119" s="24">
        <v>1.556237408671493</v>
      </c>
      <c r="P119" s="24">
        <v>1.563842822373227</v>
      </c>
      <c r="Q119" s="24">
        <v>1.571617392803621</v>
      </c>
      <c r="R119" s="25">
        <v>1.5795635842232429</v>
      </c>
    </row>
    <row r="120" spans="1:18" x14ac:dyDescent="0.25">
      <c r="A120" s="23">
        <v>12</v>
      </c>
      <c r="B120" s="24">
        <v>1.3706038913862371</v>
      </c>
      <c r="C120" s="24">
        <v>1.3751874957602961</v>
      </c>
      <c r="D120" s="24">
        <v>1.379892742169021</v>
      </c>
      <c r="E120" s="24">
        <v>1.384721777068717</v>
      </c>
      <c r="F120" s="24">
        <v>1.389676746915687</v>
      </c>
      <c r="G120" s="24">
        <v>1.3947597981662381</v>
      </c>
      <c r="H120" s="24">
        <v>1.399973077276673</v>
      </c>
      <c r="I120" s="24">
        <v>1.4053187307032979</v>
      </c>
      <c r="J120" s="24">
        <v>1.410798904902417</v>
      </c>
      <c r="K120" s="24">
        <v>1.416415746330334</v>
      </c>
      <c r="L120" s="24">
        <v>1.422171401443356</v>
      </c>
      <c r="M120" s="24">
        <v>1.4280680461986131</v>
      </c>
      <c r="N120" s="24">
        <v>1.434107974556549</v>
      </c>
      <c r="O120" s="24">
        <v>1.440293509978434</v>
      </c>
      <c r="P120" s="24">
        <v>1.4466269759255379</v>
      </c>
      <c r="Q120" s="24">
        <v>1.453110695859132</v>
      </c>
      <c r="R120" s="25">
        <v>1.4597469932404861</v>
      </c>
    </row>
    <row r="121" spans="1:18" x14ac:dyDescent="0.25">
      <c r="A121" s="23">
        <v>12.5</v>
      </c>
      <c r="B121" s="24">
        <v>1.2854787547792119</v>
      </c>
      <c r="C121" s="24">
        <v>1.2892128753144669</v>
      </c>
      <c r="D121" s="24">
        <v>1.293052685572349</v>
      </c>
      <c r="E121" s="24">
        <v>1.2970001912098641</v>
      </c>
      <c r="F121" s="24">
        <v>1.301057397884017</v>
      </c>
      <c r="G121" s="24">
        <v>1.305226311251815</v>
      </c>
      <c r="H121" s="24">
        <v>1.3095089369702639</v>
      </c>
      <c r="I121" s="24">
        <v>1.3139072806963701</v>
      </c>
      <c r="J121" s="24">
        <v>1.3184233480871379</v>
      </c>
      <c r="K121" s="24">
        <v>1.323059144799575</v>
      </c>
      <c r="L121" s="24">
        <v>1.3278166764906869</v>
      </c>
      <c r="M121" s="24">
        <v>1.3326979783183071</v>
      </c>
      <c r="N121" s="24">
        <v>1.337705203443579</v>
      </c>
      <c r="O121" s="24">
        <v>1.3428405345284751</v>
      </c>
      <c r="P121" s="24">
        <v>1.348106154234965</v>
      </c>
      <c r="Q121" s="24">
        <v>1.353504245225023</v>
      </c>
      <c r="R121" s="25">
        <v>1.359036990160617</v>
      </c>
    </row>
    <row r="122" spans="1:18" x14ac:dyDescent="0.25">
      <c r="A122" s="23">
        <v>13</v>
      </c>
      <c r="B122" s="24">
        <v>1.21403622657385</v>
      </c>
      <c r="C122" s="24">
        <v>1.217096497616919</v>
      </c>
      <c r="D122" s="24">
        <v>1.2202476261098241</v>
      </c>
      <c r="E122" s="24">
        <v>1.223491476910272</v>
      </c>
      <c r="F122" s="24">
        <v>1.2268299148759689</v>
      </c>
      <c r="G122" s="24">
        <v>1.2302648048646241</v>
      </c>
      <c r="H122" s="24">
        <v>1.2337980117339431</v>
      </c>
      <c r="I122" s="24">
        <v>1.237431400341634</v>
      </c>
      <c r="J122" s="24">
        <v>1.2411668355454031</v>
      </c>
      <c r="K122" s="24">
        <v>1.2450061822029579</v>
      </c>
      <c r="L122" s="24">
        <v>1.2489513051720069</v>
      </c>
      <c r="M122" s="24">
        <v>1.2530040988110831</v>
      </c>
      <c r="N122" s="24">
        <v>1.257166575482032</v>
      </c>
      <c r="O122" s="24">
        <v>1.261440777047526</v>
      </c>
      <c r="P122" s="24">
        <v>1.265828745370239</v>
      </c>
      <c r="Q122" s="24">
        <v>1.2703325223128421</v>
      </c>
      <c r="R122" s="25">
        <v>1.274954149738009</v>
      </c>
    </row>
    <row r="123" spans="1:18" x14ac:dyDescent="0.25">
      <c r="A123" s="23">
        <v>13.5</v>
      </c>
      <c r="B123" s="24">
        <v>1.1541917820975589</v>
      </c>
      <c r="C123" s="24">
        <v>1.1567399313378821</v>
      </c>
      <c r="D123" s="24">
        <v>1.1593652257944971</v>
      </c>
      <c r="E123" s="24">
        <v>1.162069389525813</v>
      </c>
      <c r="F123" s="24">
        <v>1.1648541465902369</v>
      </c>
      <c r="G123" s="24">
        <v>1.167721221046178</v>
      </c>
      <c r="H123" s="24">
        <v>1.1706723369520451</v>
      </c>
      <c r="I123" s="24">
        <v>1.173709218366245</v>
      </c>
      <c r="J123" s="24">
        <v>1.176833589347188</v>
      </c>
      <c r="K123" s="24">
        <v>1.1800471739532821</v>
      </c>
      <c r="L123" s="24">
        <v>1.1833516962429349</v>
      </c>
      <c r="M123" s="24">
        <v>1.1867489097753821</v>
      </c>
      <c r="N123" s="24">
        <v>1.190240686113172</v>
      </c>
      <c r="O123" s="24">
        <v>1.193828926319676</v>
      </c>
      <c r="P123" s="24">
        <v>1.1975155314582691</v>
      </c>
      <c r="Q123" s="24">
        <v>1.2013024025923249</v>
      </c>
      <c r="R123" s="25">
        <v>1.205191440785218</v>
      </c>
    </row>
    <row r="124" spans="1:18" x14ac:dyDescent="0.25">
      <c r="A124" s="23">
        <v>14</v>
      </c>
      <c r="B124" s="24">
        <v>1.10403329073593</v>
      </c>
      <c r="C124" s="24">
        <v>1.10621713920577</v>
      </c>
      <c r="D124" s="24">
        <v>1.1084655406976061</v>
      </c>
      <c r="E124" s="24">
        <v>1.110780078470547</v>
      </c>
      <c r="F124" s="24">
        <v>1.113162335783703</v>
      </c>
      <c r="G124" s="24">
        <v>1.1156138958961841</v>
      </c>
      <c r="H124" s="24">
        <v>1.1181363420670991</v>
      </c>
      <c r="I124" s="24">
        <v>1.120731257555557</v>
      </c>
      <c r="J124" s="24">
        <v>1.1234002256206701</v>
      </c>
      <c r="K124" s="24">
        <v>1.126144829521545</v>
      </c>
      <c r="L124" s="24">
        <v>1.1289666525172919</v>
      </c>
      <c r="M124" s="24">
        <v>1.1318673073678489</v>
      </c>
      <c r="N124" s="24">
        <v>1.134848524836463</v>
      </c>
      <c r="O124" s="24">
        <v>1.137912065187209</v>
      </c>
      <c r="P124" s="24">
        <v>1.1410596886841631</v>
      </c>
      <c r="Q124" s="24">
        <v>1.1442931555913991</v>
      </c>
      <c r="R124" s="25">
        <v>1.1476142261729929</v>
      </c>
    </row>
    <row r="125" spans="1:18" x14ac:dyDescent="0.25">
      <c r="A125" s="23">
        <v>14.5</v>
      </c>
      <c r="B125" s="24">
        <v>1.0618210159327239</v>
      </c>
      <c r="C125" s="24">
        <v>1.0637744780071641</v>
      </c>
      <c r="D125" s="24">
        <v>1.065781020948551</v>
      </c>
      <c r="E125" s="24">
        <v>1.0678420872166949</v>
      </c>
      <c r="F125" s="24">
        <v>1.0699591192714091</v>
      </c>
      <c r="G125" s="24">
        <v>1.0721335595725019</v>
      </c>
      <c r="H125" s="24">
        <v>1.0743668505797861</v>
      </c>
      <c r="I125" s="24">
        <v>1.076660434753071</v>
      </c>
      <c r="J125" s="24">
        <v>1.079015754552169</v>
      </c>
      <c r="K125" s="24">
        <v>1.081434252436889</v>
      </c>
      <c r="L125" s="24">
        <v>1.0839173708670431</v>
      </c>
      <c r="M125" s="24">
        <v>1.0864665818032679</v>
      </c>
      <c r="N125" s="24">
        <v>1.0890834752095151</v>
      </c>
      <c r="O125" s="24">
        <v>1.0917696705505591</v>
      </c>
      <c r="P125" s="24">
        <v>1.0945267872911759</v>
      </c>
      <c r="Q125" s="24">
        <v>1.0973564448961419</v>
      </c>
      <c r="R125" s="25">
        <v>1.100260262830234</v>
      </c>
    </row>
    <row r="126" spans="1:18" x14ac:dyDescent="0.25">
      <c r="A126" s="23">
        <v>15</v>
      </c>
      <c r="B126" s="24">
        <v>1.0259876151898919</v>
      </c>
      <c r="C126" s="24">
        <v>1.027830698586836</v>
      </c>
      <c r="D126" s="24">
        <v>1.0297165107349271</v>
      </c>
      <c r="E126" s="24">
        <v>1.031646353294676</v>
      </c>
      <c r="F126" s="24">
        <v>1.033621527926595</v>
      </c>
      <c r="G126" s="24">
        <v>1.035643336291197</v>
      </c>
      <c r="H126" s="24">
        <v>1.037713080048992</v>
      </c>
      <c r="I126" s="24">
        <v>1.039832060860495</v>
      </c>
      <c r="J126" s="24">
        <v>1.042001580386215</v>
      </c>
      <c r="K126" s="24">
        <v>1.0442229402866661</v>
      </c>
      <c r="L126" s="24">
        <v>1.046497442222359</v>
      </c>
      <c r="M126" s="24">
        <v>1.048826417354634</v>
      </c>
      <c r="N126" s="24">
        <v>1.051211314848141</v>
      </c>
      <c r="O126" s="24">
        <v>1.0536536133683569</v>
      </c>
      <c r="P126" s="24">
        <v>1.0561547915807601</v>
      </c>
      <c r="Q126" s="24">
        <v>1.0587163281508269</v>
      </c>
      <c r="R126" s="25">
        <v>1.061339701744036</v>
      </c>
    </row>
    <row r="127" spans="1:18" x14ac:dyDescent="0.25">
      <c r="A127" s="23">
        <v>15.5</v>
      </c>
      <c r="B127" s="24">
        <v>0.99513814006753265</v>
      </c>
      <c r="C127" s="24">
        <v>0.99697694584770946</v>
      </c>
      <c r="D127" s="24">
        <v>0.99884924830247945</v>
      </c>
      <c r="E127" s="24">
        <v>1.000756208293055</v>
      </c>
      <c r="F127" s="24">
        <v>1.0026989866806499</v>
      </c>
      <c r="G127" s="24">
        <v>1.004678744326478</v>
      </c>
      <c r="H127" s="24">
        <v>1.00669664209175</v>
      </c>
      <c r="I127" s="24">
        <v>1.008753840837683</v>
      </c>
      <c r="J127" s="24">
        <v>1.0108515014254871</v>
      </c>
      <c r="K127" s="24">
        <v>1.0129907847163759</v>
      </c>
      <c r="L127" s="24">
        <v>1.0151728515715639</v>
      </c>
      <c r="M127" s="24">
        <v>1.017398892353091</v>
      </c>
      <c r="N127" s="24">
        <v>1.0196702154263091</v>
      </c>
      <c r="O127" s="24">
        <v>1.021988158657396</v>
      </c>
      <c r="P127" s="24">
        <v>1.0243540599125309</v>
      </c>
      <c r="Q127" s="24">
        <v>1.0267692570578919</v>
      </c>
      <c r="R127" s="25">
        <v>1.0292350879596579</v>
      </c>
    </row>
    <row r="128" spans="1:18" x14ac:dyDescent="0.25">
      <c r="A128" s="23">
        <v>16</v>
      </c>
      <c r="B128" s="24">
        <v>0.9680500361839669</v>
      </c>
      <c r="C128" s="24">
        <v>0.96997675875092559</v>
      </c>
      <c r="D128" s="24">
        <v>0.97192886595517114</v>
      </c>
      <c r="E128" s="24">
        <v>0.97390737785861803</v>
      </c>
      <c r="F128" s="24">
        <v>0.97591331452318009</v>
      </c>
      <c r="G128" s="24">
        <v>0.9779476960107728</v>
      </c>
      <c r="H128" s="24">
        <v>0.98001154238331001</v>
      </c>
      <c r="I128" s="24">
        <v>0.98210587370270586</v>
      </c>
      <c r="J128" s="24">
        <v>0.98423171003087528</v>
      </c>
      <c r="K128" s="24">
        <v>0.98639007142973234</v>
      </c>
      <c r="L128" s="24">
        <v>0.98858197796119174</v>
      </c>
      <c r="M128" s="24">
        <v>0.99080847918799508</v>
      </c>
      <c r="N128" s="24">
        <v>0.99307074267619511</v>
      </c>
      <c r="O128" s="24">
        <v>0.99536996549267143</v>
      </c>
      <c r="P128" s="24">
        <v>0.99770734470430422</v>
      </c>
      <c r="Q128" s="24">
        <v>1.0000840773779729</v>
      </c>
      <c r="R128" s="25">
        <v>1.0025013605805579</v>
      </c>
    </row>
    <row r="129" spans="1:34" x14ac:dyDescent="0.25">
      <c r="A129" s="23">
        <v>16.5</v>
      </c>
      <c r="B129" s="24">
        <v>0.94367314321564066</v>
      </c>
      <c r="C129" s="24">
        <v>0.94576607031575155</v>
      </c>
      <c r="D129" s="24">
        <v>0.9478773900550912</v>
      </c>
      <c r="E129" s="24">
        <v>0.95000798169627509</v>
      </c>
      <c r="F129" s="24">
        <v>0.95215872450191852</v>
      </c>
      <c r="G129" s="24">
        <v>0.95433049773463785</v>
      </c>
      <c r="H129" s="24">
        <v>0.95652418065704747</v>
      </c>
      <c r="I129" s="24">
        <v>0.95874065253176444</v>
      </c>
      <c r="J129" s="24">
        <v>0.96098079262140323</v>
      </c>
      <c r="K129" s="24">
        <v>0.96324548018857947</v>
      </c>
      <c r="L129" s="24">
        <v>0.96553559449590953</v>
      </c>
      <c r="M129" s="24">
        <v>0.96785204430683569</v>
      </c>
      <c r="N129" s="24">
        <v>0.97019585638811179</v>
      </c>
      <c r="O129" s="24">
        <v>0.97256808700731934</v>
      </c>
      <c r="P129" s="24">
        <v>0.97496979243203874</v>
      </c>
      <c r="Q129" s="24">
        <v>0.97740202892985206</v>
      </c>
      <c r="R129" s="25">
        <v>0.97986585276833948</v>
      </c>
    </row>
    <row r="130" spans="1:34" x14ac:dyDescent="0.25">
      <c r="A130" s="23">
        <v>17</v>
      </c>
      <c r="B130" s="24">
        <v>0.92112969489721952</v>
      </c>
      <c r="C130" s="24">
        <v>0.92345320761967498</v>
      </c>
      <c r="D130" s="24">
        <v>0.92578924102254823</v>
      </c>
      <c r="E130" s="24">
        <v>0.92813853356915599</v>
      </c>
      <c r="F130" s="24">
        <v>0.93050182372281465</v>
      </c>
      <c r="G130" s="24">
        <v>0.93287984994684203</v>
      </c>
      <c r="H130" s="24">
        <v>0.93527335070455375</v>
      </c>
      <c r="I130" s="24">
        <v>0.93768306445926819</v>
      </c>
      <c r="J130" s="24">
        <v>0.94010972967430073</v>
      </c>
      <c r="K130" s="24">
        <v>0.94255408481296887</v>
      </c>
      <c r="L130" s="24">
        <v>0.94501686833858944</v>
      </c>
      <c r="M130" s="24">
        <v>0.94749884821530661</v>
      </c>
      <c r="N130" s="24">
        <v>0.95000091041057544</v>
      </c>
      <c r="O130" s="24">
        <v>0.952523970392678</v>
      </c>
      <c r="P130" s="24">
        <v>0.95506894362989636</v>
      </c>
      <c r="Q130" s="24">
        <v>0.95763674559051326</v>
      </c>
      <c r="R130" s="25">
        <v>0.96022829174281044</v>
      </c>
    </row>
    <row r="131" spans="1:34" x14ac:dyDescent="0.25">
      <c r="A131" s="23">
        <v>17.5</v>
      </c>
      <c r="B131" s="24">
        <v>0.89971431902151988</v>
      </c>
      <c r="C131" s="24">
        <v>0.90231889179833336</v>
      </c>
      <c r="D131" s="24">
        <v>0.90493123333600112</v>
      </c>
      <c r="E131" s="24">
        <v>0.90755194129854133</v>
      </c>
      <c r="F131" s="24">
        <v>0.91018161334997161</v>
      </c>
      <c r="G131" s="24">
        <v>0.91282084715431078</v>
      </c>
      <c r="H131" s="24">
        <v>0.91547024037557623</v>
      </c>
      <c r="I131" s="24">
        <v>0.91813039067778623</v>
      </c>
      <c r="J131" s="24">
        <v>0.92080189572495919</v>
      </c>
      <c r="K131" s="24">
        <v>0.92348535318111258</v>
      </c>
      <c r="L131" s="24">
        <v>0.92618136071026502</v>
      </c>
      <c r="M131" s="24">
        <v>0.92889054547726158</v>
      </c>
      <c r="N131" s="24">
        <v>0.93161365265025864</v>
      </c>
      <c r="O131" s="24">
        <v>0.93435145689823984</v>
      </c>
      <c r="P131" s="24">
        <v>0.93710473289018825</v>
      </c>
      <c r="Q131" s="24">
        <v>0.93987425529508739</v>
      </c>
      <c r="R131" s="25">
        <v>0.94266079878192077</v>
      </c>
    </row>
    <row r="132" spans="1:34" x14ac:dyDescent="0.25">
      <c r="A132" s="23">
        <v>18</v>
      </c>
      <c r="B132" s="24">
        <v>0.87889403743953154</v>
      </c>
      <c r="C132" s="24">
        <v>0.88181623804553944</v>
      </c>
      <c r="D132" s="24">
        <v>0.88474257553208568</v>
      </c>
      <c r="E132" s="24">
        <v>0.8876735067638899</v>
      </c>
      <c r="F132" s="24">
        <v>0.89060948860567091</v>
      </c>
      <c r="G132" s="24">
        <v>0.89355097792214855</v>
      </c>
      <c r="H132" s="24">
        <v>0.89649843157804154</v>
      </c>
      <c r="I132" s="24">
        <v>0.89945230643807028</v>
      </c>
      <c r="J132" s="24">
        <v>0.90241305936695271</v>
      </c>
      <c r="K132" s="24">
        <v>0.90538114722940888</v>
      </c>
      <c r="L132" s="24">
        <v>0.90835702689015807</v>
      </c>
      <c r="M132" s="24">
        <v>0.91134118471474701</v>
      </c>
      <c r="N132" s="24">
        <v>0.91433422507203288</v>
      </c>
      <c r="O132" s="24">
        <v>0.91733678183169998</v>
      </c>
      <c r="P132" s="24">
        <v>0.92034948886343348</v>
      </c>
      <c r="Q132" s="24">
        <v>0.92337298003691781</v>
      </c>
      <c r="R132" s="25">
        <v>0.92640788922183737</v>
      </c>
    </row>
    <row r="133" spans="1:34" x14ac:dyDescent="0.25">
      <c r="A133" s="23">
        <v>18.5</v>
      </c>
      <c r="B133" s="24">
        <v>0.85830826606042809</v>
      </c>
      <c r="C133" s="24">
        <v>0.86157075561328966</v>
      </c>
      <c r="D133" s="24">
        <v>0.86483487020562211</v>
      </c>
      <c r="E133" s="24">
        <v>0.86810092590284571</v>
      </c>
      <c r="F133" s="24">
        <v>0.87136923877038086</v>
      </c>
      <c r="G133" s="24">
        <v>0.87464012487364851</v>
      </c>
      <c r="H133" s="24">
        <v>0.87791390027806815</v>
      </c>
      <c r="I133" s="24">
        <v>0.88119088104906118</v>
      </c>
      <c r="J133" s="24">
        <v>0.88447138325204677</v>
      </c>
      <c r="K133" s="24">
        <v>0.88775572295244598</v>
      </c>
      <c r="L133" s="24">
        <v>0.89104421621567909</v>
      </c>
      <c r="M133" s="24">
        <v>0.89433720860799404</v>
      </c>
      <c r="N133" s="24">
        <v>0.89763516369894913</v>
      </c>
      <c r="O133" s="24">
        <v>0.90093857455893023</v>
      </c>
      <c r="P133" s="24">
        <v>0.90424793425832328</v>
      </c>
      <c r="Q133" s="24">
        <v>0.90756373586751449</v>
      </c>
      <c r="R133" s="25">
        <v>0.91088647245688903</v>
      </c>
    </row>
    <row r="134" spans="1:34" x14ac:dyDescent="0.25">
      <c r="A134" s="23">
        <v>19</v>
      </c>
      <c r="B134" s="24">
        <v>0.83776881485159838</v>
      </c>
      <c r="C134" s="24">
        <v>0.84138034781179016</v>
      </c>
      <c r="D134" s="24">
        <v>0.84499211400963181</v>
      </c>
      <c r="E134" s="24">
        <v>0.84860428871124471</v>
      </c>
      <c r="F134" s="24">
        <v>0.85221704718275071</v>
      </c>
      <c r="G134" s="24">
        <v>0.85583056469027174</v>
      </c>
      <c r="H134" s="24">
        <v>0.85944501649992888</v>
      </c>
      <c r="I134" s="24">
        <v>0.86306057787784485</v>
      </c>
      <c r="J134" s="24">
        <v>0.86667742409014059</v>
      </c>
      <c r="K134" s="24">
        <v>0.87029573040293839</v>
      </c>
      <c r="L134" s="24">
        <v>0.87391567208235998</v>
      </c>
      <c r="M134" s="24">
        <v>0.87753745389535431</v>
      </c>
      <c r="N134" s="24">
        <v>0.88116139861218079</v>
      </c>
      <c r="O134" s="24">
        <v>0.88478785850392694</v>
      </c>
      <c r="P134" s="24">
        <v>0.88841718584167928</v>
      </c>
      <c r="Q134" s="24">
        <v>0.89204973289652512</v>
      </c>
      <c r="R134" s="25">
        <v>0.89568585193955097</v>
      </c>
    </row>
    <row r="135" spans="1:34" x14ac:dyDescent="0.25">
      <c r="A135" s="23">
        <v>19.5</v>
      </c>
      <c r="B135" s="24">
        <v>0.81725988783854031</v>
      </c>
      <c r="C135" s="24">
        <v>0.82121531200936571</v>
      </c>
      <c r="D135" s="24">
        <v>0.82517069765526752</v>
      </c>
      <c r="E135" s="24">
        <v>0.82912607924306936</v>
      </c>
      <c r="F135" s="24">
        <v>0.83308149123959374</v>
      </c>
      <c r="G135" s="24">
        <v>0.83703696811166362</v>
      </c>
      <c r="H135" s="24">
        <v>0.84099254432610171</v>
      </c>
      <c r="I135" s="24">
        <v>0.8449482543497312</v>
      </c>
      <c r="J135" s="24">
        <v>0.84890413264937448</v>
      </c>
      <c r="K135" s="24">
        <v>0.85286021369185472</v>
      </c>
      <c r="L135" s="24">
        <v>0.85681653194399476</v>
      </c>
      <c r="M135" s="24">
        <v>0.86077315137344512</v>
      </c>
      <c r="N135" s="24">
        <v>0.86473025395116643</v>
      </c>
      <c r="O135" s="24">
        <v>0.86868805114894698</v>
      </c>
      <c r="P135" s="24">
        <v>0.87264675443857487</v>
      </c>
      <c r="Q135" s="24">
        <v>0.87660657529183872</v>
      </c>
      <c r="R135" s="25">
        <v>0.88056772518052651</v>
      </c>
    </row>
    <row r="136" spans="1:34" x14ac:dyDescent="0.25">
      <c r="A136" s="23">
        <v>20</v>
      </c>
      <c r="B136" s="24">
        <v>0.79693808310495517</v>
      </c>
      <c r="C136" s="24">
        <v>0.80121833963253652</v>
      </c>
      <c r="D136" s="24">
        <v>0.80549940591186953</v>
      </c>
      <c r="E136" s="24">
        <v>0.80978117561047769</v>
      </c>
      <c r="F136" s="24">
        <v>0.8140635423958853</v>
      </c>
      <c r="G136" s="24">
        <v>0.81834639993561653</v>
      </c>
      <c r="H136" s="24">
        <v>0.82262964189719523</v>
      </c>
      <c r="I136" s="24">
        <v>0.82691316194814579</v>
      </c>
      <c r="J136" s="24">
        <v>0.83119685375599139</v>
      </c>
      <c r="K136" s="24">
        <v>0.83548061098825699</v>
      </c>
      <c r="L136" s="24">
        <v>0.8397643273124662</v>
      </c>
      <c r="M136" s="24">
        <v>0.84404792589697064</v>
      </c>
      <c r="N136" s="24">
        <v>0.84833144791343251</v>
      </c>
      <c r="O136" s="24">
        <v>0.85261496403434101</v>
      </c>
      <c r="P136" s="24">
        <v>0.85689854493218576</v>
      </c>
      <c r="Q136" s="24">
        <v>0.86118226127945685</v>
      </c>
      <c r="R136" s="25">
        <v>0.86546618374864315</v>
      </c>
    </row>
    <row r="137" spans="1:34" x14ac:dyDescent="0.25">
      <c r="A137" s="26">
        <v>20.5</v>
      </c>
      <c r="B137" s="27">
        <v>0.77713239279275137</v>
      </c>
      <c r="C137" s="27">
        <v>0.78170451616603376</v>
      </c>
      <c r="D137" s="27">
        <v>0.78627941760698994</v>
      </c>
      <c r="E137" s="27">
        <v>0.79085684998384476</v>
      </c>
      <c r="F137" s="27">
        <v>0.79543656616482294</v>
      </c>
      <c r="G137" s="27">
        <v>0.80001831901815057</v>
      </c>
      <c r="H137" s="27">
        <v>0.80460186141205237</v>
      </c>
      <c r="I137" s="27">
        <v>0.80918694621475384</v>
      </c>
      <c r="J137" s="27">
        <v>0.81377332629448007</v>
      </c>
      <c r="K137" s="27">
        <v>0.81836075451945622</v>
      </c>
      <c r="L137" s="27">
        <v>0.82294898375790748</v>
      </c>
      <c r="M137" s="27">
        <v>0.82753779637888669</v>
      </c>
      <c r="N137" s="27">
        <v>0.83212709275475749</v>
      </c>
      <c r="O137" s="27">
        <v>0.83671680275871019</v>
      </c>
      <c r="P137" s="27">
        <v>0.84130685626393531</v>
      </c>
      <c r="Q137" s="27">
        <v>0.84589718314362461</v>
      </c>
      <c r="R137" s="28">
        <v>0.85048771327096795</v>
      </c>
    </row>
    <row r="140" spans="1:34" ht="28.9" customHeight="1" x14ac:dyDescent="0.5">
      <c r="A140" s="1" t="s">
        <v>16</v>
      </c>
      <c r="B140" s="1"/>
    </row>
    <row r="141" spans="1:34" x14ac:dyDescent="0.25">
      <c r="A141" s="17" t="s">
        <v>10</v>
      </c>
      <c r="B141" s="18" t="s">
        <v>11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9"/>
    </row>
    <row r="142" spans="1:34" x14ac:dyDescent="0.25">
      <c r="A142" s="20" t="s">
        <v>12</v>
      </c>
      <c r="B142" s="21">
        <v>128</v>
      </c>
      <c r="C142" s="21">
        <v>144</v>
      </c>
      <c r="D142" s="21">
        <v>160</v>
      </c>
      <c r="E142" s="21">
        <v>176</v>
      </c>
      <c r="F142" s="21">
        <v>192</v>
      </c>
      <c r="G142" s="21">
        <v>208</v>
      </c>
      <c r="H142" s="21">
        <v>224</v>
      </c>
      <c r="I142" s="21">
        <v>240</v>
      </c>
      <c r="J142" s="21">
        <v>256</v>
      </c>
      <c r="K142" s="21">
        <v>272</v>
      </c>
      <c r="L142" s="21">
        <v>288</v>
      </c>
      <c r="M142" s="21">
        <v>304</v>
      </c>
      <c r="N142" s="21">
        <v>320</v>
      </c>
      <c r="O142" s="21">
        <v>336</v>
      </c>
      <c r="P142" s="21">
        <v>352</v>
      </c>
      <c r="Q142" s="21">
        <v>368</v>
      </c>
      <c r="R142" s="21">
        <v>384</v>
      </c>
      <c r="S142" s="21">
        <v>400</v>
      </c>
      <c r="T142" s="21">
        <v>416</v>
      </c>
      <c r="U142" s="21">
        <v>432</v>
      </c>
      <c r="V142" s="21">
        <v>448</v>
      </c>
      <c r="W142" s="21">
        <v>464</v>
      </c>
      <c r="X142" s="21">
        <v>480</v>
      </c>
      <c r="Y142" s="21">
        <v>496</v>
      </c>
      <c r="Z142" s="21">
        <v>512</v>
      </c>
      <c r="AA142" s="21">
        <v>528</v>
      </c>
      <c r="AB142" s="21">
        <v>544</v>
      </c>
      <c r="AC142" s="21">
        <v>560</v>
      </c>
      <c r="AD142" s="21">
        <v>576</v>
      </c>
      <c r="AE142" s="21">
        <v>592</v>
      </c>
      <c r="AF142" s="21">
        <v>608</v>
      </c>
      <c r="AG142" s="21">
        <v>624</v>
      </c>
      <c r="AH142" s="22">
        <v>640</v>
      </c>
    </row>
    <row r="143" spans="1:34" x14ac:dyDescent="0.25">
      <c r="A143" s="23">
        <v>4</v>
      </c>
      <c r="B143" s="24">
        <v>4.7390092797525289</v>
      </c>
      <c r="C143" s="24">
        <v>4.838225013311761</v>
      </c>
      <c r="D143" s="24">
        <v>4.9407935020453326</v>
      </c>
      <c r="E143" s="24">
        <v>5.0468276235705627</v>
      </c>
      <c r="F143" s="24">
        <v>5.1564423986529269</v>
      </c>
      <c r="G143" s="24">
        <v>5.2697530185229393</v>
      </c>
      <c r="H143" s="24">
        <v>5.3868775068852726</v>
      </c>
      <c r="I143" s="24">
        <v>5.5079367199187654</v>
      </c>
      <c r="J143" s="24">
        <v>5.6330516876642998</v>
      </c>
      <c r="K143" s="24">
        <v>5.7623457371831259</v>
      </c>
      <c r="L143" s="24">
        <v>5.8959453828165982</v>
      </c>
      <c r="M143" s="24">
        <v>6.0339773888033639</v>
      </c>
      <c r="N143" s="24">
        <v>6.1765703494053694</v>
      </c>
      <c r="O143" s="24">
        <v>6.3238564130620274</v>
      </c>
      <c r="P143" s="24">
        <v>6.4759681384522922</v>
      </c>
      <c r="Q143" s="24">
        <v>6.6330394524973348</v>
      </c>
      <c r="R143" s="24">
        <v>6.7952080622412971</v>
      </c>
      <c r="S143" s="24">
        <v>6.9626123220484377</v>
      </c>
      <c r="T143" s="24">
        <v>7.1353915529661283</v>
      </c>
      <c r="U143" s="24">
        <v>7.313688942774216</v>
      </c>
      <c r="V143" s="24">
        <v>7.4976486459356568</v>
      </c>
      <c r="W143" s="24">
        <v>7.687415464515583</v>
      </c>
      <c r="X143" s="24">
        <v>7.8831379823492114</v>
      </c>
      <c r="Y143" s="24">
        <v>8.0849661521101623</v>
      </c>
      <c r="Z143" s="24">
        <v>8.2930503360019223</v>
      </c>
      <c r="AA143" s="24">
        <v>8.5075444442215886</v>
      </c>
      <c r="AB143" s="24">
        <v>8.7286042138055162</v>
      </c>
      <c r="AC143" s="24">
        <v>8.9563856332028973</v>
      </c>
      <c r="AD143" s="24">
        <v>9.1910478990752491</v>
      </c>
      <c r="AE143" s="24">
        <v>9.4327525201899771</v>
      </c>
      <c r="AF143" s="24">
        <v>9.6816611765623577</v>
      </c>
      <c r="AG143" s="24">
        <v>9.9379383128961365</v>
      </c>
      <c r="AH143" s="25">
        <v>10.2017511385835</v>
      </c>
    </row>
    <row r="144" spans="1:34" x14ac:dyDescent="0.25">
      <c r="A144" s="23">
        <v>5</v>
      </c>
      <c r="B144" s="24">
        <v>3.8429219498284239</v>
      </c>
      <c r="C144" s="24">
        <v>3.9179450827911722</v>
      </c>
      <c r="D144" s="24">
        <v>3.9957892446541381</v>
      </c>
      <c r="E144" s="24">
        <v>4.0765580856117936</v>
      </c>
      <c r="F144" s="24">
        <v>4.1603573990067737</v>
      </c>
      <c r="G144" s="24">
        <v>4.2472931486467393</v>
      </c>
      <c r="H144" s="24">
        <v>4.3374741308135221</v>
      </c>
      <c r="I144" s="24">
        <v>4.4310119742631118</v>
      </c>
      <c r="J144" s="24">
        <v>4.5280184816135458</v>
      </c>
      <c r="K144" s="24">
        <v>4.6286077525032274</v>
      </c>
      <c r="L144" s="24">
        <v>4.7328970738506673</v>
      </c>
      <c r="M144" s="24">
        <v>4.8410039824716682</v>
      </c>
      <c r="N144" s="24">
        <v>4.9530478452053242</v>
      </c>
      <c r="O144" s="24">
        <v>5.0691515830682112</v>
      </c>
      <c r="P144" s="24">
        <v>5.1894385273164341</v>
      </c>
      <c r="Q144" s="24">
        <v>5.3140333774483128</v>
      </c>
      <c r="R144" s="24">
        <v>5.4430646130851468</v>
      </c>
      <c r="S144" s="24">
        <v>5.57666136116835</v>
      </c>
      <c r="T144" s="24">
        <v>5.714953715322447</v>
      </c>
      <c r="U144" s="24">
        <v>5.8580756359044353</v>
      </c>
      <c r="V144" s="24">
        <v>6.0061620499544341</v>
      </c>
      <c r="W144" s="24">
        <v>6.1593485321147243</v>
      </c>
      <c r="X144" s="24">
        <v>6.3177744387976782</v>
      </c>
      <c r="Y144" s="24">
        <v>6.4815804952540681</v>
      </c>
      <c r="Z144" s="24">
        <v>6.6509078362645351</v>
      </c>
      <c r="AA144" s="24">
        <v>6.825901144603332</v>
      </c>
      <c r="AB144" s="24">
        <v>7.0067069298839666</v>
      </c>
      <c r="AC144" s="24">
        <v>7.1934719531327866</v>
      </c>
      <c r="AD144" s="24">
        <v>7.3863461835884694</v>
      </c>
      <c r="AE144" s="24">
        <v>7.5854819025955642</v>
      </c>
      <c r="AF144" s="24">
        <v>7.7910315627465074</v>
      </c>
      <c r="AG144" s="24">
        <v>8.0031503813221896</v>
      </c>
      <c r="AH144" s="25">
        <v>8.2219963402919589</v>
      </c>
    </row>
    <row r="145" spans="1:34" x14ac:dyDescent="0.25">
      <c r="A145" s="23">
        <v>6</v>
      </c>
      <c r="B145" s="24">
        <v>3.1326997719605219</v>
      </c>
      <c r="C145" s="24">
        <v>3.187684366565477</v>
      </c>
      <c r="D145" s="24">
        <v>3.245004140604109</v>
      </c>
      <c r="E145" s="24">
        <v>3.3047535168480429</v>
      </c>
      <c r="F145" s="24">
        <v>3.3670290612170661</v>
      </c>
      <c r="G145" s="24">
        <v>3.4319275100959969</v>
      </c>
      <c r="H145" s="24">
        <v>3.4995484323438188</v>
      </c>
      <c r="I145" s="24">
        <v>3.5699942292936768</v>
      </c>
      <c r="J145" s="24">
        <v>3.643367476140762</v>
      </c>
      <c r="K145" s="24">
        <v>3.719773045100633</v>
      </c>
      <c r="L145" s="24">
        <v>3.7993189956689521</v>
      </c>
      <c r="M145" s="24">
        <v>3.8821136372386742</v>
      </c>
      <c r="N145" s="24">
        <v>3.9682671092260522</v>
      </c>
      <c r="O145" s="24">
        <v>4.0578931052248119</v>
      </c>
      <c r="P145" s="24">
        <v>4.151105729068215</v>
      </c>
      <c r="Q145" s="24">
        <v>4.2480204528317369</v>
      </c>
      <c r="R145" s="24">
        <v>4.3487565287138326</v>
      </c>
      <c r="S145" s="24">
        <v>4.4534338562330653</v>
      </c>
      <c r="T145" s="24">
        <v>4.5621733015911161</v>
      </c>
      <c r="U145" s="24">
        <v>4.675099597722137</v>
      </c>
      <c r="V145" s="24">
        <v>4.7923384442433976</v>
      </c>
      <c r="W145" s="24">
        <v>4.9140161883743376</v>
      </c>
      <c r="X145" s="24">
        <v>5.0402629591044787</v>
      </c>
      <c r="Y145" s="24">
        <v>5.1712102542617533</v>
      </c>
      <c r="Z145" s="24">
        <v>5.3069899812039534</v>
      </c>
      <c r="AA145" s="24">
        <v>5.4477375952824847</v>
      </c>
      <c r="AB145" s="24">
        <v>5.5935903786880106</v>
      </c>
      <c r="AC145" s="24">
        <v>5.7446858650240342</v>
      </c>
      <c r="AD145" s="24">
        <v>5.901164796106384</v>
      </c>
      <c r="AE145" s="24">
        <v>6.0631702258567657</v>
      </c>
      <c r="AF145" s="24">
        <v>6.2308453794447649</v>
      </c>
      <c r="AG145" s="24">
        <v>6.404336246728433</v>
      </c>
      <c r="AH145" s="25">
        <v>6.5837915822542694</v>
      </c>
    </row>
    <row r="146" spans="1:34" x14ac:dyDescent="0.25">
      <c r="A146" s="23">
        <v>7</v>
      </c>
      <c r="B146" s="24">
        <v>2.5777210152236218</v>
      </c>
      <c r="C146" s="24">
        <v>2.6164651232857161</v>
      </c>
      <c r="D146" s="24">
        <v>2.6571044381225248</v>
      </c>
      <c r="E146" s="24">
        <v>2.6997241550828281</v>
      </c>
      <c r="F146" s="24">
        <v>2.7444116126635651</v>
      </c>
      <c r="G146" s="24">
        <v>2.7912543198267099</v>
      </c>
      <c r="H146" s="24">
        <v>2.8403426180083988</v>
      </c>
      <c r="I146" s="24">
        <v>2.8917696811189311</v>
      </c>
      <c r="J146" s="24">
        <v>2.9456288569306528</v>
      </c>
      <c r="K146" s="24">
        <v>3.0020157902362778</v>
      </c>
      <c r="L146" s="24">
        <v>3.061029313108619</v>
      </c>
      <c r="M146" s="24">
        <v>3.1227685075177911</v>
      </c>
      <c r="N146" s="24">
        <v>3.187334285457196</v>
      </c>
      <c r="O146" s="24">
        <v>3.2548311130977159</v>
      </c>
      <c r="P146" s="24">
        <v>3.325363866849766</v>
      </c>
      <c r="Q146" s="24">
        <v>3.3990387913659772</v>
      </c>
      <c r="R146" s="24">
        <v>3.4759659114219552</v>
      </c>
      <c r="S146" s="24">
        <v>3.5562558991134199</v>
      </c>
      <c r="T146" s="24">
        <v>3.6400203932192059</v>
      </c>
      <c r="U146" s="24">
        <v>3.7273748992506199</v>
      </c>
      <c r="V146" s="24">
        <v>3.8184358894020858</v>
      </c>
      <c r="W146" s="24">
        <v>3.9133204834701951</v>
      </c>
      <c r="X146" s="24">
        <v>4.0121495830216256</v>
      </c>
      <c r="Y146" s="24">
        <v>4.1150454584614637</v>
      </c>
      <c r="Z146" s="24">
        <v>4.2221307897246563</v>
      </c>
      <c r="AA146" s="24">
        <v>4.3335318047397644</v>
      </c>
      <c r="AB146" s="24">
        <v>4.4493765582746017</v>
      </c>
      <c r="AC146" s="24">
        <v>4.5697933565098259</v>
      </c>
      <c r="AD146" s="24">
        <v>4.6949137138384192</v>
      </c>
      <c r="AE146" s="24">
        <v>4.8248714567592437</v>
      </c>
      <c r="AF146" s="24">
        <v>4.9598005830190424</v>
      </c>
      <c r="AG146" s="24">
        <v>5.0998378550530159</v>
      </c>
      <c r="AH146" s="25">
        <v>5.2451227999848191</v>
      </c>
    </row>
    <row r="147" spans="1:34" x14ac:dyDescent="0.25">
      <c r="A147" s="23">
        <v>8</v>
      </c>
      <c r="B147" s="24">
        <v>2.1501222536233482</v>
      </c>
      <c r="C147" s="24">
        <v>2.1760679165337482</v>
      </c>
      <c r="D147" s="24">
        <v>2.2035146903674789</v>
      </c>
      <c r="E147" s="24">
        <v>2.2325385430504761</v>
      </c>
      <c r="F147" s="24">
        <v>2.263217585656832</v>
      </c>
      <c r="G147" s="24">
        <v>2.2956300997256749</v>
      </c>
      <c r="H147" s="24">
        <v>2.3298571992702959</v>
      </c>
      <c r="I147" s="24">
        <v>2.3659828307781479</v>
      </c>
      <c r="J147" s="24">
        <v>2.4040911145987298</v>
      </c>
      <c r="K147" s="24">
        <v>2.444268468101912</v>
      </c>
      <c r="L147" s="24">
        <v>2.486604495937661</v>
      </c>
      <c r="M147" s="24">
        <v>2.531189052653243</v>
      </c>
      <c r="N147" s="24">
        <v>2.5781138228192191</v>
      </c>
      <c r="O147" s="24">
        <v>2.627474045183622</v>
      </c>
      <c r="P147" s="24">
        <v>2.6793653687340191</v>
      </c>
      <c r="Q147" s="24">
        <v>2.7338848107001978</v>
      </c>
      <c r="R147" s="24">
        <v>2.7911331684349201</v>
      </c>
      <c r="S147" s="24">
        <v>2.851211886611055</v>
      </c>
      <c r="T147" s="24">
        <v>2.9142233765845962</v>
      </c>
      <c r="U147" s="24">
        <v>2.980273916444002</v>
      </c>
      <c r="V147" s="24">
        <v>3.0494707509608521</v>
      </c>
      <c r="W147" s="24">
        <v>3.1219217725088888</v>
      </c>
      <c r="X147" s="24">
        <v>3.1977386552319489</v>
      </c>
      <c r="Y147" s="24">
        <v>3.277034442112269</v>
      </c>
      <c r="Z147" s="24">
        <v>3.359922585661951</v>
      </c>
      <c r="AA147" s="24">
        <v>3.446520086386708</v>
      </c>
      <c r="AB147" s="24">
        <v>3.5369457716315131</v>
      </c>
      <c r="AC147" s="24">
        <v>3.631318720154173</v>
      </c>
      <c r="AD147" s="24">
        <v>3.7297612189248279</v>
      </c>
      <c r="AE147" s="24">
        <v>3.8323978670194911</v>
      </c>
      <c r="AF147" s="24">
        <v>3.939353434762062</v>
      </c>
      <c r="AG147" s="24">
        <v>4.0507554571648932</v>
      </c>
      <c r="AH147" s="25">
        <v>4.1667342339287963</v>
      </c>
    </row>
    <row r="148" spans="1:34" x14ac:dyDescent="0.25">
      <c r="A148" s="23">
        <v>9</v>
      </c>
      <c r="B148" s="24">
        <v>1.8247983660961451</v>
      </c>
      <c r="C148" s="24">
        <v>1.8410316148222541</v>
      </c>
      <c r="D148" s="24">
        <v>1.858417755427892</v>
      </c>
      <c r="E148" s="24">
        <v>1.8770235284161441</v>
      </c>
      <c r="F148" s="24">
        <v>1.896917817438261</v>
      </c>
      <c r="G148" s="24">
        <v>1.9181696766105241</v>
      </c>
      <c r="H148" s="24">
        <v>1.940850992523379</v>
      </c>
      <c r="I148" s="24">
        <v>1.965036484241431</v>
      </c>
      <c r="J148" s="24">
        <v>1.990801044691336</v>
      </c>
      <c r="K148" s="24">
        <v>2.018221863820115</v>
      </c>
      <c r="L148" s="24">
        <v>2.0473793188548921</v>
      </c>
      <c r="M148" s="24">
        <v>2.0783540369200861</v>
      </c>
      <c r="N148" s="24">
        <v>2.1112284751634078</v>
      </c>
      <c r="O148" s="24">
        <v>2.1460886449100509</v>
      </c>
      <c r="P148" s="24">
        <v>2.183020967724735</v>
      </c>
      <c r="Q148" s="24">
        <v>2.2221132334144009</v>
      </c>
      <c r="R148" s="24">
        <v>2.263457011908963</v>
      </c>
      <c r="S148" s="24">
        <v>2.307144520458448</v>
      </c>
      <c r="T148" s="24">
        <v>2.353268942995999</v>
      </c>
      <c r="U148" s="24">
        <v>2.4019273301872341</v>
      </c>
      <c r="V148" s="24">
        <v>2.4532176993808812</v>
      </c>
      <c r="W148" s="24">
        <v>2.5072387155278411</v>
      </c>
      <c r="X148" s="24">
        <v>2.5640928253491042</v>
      </c>
      <c r="Y148" s="24">
        <v>2.623883844404058</v>
      </c>
      <c r="Z148" s="24">
        <v>2.6867159977819619</v>
      </c>
      <c r="AA148" s="24">
        <v>2.7526970585656829</v>
      </c>
      <c r="AB148" s="24">
        <v>2.8219366266773469</v>
      </c>
      <c r="AC148" s="24">
        <v>2.8945445534519179</v>
      </c>
      <c r="AD148" s="24">
        <v>2.9706338984366849</v>
      </c>
      <c r="AE148" s="24">
        <v>3.050320033284819</v>
      </c>
      <c r="AF148" s="24">
        <v>3.133718500897372</v>
      </c>
      <c r="AG148" s="24">
        <v>3.220947608863852</v>
      </c>
      <c r="AH148" s="25">
        <v>3.312128429462224</v>
      </c>
    </row>
    <row r="149" spans="1:34" x14ac:dyDescent="0.25">
      <c r="A149" s="23">
        <v>10</v>
      </c>
      <c r="B149" s="24">
        <v>1.5794025365092901</v>
      </c>
      <c r="C149" s="24">
        <v>1.5886533915947489</v>
      </c>
      <c r="D149" s="24">
        <v>1.598754796323512</v>
      </c>
      <c r="E149" s="24">
        <v>1.60976426377582</v>
      </c>
      <c r="F149" s="24">
        <v>1.621741450180078</v>
      </c>
      <c r="G149" s="24">
        <v>1.63474618222972</v>
      </c>
      <c r="H149" s="24">
        <v>1.6488411190923471</v>
      </c>
      <c r="I149" s="24">
        <v>1.6640917524097181</v>
      </c>
      <c r="J149" s="24">
        <v>1.6805637476856421</v>
      </c>
      <c r="K149" s="24">
        <v>1.698325067444294</v>
      </c>
      <c r="L149" s="24">
        <v>1.717446861489953</v>
      </c>
      <c r="M149" s="24">
        <v>1.7380005295241929</v>
      </c>
      <c r="N149" s="24">
        <v>1.760059301271881</v>
      </c>
      <c r="O149" s="24">
        <v>1.783699960635359</v>
      </c>
      <c r="P149" s="24">
        <v>1.808999701756504</v>
      </c>
      <c r="Q149" s="24">
        <v>1.8360370870194089</v>
      </c>
      <c r="R149" s="24">
        <v>1.864894458931144</v>
      </c>
      <c r="S149" s="24">
        <v>1.895654807318891</v>
      </c>
      <c r="T149" s="24">
        <v>1.928402088692946</v>
      </c>
      <c r="U149" s="24">
        <v>1.963224126296081</v>
      </c>
      <c r="V149" s="24">
        <v>2.0002097100541798</v>
      </c>
      <c r="W149" s="24">
        <v>2.0394482774952971</v>
      </c>
      <c r="X149" s="24">
        <v>2.081033047917574</v>
      </c>
      <c r="Y149" s="24">
        <v>2.1250586094575552</v>
      </c>
      <c r="Z149" s="24">
        <v>2.171619959781653</v>
      </c>
      <c r="AA149" s="24">
        <v>2.2208156445498868</v>
      </c>
      <c r="AB149" s="24">
        <v>2.2727460362615401</v>
      </c>
      <c r="AC149" s="24">
        <v>2.3275117588287291</v>
      </c>
      <c r="AD149" s="24">
        <v>2.3852166443758982</v>
      </c>
      <c r="AE149" s="24">
        <v>2.4459668371333709</v>
      </c>
      <c r="AF149" s="24">
        <v>2.509868652579355</v>
      </c>
      <c r="AG149" s="24">
        <v>2.5770311708805109</v>
      </c>
      <c r="AH149" s="25">
        <v>2.6475662368919579</v>
      </c>
    </row>
    <row r="150" spans="1:34" x14ac:dyDescent="0.25">
      <c r="A150" s="23">
        <v>11</v>
      </c>
      <c r="B150" s="24">
        <v>1.3943462536608731</v>
      </c>
      <c r="C150" s="24">
        <v>1.3989887252255591</v>
      </c>
      <c r="D150" s="24">
        <v>1.4042252810049041</v>
      </c>
      <c r="E150" s="24">
        <v>1.4101042066563041</v>
      </c>
      <c r="F150" s="24">
        <v>1.416675930985317</v>
      </c>
      <c r="G150" s="24">
        <v>1.4239910532625339</v>
      </c>
      <c r="H150" s="24">
        <v>1.432103005232706</v>
      </c>
      <c r="I150" s="24">
        <v>1.44106805111475</v>
      </c>
      <c r="J150" s="24">
        <v>1.4509426289896279</v>
      </c>
      <c r="K150" s="24">
        <v>1.4617854739586691</v>
      </c>
      <c r="L150" s="24">
        <v>1.4736585084033049</v>
      </c>
      <c r="M150" s="24">
        <v>1.486623904602264</v>
      </c>
      <c r="N150" s="24">
        <v>1.500745664857567</v>
      </c>
      <c r="O150" s="24">
        <v>1.516091345648712</v>
      </c>
      <c r="P150" s="24">
        <v>1.5327289136947291</v>
      </c>
      <c r="Q150" s="24">
        <v>1.550727703956867</v>
      </c>
      <c r="R150" s="24">
        <v>1.5701608315193489</v>
      </c>
      <c r="S150" s="24">
        <v>1.591102058786509</v>
      </c>
      <c r="T150" s="24">
        <v>1.6136261148457991</v>
      </c>
      <c r="U150" s="24">
        <v>1.6378115955171419</v>
      </c>
      <c r="V150" s="24">
        <v>1.6637380633035801</v>
      </c>
      <c r="W150" s="24">
        <v>1.69148572831032</v>
      </c>
      <c r="X150" s="24">
        <v>1.7211385824126599</v>
      </c>
      <c r="Y150" s="24">
        <v>1.752781986324295</v>
      </c>
      <c r="Z150" s="24">
        <v>1.7865017102887939</v>
      </c>
      <c r="AA150" s="24">
        <v>1.82238707254333</v>
      </c>
      <c r="AB150" s="24">
        <v>1.860529218164338</v>
      </c>
      <c r="AC150" s="24">
        <v>1.901019543641091</v>
      </c>
      <c r="AD150" s="24">
        <v>1.943952653675187</v>
      </c>
      <c r="AE150" s="24">
        <v>1.989425465074103</v>
      </c>
      <c r="AF150" s="24">
        <v>2.0375350658931999</v>
      </c>
      <c r="AG150" s="24">
        <v>2.0883813088762948</v>
      </c>
      <c r="AH150" s="25">
        <v>2.1420668114556589</v>
      </c>
    </row>
    <row r="151" spans="1:34" x14ac:dyDescent="0.25">
      <c r="A151" s="23">
        <v>12</v>
      </c>
      <c r="B151" s="24">
        <v>1.2527993112798139</v>
      </c>
      <c r="C151" s="24">
        <v>1.25485139901984</v>
      </c>
      <c r="D151" s="24">
        <v>1.25728698235346</v>
      </c>
      <c r="E151" s="24">
        <v>1.260145119515224</v>
      </c>
      <c r="F151" s="24">
        <v>1.263467011887845</v>
      </c>
      <c r="G151" s="24">
        <v>1.267294031319069</v>
      </c>
      <c r="H151" s="24">
        <v>1.271670382130802</v>
      </c>
      <c r="I151" s="24">
        <v>1.2766431011191119</v>
      </c>
      <c r="J151" s="24">
        <v>1.2822593989421149</v>
      </c>
      <c r="K151" s="24">
        <v>1.2885687832782939</v>
      </c>
      <c r="L151" s="24">
        <v>1.295623949086236</v>
      </c>
      <c r="M151" s="24">
        <v>1.303477841221824</v>
      </c>
      <c r="N151" s="24">
        <v>1.312185234564232</v>
      </c>
      <c r="O151" s="24">
        <v>1.3218044581701121</v>
      </c>
      <c r="P151" s="24">
        <v>1.332394251335649</v>
      </c>
      <c r="Q151" s="24">
        <v>1.3440147215992451</v>
      </c>
      <c r="R151" s="24">
        <v>1.356729756622278</v>
      </c>
      <c r="S151" s="24">
        <v>1.3706038913862371</v>
      </c>
      <c r="T151" s="24">
        <v>1.3857026275557269</v>
      </c>
      <c r="U151" s="24">
        <v>1.402095333527827</v>
      </c>
      <c r="V151" s="24">
        <v>1.4198523443827309</v>
      </c>
      <c r="W151" s="24">
        <v>1.4390446428028001</v>
      </c>
      <c r="X151" s="24">
        <v>1.4597469932404861</v>
      </c>
      <c r="Y151" s="24">
        <v>1.48203552898664</v>
      </c>
      <c r="Z151" s="24">
        <v>1.5059867928619819</v>
      </c>
      <c r="AA151" s="24">
        <v>1.5316808756808431</v>
      </c>
      <c r="AB151" s="24">
        <v>1.559199695096811</v>
      </c>
      <c r="AC151" s="24">
        <v>1.588625420176311</v>
      </c>
      <c r="AD151" s="24">
        <v>1.620043428198096</v>
      </c>
      <c r="AE151" s="24">
        <v>1.653541408546799</v>
      </c>
      <c r="AF151" s="24">
        <v>1.689207221854931</v>
      </c>
      <c r="AG151" s="24">
        <v>1.7271314934434661</v>
      </c>
      <c r="AH151" s="25">
        <v>1.7674076133218311</v>
      </c>
    </row>
    <row r="152" spans="1:34" x14ac:dyDescent="0.25">
      <c r="A152" s="23">
        <v>13</v>
      </c>
      <c r="B152" s="24">
        <v>1.1406898080258561</v>
      </c>
      <c r="C152" s="24">
        <v>1.1418135012135739</v>
      </c>
      <c r="D152" s="24">
        <v>1.1431559781814009</v>
      </c>
      <c r="E152" s="24">
        <v>1.1447470697410409</v>
      </c>
      <c r="F152" s="24">
        <v>1.146618749852361</v>
      </c>
      <c r="G152" s="24">
        <v>1.14880316294026</v>
      </c>
      <c r="H152" s="24">
        <v>1.151335285903798</v>
      </c>
      <c r="I152" s="24">
        <v>1.1542529281161991</v>
      </c>
      <c r="J152" s="24">
        <v>1.157594072812731</v>
      </c>
      <c r="K152" s="24">
        <v>1.161399000249034</v>
      </c>
      <c r="L152" s="24">
        <v>1.1657111779608491</v>
      </c>
      <c r="M152" s="24">
        <v>1.1705743233812109</v>
      </c>
      <c r="N152" s="24">
        <v>1.176033983966452</v>
      </c>
      <c r="O152" s="24">
        <v>1.1821392613503761</v>
      </c>
      <c r="P152" s="24">
        <v>1.18893966740632</v>
      </c>
      <c r="Q152" s="24">
        <v>1.19648608224984</v>
      </c>
      <c r="R152" s="24">
        <v>1.204833166119468</v>
      </c>
      <c r="S152" s="24">
        <v>1.21403622657385</v>
      </c>
      <c r="T152" s="24">
        <v>1.2241515378547441</v>
      </c>
      <c r="U152" s="24">
        <v>1.235239240936383</v>
      </c>
      <c r="V152" s="24">
        <v>1.247360443476115</v>
      </c>
      <c r="W152" s="24">
        <v>1.260576900733456</v>
      </c>
      <c r="X152" s="24">
        <v>1.274954149738009</v>
      </c>
      <c r="Y152" s="24">
        <v>1.2905590963577811</v>
      </c>
      <c r="Z152" s="24">
        <v>1.3074590559906489</v>
      </c>
      <c r="AA152" s="24">
        <v>1.325724892028094</v>
      </c>
      <c r="AB152" s="24">
        <v>1.3454292947008579</v>
      </c>
      <c r="AC152" s="24">
        <v>1.366645205652524</v>
      </c>
      <c r="AD152" s="24">
        <v>1.3894487747389961</v>
      </c>
      <c r="AE152" s="24">
        <v>1.4139184639220621</v>
      </c>
      <c r="AF152" s="24">
        <v>1.4401329064113899</v>
      </c>
      <c r="AG152" s="24">
        <v>1.4681735001051051</v>
      </c>
      <c r="AH152" s="25">
        <v>1.4981244075897879</v>
      </c>
    </row>
    <row r="153" spans="1:34" x14ac:dyDescent="0.25">
      <c r="A153" s="23">
        <v>14</v>
      </c>
      <c r="B153" s="24">
        <v>1.046704147489558</v>
      </c>
      <c r="C153" s="24">
        <v>1.048205424973556</v>
      </c>
      <c r="D153" s="24">
        <v>1.049806651231757</v>
      </c>
      <c r="E153" s="24">
        <v>1.0515284296530181</v>
      </c>
      <c r="F153" s="24">
        <v>1.0533935067743621</v>
      </c>
      <c r="G153" s="24">
        <v>1.0554247995978421</v>
      </c>
      <c r="H153" s="24">
        <v>1.057648057599673</v>
      </c>
      <c r="I153" s="24">
        <v>1.0600918627302309</v>
      </c>
      <c r="J153" s="24">
        <v>1.0627849708019399</v>
      </c>
      <c r="K153" s="24">
        <v>1.0657584346475919</v>
      </c>
      <c r="L153" s="24">
        <v>1.0690464943800819</v>
      </c>
      <c r="M153" s="24">
        <v>1.072683640009602</v>
      </c>
      <c r="N153" s="24">
        <v>1.076706191569635</v>
      </c>
      <c r="O153" s="24">
        <v>1.081154023271141</v>
      </c>
      <c r="P153" s="24">
        <v>1.0860674195646121</v>
      </c>
      <c r="Q153" s="24">
        <v>1.0914880331427581</v>
      </c>
      <c r="R153" s="24">
        <v>1.097461296821264</v>
      </c>
      <c r="S153" s="24">
        <v>1.10403329073593</v>
      </c>
      <c r="T153" s="24">
        <v>1.111251061705669</v>
      </c>
      <c r="U153" s="24">
        <v>1.1191655232818669</v>
      </c>
      <c r="V153" s="24">
        <v>1.1278285556990251</v>
      </c>
      <c r="W153" s="24">
        <v>1.137292686793814</v>
      </c>
      <c r="X153" s="24">
        <v>1.1476142261729929</v>
      </c>
      <c r="Y153" s="24">
        <v>1.158850852281722</v>
      </c>
      <c r="Z153" s="24">
        <v>1.171060653095032</v>
      </c>
      <c r="AA153" s="24">
        <v>1.184305264581559</v>
      </c>
      <c r="AB153" s="24">
        <v>1.1986481495492001</v>
      </c>
      <c r="AC153" s="24">
        <v>1.214153022218688</v>
      </c>
      <c r="AD153" s="24">
        <v>1.230886805023085</v>
      </c>
      <c r="AE153" s="24">
        <v>1.24891873250133</v>
      </c>
      <c r="AF153" s="24">
        <v>1.2683182104402471</v>
      </c>
      <c r="AG153" s="24">
        <v>1.289157409315117</v>
      </c>
      <c r="AH153" s="25">
        <v>1.3115112642896709</v>
      </c>
    </row>
    <row r="154" spans="1:34" x14ac:dyDescent="0.25">
      <c r="A154" s="23">
        <v>15</v>
      </c>
      <c r="B154" s="24">
        <v>0.96228703819231154</v>
      </c>
      <c r="C154" s="24">
        <v>0.96511586839741204</v>
      </c>
      <c r="D154" s="24">
        <v>0.96797168917838838</v>
      </c>
      <c r="E154" s="24">
        <v>0.97086587650125278</v>
      </c>
      <c r="F154" s="24">
        <v>0.97381194948018146</v>
      </c>
      <c r="G154" s="24">
        <v>0.97682359769438276</v>
      </c>
      <c r="H154" s="24">
        <v>0.97991734319722656</v>
      </c>
      <c r="I154" s="24">
        <v>0.98311254051624342</v>
      </c>
      <c r="J154" s="24">
        <v>0.98642871804101118</v>
      </c>
      <c r="K154" s="24">
        <v>0.98988770118147584</v>
      </c>
      <c r="L154" s="24">
        <v>0.99351450262768548</v>
      </c>
      <c r="M154" s="24">
        <v>0.99733438496698357</v>
      </c>
      <c r="N154" s="24">
        <v>1.00137444081001</v>
      </c>
      <c r="O154" s="24">
        <v>1.0056653169448759</v>
      </c>
      <c r="P154" s="24">
        <v>1.010238070399232</v>
      </c>
      <c r="Q154" s="24">
        <v>1.0151251264429419</v>
      </c>
      <c r="R154" s="24">
        <v>1.020362690468845</v>
      </c>
      <c r="S154" s="24">
        <v>1.0259876151898919</v>
      </c>
      <c r="T154" s="24">
        <v>1.03203772000215</v>
      </c>
      <c r="U154" s="24">
        <v>1.0385546910341601</v>
      </c>
      <c r="V154" s="24">
        <v>1.0455811810975799</v>
      </c>
      <c r="W154" s="24">
        <v>1.053160490606234</v>
      </c>
      <c r="X154" s="24">
        <v>1.061339701744036</v>
      </c>
      <c r="Y154" s="24">
        <v>1.070167265533299</v>
      </c>
      <c r="Z154" s="24">
        <v>1.0796920425262071</v>
      </c>
      <c r="AA154" s="24">
        <v>1.0899664412685499</v>
      </c>
      <c r="AB154" s="24">
        <v>1.1010446971453789</v>
      </c>
      <c r="AC154" s="24">
        <v>1.1129812969545809</v>
      </c>
      <c r="AD154" s="24">
        <v>1.1258339357063729</v>
      </c>
      <c r="AE154" s="24">
        <v>1.1396626205168481</v>
      </c>
      <c r="AF154" s="24">
        <v>1.154527529749986</v>
      </c>
      <c r="AG154" s="24">
        <v>1.17049160645822</v>
      </c>
      <c r="AH154" s="25">
        <v>1.1876205583824351</v>
      </c>
    </row>
    <row r="155" spans="1:34" x14ac:dyDescent="0.25">
      <c r="A155" s="23">
        <v>16</v>
      </c>
      <c r="B155" s="24">
        <v>0.88164149358631572</v>
      </c>
      <c r="C155" s="24">
        <v>0.88639183451357695</v>
      </c>
      <c r="D155" s="24">
        <v>0.89114208462597166</v>
      </c>
      <c r="E155" s="24">
        <v>0.89589439246666602</v>
      </c>
      <c r="F155" s="24">
        <v>0.90065304972698668</v>
      </c>
      <c r="G155" s="24">
        <v>0.90542251856329314</v>
      </c>
      <c r="H155" s="24">
        <v>0.91021009360610905</v>
      </c>
      <c r="I155" s="24">
        <v>0.91502590196011957</v>
      </c>
      <c r="J155" s="24">
        <v>0.91988024459205886</v>
      </c>
      <c r="K155" s="24">
        <v>0.92478571948902832</v>
      </c>
      <c r="L155" s="24">
        <v>0.9297581119182301</v>
      </c>
      <c r="M155" s="24">
        <v>0.93481345704416274</v>
      </c>
      <c r="N155" s="24">
        <v>0.93996962005461915</v>
      </c>
      <c r="O155" s="24">
        <v>0.94524802031486577</v>
      </c>
      <c r="P155" s="24">
        <v>0.95067048742970406</v>
      </c>
      <c r="Q155" s="24">
        <v>0.95626021924615279</v>
      </c>
      <c r="R155" s="24">
        <v>0.96204419373420536</v>
      </c>
      <c r="S155" s="24">
        <v>0.9680500361839669</v>
      </c>
      <c r="T155" s="24">
        <v>0.97430633856865978</v>
      </c>
      <c r="U155" s="24">
        <v>0.98084555959397812</v>
      </c>
      <c r="V155" s="24">
        <v>0.98770112464873328</v>
      </c>
      <c r="W155" s="24">
        <v>0.99490710672390403</v>
      </c>
      <c r="X155" s="24">
        <v>1.0025013605805579</v>
      </c>
      <c r="Y155" s="24">
        <v>1.0105231098181631</v>
      </c>
      <c r="Z155" s="24">
        <v>1.019011987566057</v>
      </c>
      <c r="AA155" s="24">
        <v>1.028011174947185</v>
      </c>
      <c r="AB155" s="24">
        <v>1.037565679923752</v>
      </c>
      <c r="AC155" s="24">
        <v>1.0477207618708011</v>
      </c>
      <c r="AD155" s="24">
        <v>1.058524888375699</v>
      </c>
      <c r="AE155" s="24">
        <v>1.070028839131695</v>
      </c>
      <c r="AF155" s="24">
        <v>1.082283565079921</v>
      </c>
      <c r="AG155" s="24">
        <v>1.0953427818499639</v>
      </c>
      <c r="AH155" s="25">
        <v>1.109262969759867</v>
      </c>
    </row>
    <row r="156" spans="1:34" x14ac:dyDescent="0.25">
      <c r="A156" s="23">
        <v>17</v>
      </c>
      <c r="B156" s="24">
        <v>0.80172883205462631</v>
      </c>
      <c r="C156" s="24">
        <v>0.80863863128134916</v>
      </c>
      <c r="D156" s="24">
        <v>0.81556713511003609</v>
      </c>
      <c r="E156" s="24">
        <v>0.82250726466100821</v>
      </c>
      <c r="F156" s="24">
        <v>0.82945408420274824</v>
      </c>
      <c r="G156" s="24">
        <v>0.83640282846877201</v>
      </c>
      <c r="H156" s="24">
        <v>0.84335156466675698</v>
      </c>
      <c r="I156" s="24">
        <v>0.85030119247854197</v>
      </c>
      <c r="J156" s="24">
        <v>0.85725278544801309</v>
      </c>
      <c r="K156" s="24">
        <v>0.86420971413942516</v>
      </c>
      <c r="L156" s="24">
        <v>0.8711785363971345</v>
      </c>
      <c r="M156" s="24">
        <v>0.87816605996279407</v>
      </c>
      <c r="N156" s="24">
        <v>0.88518092260135095</v>
      </c>
      <c r="O156" s="24">
        <v>0.89223531625522678</v>
      </c>
      <c r="P156" s="24">
        <v>0.8993418431063781</v>
      </c>
      <c r="Q156" s="24">
        <v>0.90651447357897674</v>
      </c>
      <c r="R156" s="24">
        <v>0.91377095822017118</v>
      </c>
      <c r="S156" s="24">
        <v>0.92112969489721952</v>
      </c>
      <c r="T156" s="24">
        <v>0.92861004816049753</v>
      </c>
      <c r="U156" s="24">
        <v>0.93623524929285373</v>
      </c>
      <c r="V156" s="24">
        <v>0.94402949626025467</v>
      </c>
      <c r="W156" s="24">
        <v>0.95201763463083322</v>
      </c>
      <c r="X156" s="24">
        <v>0.96022829174281044</v>
      </c>
      <c r="Y156" s="24">
        <v>0.96869146377280679</v>
      </c>
      <c r="Z156" s="24">
        <v>0.97743755642731378</v>
      </c>
      <c r="AA156" s="24">
        <v>0.98650052340643124</v>
      </c>
      <c r="AB156" s="24">
        <v>0.99591614524952032</v>
      </c>
      <c r="AC156" s="24">
        <v>1.005720453908779</v>
      </c>
      <c r="AD156" s="24">
        <v>1.015952689548731</v>
      </c>
      <c r="AE156" s="24">
        <v>1.026654404439775</v>
      </c>
      <c r="AF156" s="24">
        <v>1.0378673221001951</v>
      </c>
      <c r="AG156" s="24">
        <v>1.0496359307367329</v>
      </c>
      <c r="AH156" s="25">
        <v>1.062007483244588</v>
      </c>
    </row>
    <row r="157" spans="1:34" x14ac:dyDescent="0.25">
      <c r="A157" s="23">
        <v>18</v>
      </c>
      <c r="B157" s="24">
        <v>0.7222686769110841</v>
      </c>
      <c r="C157" s="24">
        <v>0.73121987159080293</v>
      </c>
      <c r="D157" s="24">
        <v>0.74025444309689847</v>
      </c>
      <c r="E157" s="24">
        <v>0.74935608512684537</v>
      </c>
      <c r="F157" s="24">
        <v>0.75851063452628109</v>
      </c>
      <c r="G157" s="24">
        <v>0.76770409860587574</v>
      </c>
      <c r="H157" s="24">
        <v>0.77692531715046043</v>
      </c>
      <c r="I157" s="24">
        <v>0.78616596241902859</v>
      </c>
      <c r="J157" s="24">
        <v>0.79541788053261986</v>
      </c>
      <c r="K157" s="24">
        <v>0.80467521463264335</v>
      </c>
      <c r="L157" s="24">
        <v>0.81393529514061047</v>
      </c>
      <c r="M157" s="24">
        <v>0.82319570237532835</v>
      </c>
      <c r="N157" s="24">
        <v>0.83245584667889883</v>
      </c>
      <c r="O157" s="24">
        <v>0.84171869257089649</v>
      </c>
      <c r="P157" s="24">
        <v>0.85098761481043161</v>
      </c>
      <c r="Q157" s="24">
        <v>0.86026735639882967</v>
      </c>
      <c r="R157" s="24">
        <v>0.86956644046039222</v>
      </c>
      <c r="S157" s="24">
        <v>0.87889403743953154</v>
      </c>
      <c r="T157" s="24">
        <v>0.88826028446377692</v>
      </c>
      <c r="U157" s="24">
        <v>0.89767918539313274</v>
      </c>
      <c r="V157" s="24">
        <v>0.90716571077072128</v>
      </c>
      <c r="W157" s="24">
        <v>0.91673547874183114</v>
      </c>
      <c r="X157" s="24">
        <v>0.92640788922183737</v>
      </c>
      <c r="Y157" s="24">
        <v>0.9362037109645126</v>
      </c>
      <c r="Z157" s="24">
        <v>0.94614412225350197</v>
      </c>
      <c r="AA157" s="24">
        <v>0.95625384936605828</v>
      </c>
      <c r="AB157" s="24">
        <v>0.96655944541869665</v>
      </c>
      <c r="AC157" s="24">
        <v>0.97708771494076896</v>
      </c>
      <c r="AD157" s="24">
        <v>0.98786867067395279</v>
      </c>
      <c r="AE157" s="24">
        <v>0.99893463746580324</v>
      </c>
      <c r="AF157" s="24">
        <v>1.010318111411759</v>
      </c>
      <c r="AG157" s="24">
        <v>1.0220543532957169</v>
      </c>
      <c r="AH157" s="25">
        <v>1.034181388590028</v>
      </c>
    </row>
    <row r="158" spans="1:34" x14ac:dyDescent="0.25">
      <c r="A158" s="23">
        <v>19</v>
      </c>
      <c r="B158" s="24">
        <v>0.64573895640036605</v>
      </c>
      <c r="C158" s="24">
        <v>0.65625747326285233</v>
      </c>
      <c r="D158" s="24">
        <v>0.66696991598370969</v>
      </c>
      <c r="E158" s="24">
        <v>0.67785075083756618</v>
      </c>
      <c r="F158" s="24">
        <v>0.68887658724721157</v>
      </c>
      <c r="G158" s="24">
        <v>0.70002420510046948</v>
      </c>
      <c r="H158" s="24">
        <v>0.71127321675932464</v>
      </c>
      <c r="I158" s="24">
        <v>0.72260606705992436</v>
      </c>
      <c r="J158" s="24">
        <v>0.73400537470046379</v>
      </c>
      <c r="K158" s="24">
        <v>0.74545605539950566</v>
      </c>
      <c r="L158" s="24">
        <v>0.75694621215571589</v>
      </c>
      <c r="M158" s="24">
        <v>0.76846419786505582</v>
      </c>
      <c r="N158" s="24">
        <v>0.78000019544678145</v>
      </c>
      <c r="O158" s="24">
        <v>0.79154794199762235</v>
      </c>
      <c r="P158" s="24">
        <v>0.80310158485384342</v>
      </c>
      <c r="Q158" s="24">
        <v>0.81465663959392487</v>
      </c>
      <c r="R158" s="24">
        <v>0.82621240191932155</v>
      </c>
      <c r="S158" s="24">
        <v>0.83776881485159838</v>
      </c>
      <c r="T158" s="24">
        <v>0.8493267880954386</v>
      </c>
      <c r="U158" s="24">
        <v>0.86089109808800168</v>
      </c>
      <c r="V158" s="24">
        <v>0.87246748794956475</v>
      </c>
      <c r="W158" s="24">
        <v>0.88406234840257203</v>
      </c>
      <c r="X158" s="24">
        <v>0.89568585193955097</v>
      </c>
      <c r="Y158" s="24">
        <v>0.90734953989142708</v>
      </c>
      <c r="Z158" s="24">
        <v>0.91906536311899689</v>
      </c>
      <c r="AA158" s="24">
        <v>0.93084882047666861</v>
      </c>
      <c r="AB158" s="24">
        <v>0.94271723765811333</v>
      </c>
      <c r="AC158" s="24">
        <v>0.95468819176983799</v>
      </c>
      <c r="AD158" s="24">
        <v>0.96678246813067548</v>
      </c>
      <c r="AE158" s="24">
        <v>0.97902316416533453</v>
      </c>
      <c r="AF158" s="24">
        <v>0.99143354854640864</v>
      </c>
      <c r="AG158" s="24">
        <v>1.0040396546349459</v>
      </c>
      <c r="AH158" s="25">
        <v>1.0168702804804519</v>
      </c>
    </row>
    <row r="159" spans="1:34" x14ac:dyDescent="0.25">
      <c r="A159" s="26">
        <v>20</v>
      </c>
      <c r="B159" s="27">
        <v>0.57737590369799252</v>
      </c>
      <c r="C159" s="27">
        <v>0.58863165904925163</v>
      </c>
      <c r="D159" s="27">
        <v>0.60023776609845436</v>
      </c>
      <c r="E159" s="27">
        <v>0.61215946369738206</v>
      </c>
      <c r="F159" s="27">
        <v>0.624364133845979</v>
      </c>
      <c r="G159" s="27">
        <v>0.63681932900922178</v>
      </c>
      <c r="H159" s="27">
        <v>0.64949543412624955</v>
      </c>
      <c r="I159" s="27">
        <v>0.66236566661036445</v>
      </c>
      <c r="J159" s="27">
        <v>0.67540341773691592</v>
      </c>
      <c r="K159" s="27">
        <v>0.68858437580162202</v>
      </c>
      <c r="L159" s="27">
        <v>0.70188741638030261</v>
      </c>
      <c r="M159" s="27">
        <v>0.71529166494607344</v>
      </c>
      <c r="N159" s="27">
        <v>0.72877807699534469</v>
      </c>
      <c r="O159" s="27">
        <v>0.74233116220199757</v>
      </c>
      <c r="P159" s="27">
        <v>0.75593584047944928</v>
      </c>
      <c r="Q159" s="27">
        <v>0.76957839998333355</v>
      </c>
      <c r="R159" s="27">
        <v>0.78324890899226152</v>
      </c>
      <c r="S159" s="27">
        <v>0.79693808310495517</v>
      </c>
      <c r="T159" s="27">
        <v>0.81063760460325451</v>
      </c>
      <c r="U159" s="27">
        <v>0.82434302250146951</v>
      </c>
      <c r="V159" s="27">
        <v>0.83805085249702782</v>
      </c>
      <c r="W159" s="27">
        <v>0.85175825788952397</v>
      </c>
      <c r="X159" s="27">
        <v>0.86546618374864315</v>
      </c>
      <c r="Y159" s="27">
        <v>0.87917694398246948</v>
      </c>
      <c r="Z159" s="27">
        <v>0.89289326202895947</v>
      </c>
      <c r="AA159" s="27">
        <v>0.90662140931967272</v>
      </c>
      <c r="AB159" s="27">
        <v>0.92036948412542963</v>
      </c>
      <c r="AC159" s="27">
        <v>0.93414583612988733</v>
      </c>
      <c r="AD159" s="27">
        <v>0.94796202322903189</v>
      </c>
      <c r="AE159" s="27">
        <v>0.96183191542472968</v>
      </c>
      <c r="AF159" s="27">
        <v>0.97576955396673071</v>
      </c>
      <c r="AG159" s="27">
        <v>0.98979174479323839</v>
      </c>
      <c r="AH159" s="28">
        <v>1.0039180585309111</v>
      </c>
    </row>
    <row r="162" spans="1:34" ht="28.9" customHeight="1" x14ac:dyDescent="0.5">
      <c r="A162" s="1" t="s">
        <v>17</v>
      </c>
      <c r="B162" s="1"/>
    </row>
    <row r="163" spans="1:34" x14ac:dyDescent="0.25">
      <c r="A163" s="17" t="s">
        <v>10</v>
      </c>
      <c r="B163" s="18" t="s">
        <v>11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9"/>
    </row>
    <row r="164" spans="1:34" x14ac:dyDescent="0.25">
      <c r="A164" s="20" t="s">
        <v>12</v>
      </c>
      <c r="B164" s="21">
        <v>128</v>
      </c>
      <c r="C164" s="21">
        <v>148</v>
      </c>
      <c r="D164" s="21">
        <v>168</v>
      </c>
      <c r="E164" s="21">
        <v>188</v>
      </c>
      <c r="F164" s="21">
        <v>208</v>
      </c>
      <c r="G164" s="21">
        <v>228</v>
      </c>
      <c r="H164" s="21">
        <v>248</v>
      </c>
      <c r="I164" s="21">
        <v>268</v>
      </c>
      <c r="J164" s="21">
        <v>288</v>
      </c>
      <c r="K164" s="21">
        <v>308</v>
      </c>
      <c r="L164" s="21">
        <v>328</v>
      </c>
      <c r="M164" s="21">
        <v>348</v>
      </c>
      <c r="N164" s="21">
        <v>368</v>
      </c>
      <c r="O164" s="21">
        <v>388</v>
      </c>
      <c r="P164" s="21">
        <v>408</v>
      </c>
      <c r="Q164" s="21">
        <v>428</v>
      </c>
      <c r="R164" s="21">
        <v>448</v>
      </c>
      <c r="S164" s="21">
        <v>468</v>
      </c>
      <c r="T164" s="21">
        <v>488</v>
      </c>
      <c r="U164" s="21">
        <v>508</v>
      </c>
      <c r="V164" s="21">
        <v>528</v>
      </c>
      <c r="W164" s="21">
        <v>548</v>
      </c>
      <c r="X164" s="21">
        <v>568</v>
      </c>
      <c r="Y164" s="21">
        <v>588</v>
      </c>
      <c r="Z164" s="21">
        <v>608</v>
      </c>
      <c r="AA164" s="21">
        <v>628</v>
      </c>
      <c r="AB164" s="21">
        <v>648</v>
      </c>
      <c r="AC164" s="21">
        <v>668</v>
      </c>
      <c r="AD164" s="21">
        <v>688</v>
      </c>
      <c r="AE164" s="21">
        <v>708</v>
      </c>
      <c r="AF164" s="21">
        <v>728</v>
      </c>
      <c r="AG164" s="21">
        <v>748</v>
      </c>
      <c r="AH164" s="22">
        <v>768</v>
      </c>
    </row>
    <row r="165" spans="1:34" x14ac:dyDescent="0.25">
      <c r="A165" s="23">
        <v>4</v>
      </c>
      <c r="B165" s="24">
        <v>4.7390092797525289</v>
      </c>
      <c r="C165" s="24">
        <v>4.8635484959091002</v>
      </c>
      <c r="D165" s="24">
        <v>4.9933701728682731</v>
      </c>
      <c r="E165" s="24">
        <v>5.1286967258257583</v>
      </c>
      <c r="F165" s="24">
        <v>5.2697530185229393</v>
      </c>
      <c r="G165" s="24">
        <v>5.4167687039506518</v>
      </c>
      <c r="H165" s="24">
        <v>5.5699796542277848</v>
      </c>
      <c r="I165" s="24">
        <v>5.7296235263049562</v>
      </c>
      <c r="J165" s="24">
        <v>5.8959453828165982</v>
      </c>
      <c r="K165" s="24">
        <v>6.0691928997420392</v>
      </c>
      <c r="L165" s="24">
        <v>6.2496184585523826</v>
      </c>
      <c r="M165" s="24">
        <v>6.4374805508791582</v>
      </c>
      <c r="N165" s="24">
        <v>6.6330394524973348</v>
      </c>
      <c r="O165" s="24">
        <v>6.8365628805323047</v>
      </c>
      <c r="P165" s="24">
        <v>7.0483211772999192</v>
      </c>
      <c r="Q165" s="24">
        <v>7.2685893844790259</v>
      </c>
      <c r="R165" s="24">
        <v>7.4976486459356568</v>
      </c>
      <c r="S165" s="24">
        <v>7.7357818897458959</v>
      </c>
      <c r="T165" s="24">
        <v>7.9832794885786678</v>
      </c>
      <c r="U165" s="24">
        <v>8.2404344413319457</v>
      </c>
      <c r="V165" s="24">
        <v>8.5075444442215886</v>
      </c>
      <c r="W165" s="24">
        <v>8.7849132929928917</v>
      </c>
      <c r="X165" s="24">
        <v>9.0728465692219924</v>
      </c>
      <c r="Y165" s="24">
        <v>9.3716573088051351</v>
      </c>
      <c r="Z165" s="24">
        <v>9.6816611765623577</v>
      </c>
      <c r="AA165" s="24">
        <v>10.003178512128731</v>
      </c>
      <c r="AB165" s="24">
        <v>10.33653572543354</v>
      </c>
      <c r="AC165" s="24">
        <v>10.682061034861469</v>
      </c>
      <c r="AD165" s="24">
        <v>11.040090246056479</v>
      </c>
      <c r="AE165" s="24">
        <v>11.410961830274241</v>
      </c>
      <c r="AF165" s="24">
        <v>11.795018620590509</v>
      </c>
      <c r="AG165" s="24">
        <v>12.19260911373998</v>
      </c>
      <c r="AH165" s="25">
        <v>12.60408393003588</v>
      </c>
    </row>
    <row r="166" spans="1:34" x14ac:dyDescent="0.25">
      <c r="A166" s="23">
        <v>5</v>
      </c>
      <c r="B166" s="24">
        <v>3.8429219498284239</v>
      </c>
      <c r="C166" s="24">
        <v>3.9371376934552651</v>
      </c>
      <c r="D166" s="24">
        <v>4.0358014711193402</v>
      </c>
      <c r="E166" s="24">
        <v>4.139117675706121</v>
      </c>
      <c r="F166" s="24">
        <v>4.2472931486467393</v>
      </c>
      <c r="G166" s="24">
        <v>4.3605395206217894</v>
      </c>
      <c r="H166" s="24">
        <v>4.4790746414399081</v>
      </c>
      <c r="I166" s="24">
        <v>4.6031181457414716</v>
      </c>
      <c r="J166" s="24">
        <v>4.7328970738506673</v>
      </c>
      <c r="K166" s="24">
        <v>4.8686410794365766</v>
      </c>
      <c r="L166" s="24">
        <v>5.0105845216600606</v>
      </c>
      <c r="M166" s="24">
        <v>5.158967869842396</v>
      </c>
      <c r="N166" s="24">
        <v>5.3140333774483128</v>
      </c>
      <c r="O166" s="24">
        <v>5.4760307392929519</v>
      </c>
      <c r="P166" s="24">
        <v>5.6452122753819181</v>
      </c>
      <c r="Q166" s="24">
        <v>5.8218350050838179</v>
      </c>
      <c r="R166" s="24">
        <v>6.0061620499544341</v>
      </c>
      <c r="S166" s="24">
        <v>6.1984583157596083</v>
      </c>
      <c r="T166" s="24">
        <v>6.3989961528580173</v>
      </c>
      <c r="U166" s="24">
        <v>6.6080505378373866</v>
      </c>
      <c r="V166" s="24">
        <v>6.825901144603332</v>
      </c>
      <c r="W166" s="24">
        <v>7.0528337465908999</v>
      </c>
      <c r="X166" s="24">
        <v>7.2891359030659899</v>
      </c>
      <c r="Y166" s="24">
        <v>7.535102627614596</v>
      </c>
      <c r="Z166" s="24">
        <v>7.7910315627465074</v>
      </c>
      <c r="AA166" s="24">
        <v>8.057225025786547</v>
      </c>
      <c r="AB166" s="24">
        <v>8.3339914043537497</v>
      </c>
      <c r="AC166" s="24">
        <v>8.6216408945225727</v>
      </c>
      <c r="AD166" s="24">
        <v>8.9204912796267131</v>
      </c>
      <c r="AE166" s="24">
        <v>9.2308630086116032</v>
      </c>
      <c r="AF166" s="24">
        <v>9.553080892242761</v>
      </c>
      <c r="AG166" s="24">
        <v>9.8874754049446256</v>
      </c>
      <c r="AH166" s="25">
        <v>10.234379144720171</v>
      </c>
    </row>
    <row r="167" spans="1:34" x14ac:dyDescent="0.25">
      <c r="A167" s="23">
        <v>6</v>
      </c>
      <c r="B167" s="24">
        <v>3.1326997719605219</v>
      </c>
      <c r="C167" s="24">
        <v>3.2017917891071792</v>
      </c>
      <c r="D167" s="24">
        <v>3.2745690960375522</v>
      </c>
      <c r="E167" s="24">
        <v>3.3512180633268609</v>
      </c>
      <c r="F167" s="24">
        <v>3.4319275100959969</v>
      </c>
      <c r="G167" s="24">
        <v>3.516891044715305</v>
      </c>
      <c r="H167" s="24">
        <v>3.60630849468318</v>
      </c>
      <c r="I167" s="24">
        <v>3.7003814723297479</v>
      </c>
      <c r="J167" s="24">
        <v>3.7993189956689521</v>
      </c>
      <c r="K167" s="24">
        <v>3.9033326960596249</v>
      </c>
      <c r="L167" s="24">
        <v>4.0126389103523827</v>
      </c>
      <c r="M167" s="24">
        <v>4.1274600855582602</v>
      </c>
      <c r="N167" s="24">
        <v>4.2480204528317369</v>
      </c>
      <c r="O167" s="24">
        <v>4.3745516846777157</v>
      </c>
      <c r="P167" s="24">
        <v>4.5072880787915492</v>
      </c>
      <c r="Q167" s="24">
        <v>4.6464686322315956</v>
      </c>
      <c r="R167" s="24">
        <v>4.7923384442433976</v>
      </c>
      <c r="S167" s="24">
        <v>4.9451443982825456</v>
      </c>
      <c r="T167" s="24">
        <v>5.1051408223974759</v>
      </c>
      <c r="U167" s="24">
        <v>5.2725846708656654</v>
      </c>
      <c r="V167" s="24">
        <v>5.4477375952824847</v>
      </c>
      <c r="W167" s="24">
        <v>5.6308673467727326</v>
      </c>
      <c r="X167" s="24">
        <v>5.8222434622920654</v>
      </c>
      <c r="Y167" s="24">
        <v>6.0221429331162293</v>
      </c>
      <c r="Z167" s="24">
        <v>6.2308453794447649</v>
      </c>
      <c r="AA167" s="24">
        <v>6.4486350962922527</v>
      </c>
      <c r="AB167" s="24">
        <v>6.6758024489674863</v>
      </c>
      <c r="AC167" s="24">
        <v>6.9126396112346686</v>
      </c>
      <c r="AD167" s="24">
        <v>7.1594463441172627</v>
      </c>
      <c r="AE167" s="24">
        <v>7.4165250742504423</v>
      </c>
      <c r="AF167" s="24">
        <v>7.6841825900894847</v>
      </c>
      <c r="AG167" s="24">
        <v>7.9627313437485796</v>
      </c>
      <c r="AH167" s="25">
        <v>8.2524859109204609</v>
      </c>
    </row>
    <row r="168" spans="1:34" x14ac:dyDescent="0.25">
      <c r="A168" s="23">
        <v>7</v>
      </c>
      <c r="B168" s="24">
        <v>2.5777210152236218</v>
      </c>
      <c r="C168" s="24">
        <v>2.6264440389099439</v>
      </c>
      <c r="D168" s="24">
        <v>2.6781612906383052</v>
      </c>
      <c r="E168" s="24">
        <v>2.7330411186736789</v>
      </c>
      <c r="F168" s="24">
        <v>2.7912543198267099</v>
      </c>
      <c r="G168" s="24">
        <v>2.8529764801574951</v>
      </c>
      <c r="H168" s="24">
        <v>2.9183894048541852</v>
      </c>
      <c r="I168" s="24">
        <v>2.987676683936662</v>
      </c>
      <c r="J168" s="24">
        <v>3.061029313108619</v>
      </c>
      <c r="K168" s="24">
        <v>3.13864090141865</v>
      </c>
      <c r="L168" s="24">
        <v>3.2207097634071191</v>
      </c>
      <c r="M168" s="24">
        <v>3.3074403237748151</v>
      </c>
      <c r="N168" s="24">
        <v>3.3990387913659772</v>
      </c>
      <c r="O168" s="24">
        <v>3.4957188163752551</v>
      </c>
      <c r="P168" s="24">
        <v>3.5976966741877612</v>
      </c>
      <c r="Q168" s="24">
        <v>3.7051933395516068</v>
      </c>
      <c r="R168" s="24">
        <v>3.8184358894020858</v>
      </c>
      <c r="S168" s="24">
        <v>3.937653184884546</v>
      </c>
      <c r="T168" s="24">
        <v>4.0630815317371738</v>
      </c>
      <c r="U168" s="24">
        <v>4.1949598619272059</v>
      </c>
      <c r="V168" s="24">
        <v>4.3335318047397644</v>
      </c>
      <c r="W168" s="24">
        <v>4.4790470889894012</v>
      </c>
      <c r="X168" s="24">
        <v>4.6317572293215257</v>
      </c>
      <c r="Y168" s="24">
        <v>4.7919211947016382</v>
      </c>
      <c r="Z168" s="24">
        <v>4.9598005830190424</v>
      </c>
      <c r="AA168" s="24">
        <v>5.1356616669780646</v>
      </c>
      <c r="AB168" s="24">
        <v>5.3197767895772534</v>
      </c>
      <c r="AC168" s="24">
        <v>5.5124201022705632</v>
      </c>
      <c r="AD168" s="24">
        <v>5.7138733437712093</v>
      </c>
      <c r="AE168" s="24">
        <v>5.9244209184041301</v>
      </c>
      <c r="AF168" s="24">
        <v>6.1443515923143508</v>
      </c>
      <c r="AG168" s="24">
        <v>6.3739597953058196</v>
      </c>
      <c r="AH168" s="25">
        <v>6.6135420807610181</v>
      </c>
    </row>
    <row r="169" spans="1:34" x14ac:dyDescent="0.25">
      <c r="A169" s="23">
        <v>8</v>
      </c>
      <c r="B169" s="24">
        <v>2.1501222536233482</v>
      </c>
      <c r="C169" s="24">
        <v>2.1827860038394791</v>
      </c>
      <c r="D169" s="24">
        <v>2.2178246028678119</v>
      </c>
      <c r="E169" s="24">
        <v>2.2553883766630789</v>
      </c>
      <c r="F169" s="24">
        <v>2.2956300997256749</v>
      </c>
      <c r="G169" s="24">
        <v>2.3387073358054522</v>
      </c>
      <c r="H169" s="24">
        <v>2.384783867780317</v>
      </c>
      <c r="I169" s="24">
        <v>2.4340252633599029</v>
      </c>
      <c r="J169" s="24">
        <v>2.486604495937661</v>
      </c>
      <c r="K169" s="24">
        <v>2.5426971522519342</v>
      </c>
      <c r="L169" s="24">
        <v>2.602483524532845</v>
      </c>
      <c r="M169" s="24">
        <v>2.666150015170937</v>
      </c>
      <c r="N169" s="24">
        <v>2.7338848107001978</v>
      </c>
      <c r="O169" s="24">
        <v>2.8058835390050372</v>
      </c>
      <c r="P169" s="24">
        <v>2.8823444531603162</v>
      </c>
      <c r="Q169" s="24">
        <v>2.963470505603905</v>
      </c>
      <c r="R169" s="24">
        <v>3.0494707509608521</v>
      </c>
      <c r="S169" s="24">
        <v>3.1405560280662548</v>
      </c>
      <c r="T169" s="24">
        <v>3.236944620348059</v>
      </c>
      <c r="U169" s="24">
        <v>3.3388574374632509</v>
      </c>
      <c r="V169" s="24">
        <v>3.446520086386708</v>
      </c>
      <c r="W169" s="24">
        <v>3.560164273622739</v>
      </c>
      <c r="X169" s="24">
        <v>3.6800234915065029</v>
      </c>
      <c r="Y169" s="24">
        <v>3.8063386866932589</v>
      </c>
      <c r="Z169" s="24">
        <v>3.939353434762062</v>
      </c>
      <c r="AA169" s="24">
        <v>4.0793159861069936</v>
      </c>
      <c r="AB169" s="24">
        <v>4.2264806614163533</v>
      </c>
      <c r="AC169" s="24">
        <v>4.3811035898338551</v>
      </c>
      <c r="AD169" s="24">
        <v>4.5434484877624648</v>
      </c>
      <c r="AE169" s="24">
        <v>4.713781737216876</v>
      </c>
      <c r="AF169" s="24">
        <v>4.8923740820318704</v>
      </c>
      <c r="AG169" s="24">
        <v>5.0795019297011459</v>
      </c>
      <c r="AH169" s="25">
        <v>5.27544381129694</v>
      </c>
    </row>
    <row r="170" spans="1:34" x14ac:dyDescent="0.25">
      <c r="A170" s="23">
        <v>9</v>
      </c>
      <c r="B170" s="24">
        <v>1.8247983660961451</v>
      </c>
      <c r="C170" s="24">
        <v>1.8452675498025231</v>
      </c>
      <c r="D170" s="24">
        <v>1.867563885603112</v>
      </c>
      <c r="E170" s="24">
        <v>1.891819677142395</v>
      </c>
      <c r="F170" s="24">
        <v>1.9181696766105241</v>
      </c>
      <c r="G170" s="24">
        <v>1.9467534254471059</v>
      </c>
      <c r="H170" s="24">
        <v>1.9777166842198</v>
      </c>
      <c r="I170" s="24">
        <v>2.0112069983279941</v>
      </c>
      <c r="J170" s="24">
        <v>2.0473793188548921</v>
      </c>
      <c r="K170" s="24">
        <v>2.0863912102285922</v>
      </c>
      <c r="L170" s="24">
        <v>2.1284049423689719</v>
      </c>
      <c r="M170" s="24">
        <v>2.1735888953563278</v>
      </c>
      <c r="N170" s="24">
        <v>2.2221132334144009</v>
      </c>
      <c r="O170" s="24">
        <v>2.2741555621173561</v>
      </c>
      <c r="P170" s="24">
        <v>2.3298961122298092</v>
      </c>
      <c r="Q170" s="24">
        <v>2.3895198138793829</v>
      </c>
      <c r="R170" s="24">
        <v>2.4532176993808812</v>
      </c>
      <c r="S170" s="24">
        <v>2.521182585259155</v>
      </c>
      <c r="T170" s="24">
        <v>2.5936147326319041</v>
      </c>
      <c r="U170" s="24">
        <v>2.6707170288458699</v>
      </c>
      <c r="V170" s="24">
        <v>2.7526970585656829</v>
      </c>
      <c r="W170" s="24">
        <v>2.8397685059854072</v>
      </c>
      <c r="X170" s="24">
        <v>2.9321468411299572</v>
      </c>
      <c r="Y170" s="24">
        <v>3.0300549883443422</v>
      </c>
      <c r="Z170" s="24">
        <v>3.133718500897372</v>
      </c>
      <c r="AA170" s="24">
        <v>3.2433676068728849</v>
      </c>
      <c r="AB170" s="24">
        <v>3.359238604648934</v>
      </c>
      <c r="AC170" s="24">
        <v>3.4815696010589878</v>
      </c>
      <c r="AD170" s="24">
        <v>3.6106062901957672</v>
      </c>
      <c r="AE170" s="24">
        <v>3.7465970317637129</v>
      </c>
      <c r="AF170" s="24">
        <v>3.8897945472873618</v>
      </c>
      <c r="AG170" s="24">
        <v>4.0404572219501738</v>
      </c>
      <c r="AH170" s="25">
        <v>4.1988455645141354</v>
      </c>
    </row>
    <row r="171" spans="1:34" x14ac:dyDescent="0.25">
      <c r="A171" s="23">
        <v>10</v>
      </c>
      <c r="B171" s="24">
        <v>1.5794025365092901</v>
      </c>
      <c r="C171" s="24">
        <v>1.59109684763665</v>
      </c>
      <c r="D171" s="24">
        <v>1.604142296652072</v>
      </c>
      <c r="E171" s="24">
        <v>1.6186531648897931</v>
      </c>
      <c r="F171" s="24">
        <v>1.63474618222972</v>
      </c>
      <c r="G171" s="24">
        <v>1.652542867801214</v>
      </c>
      <c r="H171" s="24">
        <v>1.6721709598616861</v>
      </c>
      <c r="I171" s="24">
        <v>1.69375998150028</v>
      </c>
      <c r="J171" s="24">
        <v>1.717446861489953</v>
      </c>
      <c r="K171" s="24">
        <v>1.7433711419485609</v>
      </c>
      <c r="L171" s="24">
        <v>1.771677070485731</v>
      </c>
      <c r="M171" s="24">
        <v>1.8025150048715159</v>
      </c>
      <c r="N171" s="24">
        <v>1.8360370870194089</v>
      </c>
      <c r="O171" s="24">
        <v>1.8724029001933311</v>
      </c>
      <c r="P171" s="24">
        <v>1.911774652847652</v>
      </c>
      <c r="Q171" s="24">
        <v>1.9543192527997499</v>
      </c>
      <c r="R171" s="24">
        <v>2.0002097100541798</v>
      </c>
      <c r="S171" s="24">
        <v>2.0496208188255518</v>
      </c>
      <c r="T171" s="24">
        <v>2.102734817921315</v>
      </c>
      <c r="U171" s="24">
        <v>2.1597365723779651</v>
      </c>
      <c r="V171" s="24">
        <v>2.2208156445498868</v>
      </c>
      <c r="W171" s="24">
        <v>2.2861676963209012</v>
      </c>
      <c r="X171" s="24">
        <v>2.3559901754056738</v>
      </c>
      <c r="Y171" s="24">
        <v>2.430487983838971</v>
      </c>
      <c r="Z171" s="24">
        <v>2.509868652579355</v>
      </c>
      <c r="AA171" s="24">
        <v>2.594344387400418</v>
      </c>
      <c r="AB171" s="24">
        <v>2.684133464369967</v>
      </c>
      <c r="AC171" s="24">
        <v>2.779455968011225</v>
      </c>
      <c r="AD171" s="24">
        <v>2.8805395701066661</v>
      </c>
      <c r="AE171" s="24">
        <v>2.9876146080504888</v>
      </c>
      <c r="AF171" s="24">
        <v>3.1009157810569818</v>
      </c>
      <c r="AG171" s="24">
        <v>3.2206834519993559</v>
      </c>
      <c r="AH171" s="25">
        <v>3.3471601073293571</v>
      </c>
    </row>
    <row r="172" spans="1:34" x14ac:dyDescent="0.25">
      <c r="A172" s="23">
        <v>11</v>
      </c>
      <c r="B172" s="24">
        <v>1.3943462536608731</v>
      </c>
      <c r="C172" s="24">
        <v>1.400240373110246</v>
      </c>
      <c r="D172" s="24">
        <v>1.4070812987533741</v>
      </c>
      <c r="E172" s="24">
        <v>1.4149652896142499</v>
      </c>
      <c r="F172" s="24">
        <v>1.4239910532625339</v>
      </c>
      <c r="G172" s="24">
        <v>1.4342620865173401</v>
      </c>
      <c r="H172" s="24">
        <v>1.4458881053258379</v>
      </c>
      <c r="I172" s="24">
        <v>1.4589806104669221</v>
      </c>
      <c r="J172" s="24">
        <v>1.4736585084033049</v>
      </c>
      <c r="K172" s="24">
        <v>1.4900433189425939</v>
      </c>
      <c r="L172" s="24">
        <v>1.508261267384172</v>
      </c>
      <c r="M172" s="24">
        <v>1.528444689187846</v>
      </c>
      <c r="N172" s="24">
        <v>1.550727703956867</v>
      </c>
      <c r="O172" s="24">
        <v>1.5752518726449061</v>
      </c>
      <c r="P172" s="24">
        <v>1.6021613813960871</v>
      </c>
      <c r="Q172" s="24">
        <v>1.631605115717542</v>
      </c>
      <c r="R172" s="24">
        <v>1.6637380633035801</v>
      </c>
      <c r="S172" s="24">
        <v>1.6987169960585671</v>
      </c>
      <c r="T172" s="24">
        <v>1.736706130479706</v>
      </c>
      <c r="U172" s="24">
        <v>1.777872309293248</v>
      </c>
      <c r="V172" s="24">
        <v>1.82238707254333</v>
      </c>
      <c r="W172" s="24">
        <v>1.870428059803525</v>
      </c>
      <c r="X172" s="24">
        <v>1.9221746964782569</v>
      </c>
      <c r="Y172" s="24">
        <v>1.977813862292042</v>
      </c>
      <c r="Z172" s="24">
        <v>2.0375350658931999</v>
      </c>
      <c r="AA172" s="24">
        <v>2.101532490745075</v>
      </c>
      <c r="AB172" s="24">
        <v>2.1700063906052289</v>
      </c>
      <c r="AC172" s="24">
        <v>2.243158827686643</v>
      </c>
      <c r="AD172" s="24">
        <v>2.3211994514615411</v>
      </c>
      <c r="AE172" s="24">
        <v>2.4043405770138762</v>
      </c>
      <c r="AF172" s="24">
        <v>2.4927988812476931</v>
      </c>
      <c r="AG172" s="24">
        <v>2.5867967047259568</v>
      </c>
      <c r="AH172" s="25">
        <v>2.6865585115901638</v>
      </c>
    </row>
    <row r="173" spans="1:34" x14ac:dyDescent="0.25">
      <c r="A173" s="23">
        <v>12</v>
      </c>
      <c r="B173" s="24">
        <v>1.2527993112798139</v>
      </c>
      <c r="C173" s="24">
        <v>1.255422906922526</v>
      </c>
      <c r="D173" s="24">
        <v>1.2586606595765291</v>
      </c>
      <c r="E173" s="24">
        <v>1.2625908059555719</v>
      </c>
      <c r="F173" s="24">
        <v>1.267294031319069</v>
      </c>
      <c r="G173" s="24">
        <v>1.2728558101758909</v>
      </c>
      <c r="H173" s="24">
        <v>1.2793678361629579</v>
      </c>
      <c r="I173" s="24">
        <v>1.2869235877489169</v>
      </c>
      <c r="J173" s="24">
        <v>1.295623949086236</v>
      </c>
      <c r="K173" s="24">
        <v>1.3055724176722769</v>
      </c>
      <c r="L173" s="24">
        <v>1.316877196496179</v>
      </c>
      <c r="M173" s="24">
        <v>1.3296525987075001</v>
      </c>
      <c r="N173" s="24">
        <v>1.3440147215992451</v>
      </c>
      <c r="O173" s="24">
        <v>1.360087103814841</v>
      </c>
      <c r="P173" s="24">
        <v>1.3779959091881679</v>
      </c>
      <c r="Q173" s="24">
        <v>1.397872000916109</v>
      </c>
      <c r="R173" s="24">
        <v>1.4198523443827309</v>
      </c>
      <c r="S173" s="24">
        <v>1.44407568918215</v>
      </c>
      <c r="T173" s="24">
        <v>1.4706882295013231</v>
      </c>
      <c r="U173" s="24">
        <v>1.499838785756257</v>
      </c>
      <c r="V173" s="24">
        <v>1.5316808756808431</v>
      </c>
      <c r="W173" s="24">
        <v>1.5663741165384091</v>
      </c>
      <c r="X173" s="24">
        <v>1.604079911423131</v>
      </c>
      <c r="Y173" s="24">
        <v>1.6449671177492819</v>
      </c>
      <c r="Z173" s="24">
        <v>1.689207221854931</v>
      </c>
      <c r="AA173" s="24">
        <v>1.736976384893181</v>
      </c>
      <c r="AB173" s="24">
        <v>1.7884568383113471</v>
      </c>
      <c r="AC173" s="24">
        <v>1.8438326220121619</v>
      </c>
      <c r="AD173" s="24">
        <v>1.9032953631576071</v>
      </c>
      <c r="AE173" s="24">
        <v>1.96703935452139</v>
      </c>
      <c r="AF173" s="24">
        <v>2.0352632506973061</v>
      </c>
      <c r="AG173" s="24">
        <v>2.1081713699380749</v>
      </c>
      <c r="AH173" s="25">
        <v>2.1859701540749472</v>
      </c>
    </row>
    <row r="174" spans="1:34" x14ac:dyDescent="0.25">
      <c r="A174" s="23">
        <v>13</v>
      </c>
      <c r="B174" s="24">
        <v>1.1406898080258561</v>
      </c>
      <c r="C174" s="24">
        <v>1.14212753470353</v>
      </c>
      <c r="D174" s="24">
        <v>1.143918451721877</v>
      </c>
      <c r="E174" s="24">
        <v>1.1461227734843979</v>
      </c>
      <c r="F174" s="24">
        <v>1.14880316294026</v>
      </c>
      <c r="G174" s="24">
        <v>1.1520270722880881</v>
      </c>
      <c r="H174" s="24">
        <v>1.155868172854557</v>
      </c>
      <c r="I174" s="24">
        <v>1.16040192079807</v>
      </c>
      <c r="J174" s="24">
        <v>1.1657111779608491</v>
      </c>
      <c r="K174" s="24">
        <v>1.17188141953001</v>
      </c>
      <c r="L174" s="24">
        <v>1.179002826184447</v>
      </c>
      <c r="M174" s="24">
        <v>1.187171688763472</v>
      </c>
      <c r="N174" s="24">
        <v>1.19648608224984</v>
      </c>
      <c r="O174" s="24">
        <v>1.207051522976734</v>
      </c>
      <c r="P174" s="24">
        <v>1.218976152467788</v>
      </c>
      <c r="Q174" s="24">
        <v>1.232372811609642</v>
      </c>
      <c r="R174" s="24">
        <v>1.247360443476115</v>
      </c>
      <c r="S174" s="24">
        <v>1.2640597753510761</v>
      </c>
      <c r="T174" s="24">
        <v>1.2825989791112391</v>
      </c>
      <c r="U174" s="24">
        <v>1.3031088528623631</v>
      </c>
      <c r="V174" s="24">
        <v>1.325724892028094</v>
      </c>
      <c r="W174" s="24">
        <v>1.3505886915615131</v>
      </c>
      <c r="X174" s="24">
        <v>1.3778436322465499</v>
      </c>
      <c r="Y174" s="24">
        <v>1.4076405491872339</v>
      </c>
      <c r="Z174" s="24">
        <v>1.4401329064113899</v>
      </c>
      <c r="AA174" s="24">
        <v>1.475478842761873</v>
      </c>
      <c r="AB174" s="24">
        <v>1.5138425673757501</v>
      </c>
      <c r="AC174" s="24">
        <v>1.55539009784551</v>
      </c>
      <c r="AD174" s="24">
        <v>1.6002950390228861</v>
      </c>
      <c r="AE174" s="24">
        <v>1.648733661371341</v>
      </c>
      <c r="AF174" s="24">
        <v>1.7008865971744269</v>
      </c>
      <c r="AG174" s="24">
        <v>1.756940142374618</v>
      </c>
      <c r="AH174" s="25">
        <v>1.8170827164929171</v>
      </c>
    </row>
    <row r="175" spans="1:34" x14ac:dyDescent="0.25">
      <c r="A175" s="23">
        <v>14</v>
      </c>
      <c r="B175" s="24">
        <v>1.046704147489558</v>
      </c>
      <c r="C175" s="24">
        <v>1.048595647014114</v>
      </c>
      <c r="D175" s="24">
        <v>1.050651052720565</v>
      </c>
      <c r="E175" s="24">
        <v>1.0529125567021671</v>
      </c>
      <c r="F175" s="24">
        <v>1.0554247995978421</v>
      </c>
      <c r="G175" s="24">
        <v>1.0582372112959699</v>
      </c>
      <c r="H175" s="24">
        <v>1.0614054408129789</v>
      </c>
      <c r="I175" s="24">
        <v>1.064986921997024</v>
      </c>
      <c r="J175" s="24">
        <v>1.0690464943800819</v>
      </c>
      <c r="K175" s="24">
        <v>1.0736516108390251</v>
      </c>
      <c r="L175" s="24">
        <v>1.0788744297424999</v>
      </c>
      <c r="M175" s="24">
        <v>1.084793219619574</v>
      </c>
      <c r="N175" s="24">
        <v>1.0914880331427581</v>
      </c>
      <c r="O175" s="24">
        <v>1.0990463643349859</v>
      </c>
      <c r="P175" s="24">
        <v>1.107558332409649</v>
      </c>
      <c r="Q175" s="24">
        <v>1.1171187559431379</v>
      </c>
      <c r="R175" s="24">
        <v>1.1278285556990251</v>
      </c>
      <c r="S175" s="24">
        <v>1.1397904366509359</v>
      </c>
      <c r="T175" s="24">
        <v>1.153114548365338</v>
      </c>
      <c r="U175" s="24">
        <v>1.167913666637745</v>
      </c>
      <c r="V175" s="24">
        <v>1.184305264581559</v>
      </c>
      <c r="W175" s="24">
        <v>1.202412914839613</v>
      </c>
      <c r="X175" s="24">
        <v>1.222361975885591</v>
      </c>
      <c r="Y175" s="24">
        <v>1.2442852605132759</v>
      </c>
      <c r="Z175" s="24">
        <v>1.2683182104402471</v>
      </c>
      <c r="AA175" s="24">
        <v>1.294600942199114</v>
      </c>
      <c r="AB175" s="24">
        <v>1.3232796426166979</v>
      </c>
      <c r="AC175" s="24">
        <v>1.354502306975238</v>
      </c>
      <c r="AD175" s="24">
        <v>1.388424517816226</v>
      </c>
      <c r="AE175" s="24">
        <v>1.4252045232928801</v>
      </c>
      <c r="AF175" s="24">
        <v>1.465004933378504</v>
      </c>
      <c r="AG175" s="24">
        <v>1.507994021705328</v>
      </c>
      <c r="AH175" s="25">
        <v>1.554342185484108</v>
      </c>
    </row>
    <row r="176" spans="1:34" x14ac:dyDescent="0.25">
      <c r="A176" s="23">
        <v>15</v>
      </c>
      <c r="B176" s="24">
        <v>0.96228703819231154</v>
      </c>
      <c r="C176" s="24">
        <v>0.96582693934596275</v>
      </c>
      <c r="D176" s="24">
        <v>0.96941314503457265</v>
      </c>
      <c r="E176" s="24">
        <v>0.97306982504115325</v>
      </c>
      <c r="F176" s="24">
        <v>0.97682359769438276</v>
      </c>
      <c r="G176" s="24">
        <v>0.98070587057239511</v>
      </c>
      <c r="H176" s="24">
        <v>0.98475427038137309</v>
      </c>
      <c r="I176" s="24">
        <v>0.98900820865922667</v>
      </c>
      <c r="J176" s="24">
        <v>0.99351450262768548</v>
      </c>
      <c r="K176" s="24">
        <v>0.99832258285337194</v>
      </c>
      <c r="L176" s="24">
        <v>1.003486585394687</v>
      </c>
      <c r="M176" s="24">
        <v>1.0090667564704541</v>
      </c>
      <c r="N176" s="24">
        <v>1.0151251264429419</v>
      </c>
      <c r="O176" s="24">
        <v>1.021731167024837</v>
      </c>
      <c r="P176" s="24">
        <v>1.02895697511928</v>
      </c>
      <c r="Q176" s="24">
        <v>1.036879346992418</v>
      </c>
      <c r="R176" s="24">
        <v>1.0455811810975799</v>
      </c>
      <c r="S176" s="24">
        <v>1.0551471600981459</v>
      </c>
      <c r="T176" s="24">
        <v>1.0656694112503371</v>
      </c>
      <c r="U176" s="24">
        <v>1.0772426880394199</v>
      </c>
      <c r="V176" s="24">
        <v>1.0899664412685499</v>
      </c>
      <c r="W176" s="24">
        <v>1.1039462212703139</v>
      </c>
      <c r="X176" s="24">
        <v>1.1192893642081501</v>
      </c>
      <c r="Y176" s="24">
        <v>1.1361106605655951</v>
      </c>
      <c r="Z176" s="24">
        <v>1.154527529749986</v>
      </c>
      <c r="AA176" s="24">
        <v>1.1746620659836839</v>
      </c>
      <c r="AB176" s="24">
        <v>1.1966424337832651</v>
      </c>
      <c r="AC176" s="24">
        <v>1.2205986061207219</v>
      </c>
      <c r="AD176" s="24">
        <v>1.246668143227301</v>
      </c>
      <c r="AE176" s="24">
        <v>1.2749912709459741</v>
      </c>
      <c r="AF176" s="24">
        <v>1.305712576939803</v>
      </c>
      <c r="AG176" s="24">
        <v>1.3389823125307649</v>
      </c>
      <c r="AH176" s="25">
        <v>1.3749528526193719</v>
      </c>
    </row>
    <row r="177" spans="1:34" x14ac:dyDescent="0.25">
      <c r="A177" s="23">
        <v>16</v>
      </c>
      <c r="B177" s="24">
        <v>0.88164149358631572</v>
      </c>
      <c r="C177" s="24">
        <v>0.8875794121215691</v>
      </c>
      <c r="D177" s="24">
        <v>0.89351771605669761</v>
      </c>
      <c r="E177" s="24">
        <v>0.89946255286446375</v>
      </c>
      <c r="F177" s="24">
        <v>0.90542251856329314</v>
      </c>
      <c r="G177" s="24">
        <v>0.91141099842107243</v>
      </c>
      <c r="H177" s="24">
        <v>0.91744759683374044</v>
      </c>
      <c r="I177" s="24">
        <v>0.92355370302896478</v>
      </c>
      <c r="J177" s="24">
        <v>0.9297581119182301</v>
      </c>
      <c r="K177" s="24">
        <v>0.93609223175791378</v>
      </c>
      <c r="L177" s="24">
        <v>0.94259217629617065</v>
      </c>
      <c r="M177" s="24">
        <v>0.94930016944157702</v>
      </c>
      <c r="N177" s="24">
        <v>0.95626021924615279</v>
      </c>
      <c r="O177" s="24">
        <v>0.96352377511234077</v>
      </c>
      <c r="P177" s="24">
        <v>0.97114491163303573</v>
      </c>
      <c r="Q177" s="24">
        <v>0.97918240276413937</v>
      </c>
      <c r="R177" s="24">
        <v>0.98770112464873328</v>
      </c>
      <c r="S177" s="24">
        <v>0.99676773763995197</v>
      </c>
      <c r="T177" s="24">
        <v>1.006456346683771</v>
      </c>
      <c r="U177" s="24">
        <v>1.016843682955213</v>
      </c>
      <c r="V177" s="24">
        <v>1.028011174947185</v>
      </c>
      <c r="W177" s="24">
        <v>1.040046350682031</v>
      </c>
      <c r="X177" s="24">
        <v>1.053038524012943</v>
      </c>
      <c r="Y177" s="24">
        <v>1.0670844631132099</v>
      </c>
      <c r="Z177" s="24">
        <v>1.082283565079921</v>
      </c>
      <c r="AA177" s="24">
        <v>1.098739901825192</v>
      </c>
      <c r="AB177" s="24">
        <v>1.1165636155553571</v>
      </c>
      <c r="AC177" s="24">
        <v>1.1358666569321649</v>
      </c>
      <c r="AD177" s="24">
        <v>1.156768563876615</v>
      </c>
      <c r="AE177" s="24">
        <v>1.179391539921427</v>
      </c>
      <c r="AF177" s="24">
        <v>1.203862150419416</v>
      </c>
      <c r="AG177" s="24">
        <v>1.230312624382317</v>
      </c>
      <c r="AH177" s="25">
        <v>1.2588773144003971</v>
      </c>
    </row>
    <row r="178" spans="1:34" x14ac:dyDescent="0.25">
      <c r="A178" s="23">
        <v>17</v>
      </c>
      <c r="B178" s="24">
        <v>0.80172883205462631</v>
      </c>
      <c r="C178" s="24">
        <v>0.81036937069429171</v>
      </c>
      <c r="D178" s="24">
        <v>0.81903605811058067</v>
      </c>
      <c r="E178" s="24">
        <v>0.82771701946601262</v>
      </c>
      <c r="F178" s="24">
        <v>0.83640282846877201</v>
      </c>
      <c r="G178" s="24">
        <v>0.84508884807649987</v>
      </c>
      <c r="H178" s="24">
        <v>0.8537766603748872</v>
      </c>
      <c r="I178" s="24">
        <v>0.86246963228135254</v>
      </c>
      <c r="J178" s="24">
        <v>0.8711785363971345</v>
      </c>
      <c r="K178" s="24">
        <v>0.87991675866836505</v>
      </c>
      <c r="L178" s="24">
        <v>0.88870239053295375</v>
      </c>
      <c r="M178" s="24">
        <v>0.89755963358923263</v>
      </c>
      <c r="N178" s="24">
        <v>0.90651447357897674</v>
      </c>
      <c r="O178" s="24">
        <v>0.9156003375943822</v>
      </c>
      <c r="P178" s="24">
        <v>0.92485327791809668</v>
      </c>
      <c r="Q178" s="24">
        <v>0.93431404619577485</v>
      </c>
      <c r="R178" s="24">
        <v>0.94402949626025467</v>
      </c>
      <c r="S178" s="24">
        <v>0.95404826615442506</v>
      </c>
      <c r="T178" s="24">
        <v>0.96442643851401411</v>
      </c>
      <c r="U178" s="24">
        <v>0.9752227222037948</v>
      </c>
      <c r="V178" s="24">
        <v>0.98650052340643124</v>
      </c>
      <c r="W178" s="24">
        <v>0.99832934783402327</v>
      </c>
      <c r="X178" s="24">
        <v>1.0107804870295209</v>
      </c>
      <c r="Y178" s="24">
        <v>1.0239326868559659</v>
      </c>
      <c r="Z178" s="24">
        <v>1.0378673221001951</v>
      </c>
      <c r="AA178" s="24">
        <v>1.05267044236408</v>
      </c>
      <c r="AB178" s="24">
        <v>1.068434167543711</v>
      </c>
      <c r="AC178" s="24">
        <v>1.085252425990594</v>
      </c>
      <c r="AD178" s="24">
        <v>1.103226733315481</v>
      </c>
      <c r="AE178" s="24">
        <v>1.122461270740843</v>
      </c>
      <c r="AF178" s="24">
        <v>1.1430645813092459</v>
      </c>
      <c r="AG178" s="24">
        <v>1.165150871722185</v>
      </c>
      <c r="AH178" s="25">
        <v>1.18883647225968</v>
      </c>
    </row>
    <row r="179" spans="1:34" x14ac:dyDescent="0.25">
      <c r="A179" s="23">
        <v>18</v>
      </c>
      <c r="B179" s="24">
        <v>0.7222686769110841</v>
      </c>
      <c r="C179" s="24">
        <v>0.73347142534826382</v>
      </c>
      <c r="D179" s="24">
        <v>0.74479776845066215</v>
      </c>
      <c r="E179" s="24">
        <v>0.75621780907055347</v>
      </c>
      <c r="F179" s="24">
        <v>0.76770409860587574</v>
      </c>
      <c r="G179" s="24">
        <v>0.77923397770402436</v>
      </c>
      <c r="H179" s="24">
        <v>0.79079100614044462</v>
      </c>
      <c r="I179" s="24">
        <v>0.80236052852230866</v>
      </c>
      <c r="J179" s="24">
        <v>0.81393529514061047</v>
      </c>
      <c r="K179" s="24">
        <v>0.82551066963123698</v>
      </c>
      <c r="L179" s="24">
        <v>0.83708672112185201</v>
      </c>
      <c r="M179" s="24">
        <v>0.84866962890054021</v>
      </c>
      <c r="N179" s="24">
        <v>0.86026735639882967</v>
      </c>
      <c r="O179" s="24">
        <v>0.87189530839866947</v>
      </c>
      <c r="P179" s="24">
        <v>0.88357151487246055</v>
      </c>
      <c r="Q179" s="24">
        <v>0.89531870515561274</v>
      </c>
      <c r="R179" s="24">
        <v>0.90716571077072128</v>
      </c>
      <c r="S179" s="24">
        <v>0.91914314745043246</v>
      </c>
      <c r="T179" s="24">
        <v>0.93128907552022722</v>
      </c>
      <c r="U179" s="24">
        <v>0.94364418153463003</v>
      </c>
      <c r="V179" s="24">
        <v>0.95625384936605828</v>
      </c>
      <c r="W179" s="24">
        <v>0.96916956241636421</v>
      </c>
      <c r="X179" s="24">
        <v>0.98244458991825212</v>
      </c>
      <c r="Y179" s="24">
        <v>0.99613965542451921</v>
      </c>
      <c r="Z179" s="24">
        <v>1.010318111411759</v>
      </c>
      <c r="AA179" s="24">
        <v>1.0250479851715979</v>
      </c>
      <c r="AB179" s="24">
        <v>1.0404033742898779</v>
      </c>
      <c r="AC179" s="24">
        <v>1.0564601848078601</v>
      </c>
      <c r="AD179" s="24">
        <v>1.0733019100260459</v>
      </c>
      <c r="AE179" s="24">
        <v>1.0910147088566631</v>
      </c>
      <c r="AF179" s="24">
        <v>1.1096891020320321</v>
      </c>
      <c r="AG179" s="24">
        <v>1.1294212739434031</v>
      </c>
      <c r="AH179" s="25">
        <v>1.1503095325605519</v>
      </c>
    </row>
    <row r="180" spans="1:34" x14ac:dyDescent="0.25">
      <c r="A180" s="23">
        <v>19</v>
      </c>
      <c r="B180" s="24">
        <v>0.64573895640036605</v>
      </c>
      <c r="C180" s="24">
        <v>0.65891849129845925</v>
      </c>
      <c r="D180" s="24">
        <v>0.67239074926221287</v>
      </c>
      <c r="E180" s="24">
        <v>0.68610781083365269</v>
      </c>
      <c r="F180" s="24">
        <v>0.70002420510046948</v>
      </c>
      <c r="G180" s="24">
        <v>0.71409925039981126</v>
      </c>
      <c r="H180" s="24">
        <v>0.72829848419687759</v>
      </c>
      <c r="I180" s="24">
        <v>0.74258922878859668</v>
      </c>
      <c r="J180" s="24">
        <v>0.75694621215571589</v>
      </c>
      <c r="K180" s="24">
        <v>0.77134677562387677</v>
      </c>
      <c r="L180" s="24">
        <v>0.78577296601049795</v>
      </c>
      <c r="M180" s="24">
        <v>0.80021294029341961</v>
      </c>
      <c r="N180" s="24">
        <v>0.81465663959392487</v>
      </c>
      <c r="O180" s="24">
        <v>0.82910144638371575</v>
      </c>
      <c r="P180" s="24">
        <v>0.84354736832494559</v>
      </c>
      <c r="Q180" s="24">
        <v>0.85799911244277782</v>
      </c>
      <c r="R180" s="24">
        <v>0.87246748794956475</v>
      </c>
      <c r="S180" s="24">
        <v>0.88696508826770815</v>
      </c>
      <c r="T180" s="24">
        <v>0.90151195141244078</v>
      </c>
      <c r="U180" s="24">
        <v>0.91613074162803754</v>
      </c>
      <c r="V180" s="24">
        <v>0.93084882047666861</v>
      </c>
      <c r="W180" s="24">
        <v>0.94569964904994452</v>
      </c>
      <c r="X180" s="24">
        <v>0.96071847427032586</v>
      </c>
      <c r="Y180" s="24">
        <v>0.97594799738036453</v>
      </c>
      <c r="Z180" s="24">
        <v>0.99143354854640864</v>
      </c>
      <c r="AA180" s="24">
        <v>1.0072251327498349</v>
      </c>
      <c r="AB180" s="24">
        <v>1.0233788252662399</v>
      </c>
      <c r="AC180" s="24">
        <v>1.0399525098266329</v>
      </c>
      <c r="AD180" s="24">
        <v>1.057011657421274</v>
      </c>
      <c r="AE180" s="24">
        <v>1.0746244046521469</v>
      </c>
      <c r="AF180" s="24">
        <v>1.09286324994133</v>
      </c>
      <c r="AG180" s="24">
        <v>1.1118063553698261</v>
      </c>
      <c r="AH180" s="25">
        <v>1.131534006597162</v>
      </c>
    </row>
    <row r="181" spans="1:34" x14ac:dyDescent="0.25">
      <c r="A181" s="26">
        <v>20</v>
      </c>
      <c r="B181" s="27">
        <v>0.57737590369799252</v>
      </c>
      <c r="C181" s="27">
        <v>0.59150178869068981</v>
      </c>
      <c r="D181" s="27">
        <v>0.60616120766132986</v>
      </c>
      <c r="E181" s="27">
        <v>0.62128821884169294</v>
      </c>
      <c r="F181" s="27">
        <v>0.63681932900922178</v>
      </c>
      <c r="G181" s="27">
        <v>0.652695834190819</v>
      </c>
      <c r="H181" s="27">
        <v>0.66886524954143955</v>
      </c>
      <c r="I181" s="27">
        <v>0.68527687504776646</v>
      </c>
      <c r="J181" s="27">
        <v>0.70188741638030261</v>
      </c>
      <c r="K181" s="27">
        <v>0.71865619255444391</v>
      </c>
      <c r="L181" s="27">
        <v>0.73554722807736184</v>
      </c>
      <c r="M181" s="27">
        <v>0.75253065761664695</v>
      </c>
      <c r="N181" s="27">
        <v>0.76957839998333355</v>
      </c>
      <c r="O181" s="27">
        <v>0.78666981533888158</v>
      </c>
      <c r="P181" s="27">
        <v>0.80378688903520445</v>
      </c>
      <c r="Q181" s="27">
        <v>0.82091630578722052</v>
      </c>
      <c r="R181" s="27">
        <v>0.83805085249702782</v>
      </c>
      <c r="S181" s="27">
        <v>0.85518510027677619</v>
      </c>
      <c r="T181" s="27">
        <v>0.87232106483145933</v>
      </c>
      <c r="U181" s="27">
        <v>0.88946338809511616</v>
      </c>
      <c r="V181" s="27">
        <v>0.90662140931967272</v>
      </c>
      <c r="W181" s="27">
        <v>0.92381056728648481</v>
      </c>
      <c r="X181" s="27">
        <v>0.94104808660775985</v>
      </c>
      <c r="Y181" s="27">
        <v>0.95835864621580558</v>
      </c>
      <c r="Z181" s="27">
        <v>0.97576955396673071</v>
      </c>
      <c r="AA181" s="27">
        <v>0.99331279253166838</v>
      </c>
      <c r="AB181" s="27">
        <v>1.011026414875966</v>
      </c>
      <c r="AC181" s="27">
        <v>1.028950282420386</v>
      </c>
      <c r="AD181" s="27">
        <v>1.0471318438449431</v>
      </c>
      <c r="AE181" s="27">
        <v>1.0656212134413789</v>
      </c>
      <c r="AF181" s="27">
        <v>1.0844728673215249</v>
      </c>
      <c r="AG181" s="27">
        <v>1.1037469452561339</v>
      </c>
      <c r="AH181" s="28">
        <v>1.123505710594491</v>
      </c>
    </row>
    <row r="184" spans="1:34" ht="28.9" customHeight="1" x14ac:dyDescent="0.5">
      <c r="A184" s="1" t="s">
        <v>18</v>
      </c>
      <c r="B184" s="1"/>
    </row>
    <row r="185" spans="1:34" x14ac:dyDescent="0.25">
      <c r="A185" s="17" t="s">
        <v>10</v>
      </c>
      <c r="B185" s="18" t="s">
        <v>11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</row>
    <row r="186" spans="1:34" x14ac:dyDescent="0.25">
      <c r="A186" s="20" t="s">
        <v>12</v>
      </c>
      <c r="B186" s="21">
        <v>-80</v>
      </c>
      <c r="C186" s="21">
        <v>-70</v>
      </c>
      <c r="D186" s="21">
        <v>-60</v>
      </c>
      <c r="E186" s="21">
        <v>-50</v>
      </c>
      <c r="F186" s="21">
        <v>-40</v>
      </c>
      <c r="G186" s="21">
        <v>-30</v>
      </c>
      <c r="H186" s="21">
        <v>-20</v>
      </c>
      <c r="I186" s="21">
        <v>-10</v>
      </c>
      <c r="J186" s="21">
        <v>0</v>
      </c>
      <c r="K186" s="21">
        <v>10</v>
      </c>
      <c r="L186" s="21">
        <v>20</v>
      </c>
      <c r="M186" s="21">
        <v>30</v>
      </c>
      <c r="N186" s="21">
        <v>40</v>
      </c>
      <c r="O186" s="21">
        <v>50</v>
      </c>
      <c r="P186" s="21">
        <v>60</v>
      </c>
      <c r="Q186" s="21">
        <v>70</v>
      </c>
      <c r="R186" s="22">
        <v>80</v>
      </c>
    </row>
    <row r="187" spans="1:34" x14ac:dyDescent="0.25">
      <c r="A187" s="23">
        <v>4.5</v>
      </c>
      <c r="B187" s="24">
        <v>5.5326777639907432</v>
      </c>
      <c r="C187" s="24">
        <v>5.6140853055100699</v>
      </c>
      <c r="D187" s="24">
        <v>5.6972314091060339</v>
      </c>
      <c r="E187" s="24">
        <v>5.7821473108822188</v>
      </c>
      <c r="F187" s="24">
        <v>5.8688644828460426</v>
      </c>
      <c r="G187" s="24">
        <v>5.9574153406202468</v>
      </c>
      <c r="H187" s="24">
        <v>6.0478325357314073</v>
      </c>
      <c r="I187" s="24">
        <v>6.1401487197060849</v>
      </c>
      <c r="J187" s="24">
        <v>6.234396544070858</v>
      </c>
      <c r="K187" s="24">
        <v>6.3306088963589131</v>
      </c>
      <c r="L187" s="24">
        <v>6.4288196081299258</v>
      </c>
      <c r="M187" s="24">
        <v>6.5290627469501894</v>
      </c>
      <c r="N187" s="24">
        <v>6.6313723803859936</v>
      </c>
      <c r="O187" s="24">
        <v>6.7357825760036381</v>
      </c>
      <c r="P187" s="24">
        <v>6.8423276373760338</v>
      </c>
      <c r="Q187" s="24">
        <v>6.9510428121025791</v>
      </c>
      <c r="R187" s="25">
        <v>7.0619635837892876</v>
      </c>
    </row>
    <row r="188" spans="1:34" x14ac:dyDescent="0.25">
      <c r="A188" s="23">
        <v>5</v>
      </c>
      <c r="B188" s="24">
        <v>4.9530478452053242</v>
      </c>
      <c r="C188" s="24">
        <v>5.0251290862285307</v>
      </c>
      <c r="D188" s="24">
        <v>5.09882632568329</v>
      </c>
      <c r="E188" s="24">
        <v>5.1741696732788007</v>
      </c>
      <c r="F188" s="24">
        <v>5.2511894746280907</v>
      </c>
      <c r="G188" s="24">
        <v>5.3299170189595086</v>
      </c>
      <c r="H188" s="24">
        <v>5.4103838314052393</v>
      </c>
      <c r="I188" s="24">
        <v>5.4926214370974593</v>
      </c>
      <c r="J188" s="24">
        <v>5.57666136116835</v>
      </c>
      <c r="K188" s="24">
        <v>5.6625353647567094</v>
      </c>
      <c r="L188" s="24">
        <v>5.7502761530278237</v>
      </c>
      <c r="M188" s="24">
        <v>5.8399166671535943</v>
      </c>
      <c r="N188" s="24">
        <v>5.9314898483059268</v>
      </c>
      <c r="O188" s="24">
        <v>6.0250286376567219</v>
      </c>
      <c r="P188" s="24">
        <v>6.1205662123845039</v>
      </c>
      <c r="Q188" s="24">
        <v>6.2181366936942801</v>
      </c>
      <c r="R188" s="25">
        <v>6.3177744387976782</v>
      </c>
    </row>
    <row r="189" spans="1:34" x14ac:dyDescent="0.25">
      <c r="A189" s="23">
        <v>5.5</v>
      </c>
      <c r="B189" s="24">
        <v>4.4330602699605546</v>
      </c>
      <c r="C189" s="24">
        <v>4.496548957679547</v>
      </c>
      <c r="D189" s="24">
        <v>4.5615355603420031</v>
      </c>
      <c r="E189" s="24">
        <v>4.6280490612627299</v>
      </c>
      <c r="F189" s="24">
        <v>4.6961186796603647</v>
      </c>
      <c r="G189" s="24">
        <v>4.7657745783688696</v>
      </c>
      <c r="H189" s="24">
        <v>4.8370471561260331</v>
      </c>
      <c r="I189" s="24">
        <v>4.9099668116696451</v>
      </c>
      <c r="J189" s="24">
        <v>4.9845639437374949</v>
      </c>
      <c r="K189" s="24">
        <v>5.0608691870739939</v>
      </c>
      <c r="L189" s="24">
        <v>5.1389141204500293</v>
      </c>
      <c r="M189" s="24">
        <v>5.2187305586431227</v>
      </c>
      <c r="N189" s="24">
        <v>5.3003503164307828</v>
      </c>
      <c r="O189" s="24">
        <v>5.3838052085905206</v>
      </c>
      <c r="P189" s="24">
        <v>5.469127285906473</v>
      </c>
      <c r="Q189" s="24">
        <v>5.5563495431892536</v>
      </c>
      <c r="R189" s="25">
        <v>5.6455052112560997</v>
      </c>
    </row>
    <row r="190" spans="1:34" x14ac:dyDescent="0.25">
      <c r="A190" s="23">
        <v>6</v>
      </c>
      <c r="B190" s="24">
        <v>3.9682671092260522</v>
      </c>
      <c r="C190" s="24">
        <v>4.0238691775183844</v>
      </c>
      <c r="D190" s="24">
        <v>4.0808555574230807</v>
      </c>
      <c r="E190" s="24">
        <v>4.1392541058605588</v>
      </c>
      <c r="F190" s="24">
        <v>4.1990929156550632</v>
      </c>
      <c r="G190" s="24">
        <v>4.2604010232461684</v>
      </c>
      <c r="H190" s="24">
        <v>4.3232077009772709</v>
      </c>
      <c r="I190" s="24">
        <v>4.3875422211917696</v>
      </c>
      <c r="J190" s="24">
        <v>4.4534338562330653</v>
      </c>
      <c r="K190" s="24">
        <v>4.5209121144511766</v>
      </c>
      <c r="L190" s="24">
        <v>4.5900074482226056</v>
      </c>
      <c r="M190" s="24">
        <v>4.6607505459304743</v>
      </c>
      <c r="N190" s="24">
        <v>4.7331720959579089</v>
      </c>
      <c r="O190" s="24">
        <v>4.8073027866880267</v>
      </c>
      <c r="P190" s="24">
        <v>4.8831735425105736</v>
      </c>
      <c r="Q190" s="24">
        <v>4.9608162318417746</v>
      </c>
      <c r="R190" s="25">
        <v>5.0402629591044787</v>
      </c>
    </row>
    <row r="191" spans="1:34" x14ac:dyDescent="0.25">
      <c r="A191" s="23">
        <v>6.5</v>
      </c>
      <c r="B191" s="24">
        <v>3.5543928280296089</v>
      </c>
      <c r="C191" s="24">
        <v>3.60278639745848</v>
      </c>
      <c r="D191" s="24">
        <v>3.6524551553256059</v>
      </c>
      <c r="E191" s="24">
        <v>3.7034258321570128</v>
      </c>
      <c r="F191" s="24">
        <v>3.7557253943825568</v>
      </c>
      <c r="G191" s="24">
        <v>3.80938175204742</v>
      </c>
      <c r="H191" s="24">
        <v>3.8644230511006081</v>
      </c>
      <c r="I191" s="24">
        <v>3.920877437491133</v>
      </c>
      <c r="J191" s="24">
        <v>3.9787730571680009</v>
      </c>
      <c r="K191" s="24">
        <v>4.0381382920868436</v>
      </c>
      <c r="L191" s="24">
        <v>4.099002468229771</v>
      </c>
      <c r="M191" s="24">
        <v>4.1613951475855169</v>
      </c>
      <c r="N191" s="24">
        <v>4.2253458921428129</v>
      </c>
      <c r="O191" s="24">
        <v>4.2908842638903906</v>
      </c>
      <c r="P191" s="24">
        <v>4.3580400608236038</v>
      </c>
      <c r="Q191" s="24">
        <v>4.4268440249642866</v>
      </c>
      <c r="R191" s="25">
        <v>4.4973271343408969</v>
      </c>
    </row>
    <row r="192" spans="1:34" x14ac:dyDescent="0.25">
      <c r="A192" s="23">
        <v>7</v>
      </c>
      <c r="B192" s="24">
        <v>3.187334285457196</v>
      </c>
      <c r="C192" s="24">
        <v>3.2291696632714459</v>
      </c>
      <c r="D192" s="24">
        <v>3.2721755865068309</v>
      </c>
      <c r="E192" s="24">
        <v>3.3163776592949872</v>
      </c>
      <c r="F192" s="24">
        <v>3.361801721671382</v>
      </c>
      <c r="G192" s="24">
        <v>3.4084745572868038</v>
      </c>
      <c r="H192" s="24">
        <v>3.456423185695872</v>
      </c>
      <c r="I192" s="24">
        <v>3.5056746264532039</v>
      </c>
      <c r="J192" s="24">
        <v>3.5562558991134199</v>
      </c>
      <c r="K192" s="24">
        <v>3.6081942592377572</v>
      </c>
      <c r="L192" s="24">
        <v>3.6615179064139372</v>
      </c>
      <c r="M192" s="24">
        <v>3.716255276236303</v>
      </c>
      <c r="N192" s="24">
        <v>3.7724348042991949</v>
      </c>
      <c r="O192" s="24">
        <v>3.8300849261969572</v>
      </c>
      <c r="P192" s="24">
        <v>3.8892343135305478</v>
      </c>
      <c r="Q192" s="24">
        <v>3.9499125819274159</v>
      </c>
      <c r="R192" s="25">
        <v>4.0121495830216256</v>
      </c>
    </row>
    <row r="193" spans="1:18" x14ac:dyDescent="0.25">
      <c r="A193" s="23">
        <v>7.5</v>
      </c>
      <c r="B193" s="24">
        <v>2.8631607346529568</v>
      </c>
      <c r="C193" s="24">
        <v>2.8990604147870709</v>
      </c>
      <c r="D193" s="24">
        <v>2.9360304774821899</v>
      </c>
      <c r="E193" s="24">
        <v>2.9740954004755622</v>
      </c>
      <c r="F193" s="24">
        <v>3.0132798974082622</v>
      </c>
      <c r="G193" s="24">
        <v>3.0536096255366889</v>
      </c>
      <c r="H193" s="24">
        <v>3.0951104780210712</v>
      </c>
      <c r="I193" s="24">
        <v>3.1378083480216361</v>
      </c>
      <c r="J193" s="24">
        <v>3.1817291286986138</v>
      </c>
      <c r="K193" s="24">
        <v>3.22689894921885</v>
      </c>
      <c r="L193" s="24">
        <v>3.2733448827756781</v>
      </c>
      <c r="M193" s="24">
        <v>3.321094238569049</v>
      </c>
      <c r="N193" s="24">
        <v>3.3701743257989141</v>
      </c>
      <c r="O193" s="24">
        <v>3.4206124536652251</v>
      </c>
      <c r="P193" s="24">
        <v>3.472436167374553</v>
      </c>
      <c r="Q193" s="24">
        <v>3.5256739561599528</v>
      </c>
      <c r="R193" s="25">
        <v>3.5803545452611019</v>
      </c>
    </row>
    <row r="194" spans="1:18" x14ac:dyDescent="0.25">
      <c r="A194" s="23">
        <v>8</v>
      </c>
      <c r="B194" s="24">
        <v>2.5781138228192191</v>
      </c>
      <c r="C194" s="24">
        <v>2.608672485893325</v>
      </c>
      <c r="D194" s="24">
        <v>2.6402058488252962</v>
      </c>
      <c r="E194" s="24">
        <v>2.672737262957992</v>
      </c>
      <c r="F194" s="24">
        <v>2.7062903155380948</v>
      </c>
      <c r="G194" s="24">
        <v>2.740889537427615</v>
      </c>
      <c r="H194" s="24">
        <v>2.7765596953923901</v>
      </c>
      <c r="I194" s="24">
        <v>2.813325556198258</v>
      </c>
      <c r="J194" s="24">
        <v>2.851211886611055</v>
      </c>
      <c r="K194" s="24">
        <v>2.8902436894032419</v>
      </c>
      <c r="L194" s="24">
        <v>2.9304469113737581</v>
      </c>
      <c r="M194" s="24">
        <v>2.971847735328164</v>
      </c>
      <c r="N194" s="24">
        <v>3.0144723440720229</v>
      </c>
      <c r="O194" s="24">
        <v>3.0583469204108931</v>
      </c>
      <c r="P194" s="24">
        <v>3.1034978831569582</v>
      </c>
      <c r="Q194" s="24">
        <v>3.149952595148882</v>
      </c>
      <c r="R194" s="25">
        <v>3.1977386552319489</v>
      </c>
    </row>
    <row r="195" spans="1:18" x14ac:dyDescent="0.25">
      <c r="A195" s="23">
        <v>8.5</v>
      </c>
      <c r="B195" s="24">
        <v>2.3286075912164752</v>
      </c>
      <c r="C195" s="24">
        <v>2.3543921045363438</v>
      </c>
      <c r="D195" s="24">
        <v>2.3810601151679309</v>
      </c>
      <c r="E195" s="24">
        <v>2.408633848059702</v>
      </c>
      <c r="F195" s="24">
        <v>2.4371357640639522</v>
      </c>
      <c r="G195" s="24">
        <v>2.4665892676482968</v>
      </c>
      <c r="H195" s="24">
        <v>2.4970179991841879</v>
      </c>
      <c r="I195" s="24">
        <v>2.5284455990430712</v>
      </c>
      <c r="J195" s="24">
        <v>2.560895707596393</v>
      </c>
      <c r="K195" s="24">
        <v>2.594392201222222</v>
      </c>
      <c r="L195" s="24">
        <v>2.6289599003251092</v>
      </c>
      <c r="M195" s="24">
        <v>2.6646238613162239</v>
      </c>
      <c r="N195" s="24">
        <v>2.7014091406067391</v>
      </c>
      <c r="O195" s="24">
        <v>2.7393407946078239</v>
      </c>
      <c r="P195" s="24">
        <v>2.7784441157372699</v>
      </c>
      <c r="Q195" s="24">
        <v>2.8187453404393499</v>
      </c>
      <c r="R195" s="25">
        <v>2.8602709411649618</v>
      </c>
    </row>
    <row r="196" spans="1:18" x14ac:dyDescent="0.25">
      <c r="A196" s="23">
        <v>9</v>
      </c>
      <c r="B196" s="24">
        <v>2.1112284751634078</v>
      </c>
      <c r="C196" s="24">
        <v>2.1327778927204561</v>
      </c>
      <c r="D196" s="24">
        <v>2.155124085200061</v>
      </c>
      <c r="E196" s="24">
        <v>2.1782881511563019</v>
      </c>
      <c r="F196" s="24">
        <v>2.2022914250470831</v>
      </c>
      <c r="G196" s="24">
        <v>2.2271561849456298</v>
      </c>
      <c r="H196" s="24">
        <v>2.2529049448290031</v>
      </c>
      <c r="I196" s="24">
        <v>2.279560218674257</v>
      </c>
      <c r="J196" s="24">
        <v>2.307144520458448</v>
      </c>
      <c r="K196" s="24">
        <v>2.3356806001652561</v>
      </c>
      <c r="L196" s="24">
        <v>2.3651921518048402</v>
      </c>
      <c r="M196" s="24">
        <v>2.3957031053939821</v>
      </c>
      <c r="N196" s="24">
        <v>2.4272373909494589</v>
      </c>
      <c r="O196" s="24">
        <v>2.4598189384880551</v>
      </c>
      <c r="P196" s="24">
        <v>2.4934719140331669</v>
      </c>
      <c r="Q196" s="24">
        <v>2.5282214276346822</v>
      </c>
      <c r="R196" s="25">
        <v>2.5640928253491042</v>
      </c>
    </row>
    <row r="197" spans="1:18" x14ac:dyDescent="0.25">
      <c r="A197" s="23">
        <v>9.5</v>
      </c>
      <c r="B197" s="24">
        <v>1.922735304036868</v>
      </c>
      <c r="C197" s="24">
        <v>1.940560866508152</v>
      </c>
      <c r="D197" s="24">
        <v>1.9591009616698261</v>
      </c>
      <c r="E197" s="24">
        <v>1.9783755616815759</v>
      </c>
      <c r="F197" s="24">
        <v>1.9984048746069161</v>
      </c>
      <c r="G197" s="24">
        <v>2.0192100521246839</v>
      </c>
      <c r="H197" s="24">
        <v>2.040812481817547</v>
      </c>
      <c r="I197" s="24">
        <v>2.063233551268171</v>
      </c>
      <c r="J197" s="24">
        <v>2.0864946480592219</v>
      </c>
      <c r="K197" s="24">
        <v>2.1106173957799901</v>
      </c>
      <c r="L197" s="24">
        <v>2.1356243620462418</v>
      </c>
      <c r="M197" s="24">
        <v>2.1615383504803689</v>
      </c>
      <c r="N197" s="24">
        <v>2.1883821647047612</v>
      </c>
      <c r="O197" s="24">
        <v>2.2161786083418091</v>
      </c>
      <c r="P197" s="24">
        <v>2.2449507210205222</v>
      </c>
      <c r="Q197" s="24">
        <v>2.274722486396394</v>
      </c>
      <c r="R197" s="25">
        <v>2.305518124131539</v>
      </c>
    </row>
    <row r="198" spans="1:18" x14ac:dyDescent="0.25">
      <c r="A198" s="23">
        <v>10</v>
      </c>
      <c r="B198" s="24">
        <v>1.760059301271881</v>
      </c>
      <c r="C198" s="24">
        <v>1.774644436020103</v>
      </c>
      <c r="D198" s="24">
        <v>1.789866341383537</v>
      </c>
      <c r="E198" s="24">
        <v>1.805743863127478</v>
      </c>
      <c r="F198" s="24">
        <v>1.8222960829210511</v>
      </c>
      <c r="G198" s="24">
        <v>1.839543026048702</v>
      </c>
      <c r="H198" s="24">
        <v>1.8575049536987081</v>
      </c>
      <c r="I198" s="24">
        <v>1.876202127059345</v>
      </c>
      <c r="J198" s="24">
        <v>1.895654807318891</v>
      </c>
      <c r="K198" s="24">
        <v>1.91588349167224</v>
      </c>
      <c r="L198" s="24">
        <v>1.9369096213407739</v>
      </c>
      <c r="M198" s="24">
        <v>1.958754873552492</v>
      </c>
      <c r="N198" s="24">
        <v>1.981440925535392</v>
      </c>
      <c r="O198" s="24">
        <v>2.0049894545174758</v>
      </c>
      <c r="P198" s="24">
        <v>2.029422373733361</v>
      </c>
      <c r="Q198" s="24">
        <v>2.0547625404441541</v>
      </c>
      <c r="R198" s="25">
        <v>2.081033047917574</v>
      </c>
    </row>
    <row r="199" spans="1:18" x14ac:dyDescent="0.25">
      <c r="A199" s="23">
        <v>10.5</v>
      </c>
      <c r="B199" s="24">
        <v>1.620304084361653</v>
      </c>
      <c r="C199" s="24">
        <v>1.632104405435157</v>
      </c>
      <c r="D199" s="24">
        <v>1.644468215205686</v>
      </c>
      <c r="E199" s="24">
        <v>1.6574132330441449</v>
      </c>
      <c r="F199" s="24">
        <v>1.670957414225267</v>
      </c>
      <c r="G199" s="24">
        <v>1.685119657639109</v>
      </c>
      <c r="H199" s="24">
        <v>1.6999190980795551</v>
      </c>
      <c r="I199" s="24">
        <v>1.7153748703404941</v>
      </c>
      <c r="J199" s="24">
        <v>1.7315061092158099</v>
      </c>
      <c r="K199" s="24">
        <v>1.7483321855060101</v>
      </c>
      <c r="L199" s="24">
        <v>1.7658734140380821</v>
      </c>
      <c r="M199" s="24">
        <v>1.784150345645636</v>
      </c>
      <c r="N199" s="24">
        <v>1.8031835311622819</v>
      </c>
      <c r="O199" s="24">
        <v>1.8229935214216291</v>
      </c>
      <c r="P199" s="24">
        <v>1.8436011032639059</v>
      </c>
      <c r="Q199" s="24">
        <v>1.8650280075558261</v>
      </c>
      <c r="R199" s="25">
        <v>1.8872962011707219</v>
      </c>
    </row>
    <row r="200" spans="1:18" x14ac:dyDescent="0.25">
      <c r="A200" s="23">
        <v>11</v>
      </c>
      <c r="B200" s="24">
        <v>1.500745664857567</v>
      </c>
      <c r="C200" s="24">
        <v>1.510188972990345</v>
      </c>
      <c r="D200" s="24">
        <v>1.52012696805895</v>
      </c>
      <c r="E200" s="24">
        <v>1.530576243039895</v>
      </c>
      <c r="F200" s="24">
        <v>1.5415536268135259</v>
      </c>
      <c r="G200" s="24">
        <v>1.5530768918755069</v>
      </c>
      <c r="H200" s="24">
        <v>1.565164046625334</v>
      </c>
      <c r="I200" s="24">
        <v>1.5778330994625029</v>
      </c>
      <c r="J200" s="24">
        <v>1.591102058786509</v>
      </c>
      <c r="K200" s="24">
        <v>1.604989169003469</v>
      </c>
      <c r="L200" s="24">
        <v>1.61951361854598</v>
      </c>
      <c r="M200" s="24">
        <v>1.6346948318532619</v>
      </c>
      <c r="N200" s="24">
        <v>1.6505522333645339</v>
      </c>
      <c r="O200" s="24">
        <v>1.6671052475190149</v>
      </c>
      <c r="P200" s="24">
        <v>1.684373534762545</v>
      </c>
      <c r="Q200" s="24">
        <v>1.702377699567446</v>
      </c>
      <c r="R200" s="25">
        <v>1.7211385824126599</v>
      </c>
    </row>
    <row r="201" spans="1:18" x14ac:dyDescent="0.25">
      <c r="A201" s="23">
        <v>11.5</v>
      </c>
      <c r="B201" s="24">
        <v>1.3988324483691861</v>
      </c>
      <c r="C201" s="24">
        <v>1.4063187309808689</v>
      </c>
      <c r="D201" s="24">
        <v>1.4142353789241711</v>
      </c>
      <c r="E201" s="24">
        <v>1.422597858781216</v>
      </c>
      <c r="F201" s="24">
        <v>1.431421873037958</v>
      </c>
      <c r="G201" s="24">
        <v>1.440724067795671</v>
      </c>
      <c r="H201" s="24">
        <v>1.4505213250594611</v>
      </c>
      <c r="I201" s="24">
        <v>1.4608305268344339</v>
      </c>
      <c r="J201" s="24">
        <v>1.4716685551256941</v>
      </c>
      <c r="K201" s="24">
        <v>1.4830525279449669</v>
      </c>
      <c r="L201" s="24">
        <v>1.495000507330462</v>
      </c>
      <c r="M201" s="24">
        <v>1.507530791327008</v>
      </c>
      <c r="N201" s="24">
        <v>1.520661677979432</v>
      </c>
      <c r="O201" s="24">
        <v>1.5344114653325629</v>
      </c>
      <c r="P201" s="24">
        <v>1.548798687437851</v>
      </c>
      <c r="Q201" s="24">
        <v>1.563842822373227</v>
      </c>
      <c r="R201" s="25">
        <v>1.5795635842232429</v>
      </c>
    </row>
    <row r="202" spans="1:18" x14ac:dyDescent="0.25">
      <c r="A202" s="23">
        <v>12</v>
      </c>
      <c r="B202" s="24">
        <v>1.312185234564232</v>
      </c>
      <c r="C202" s="24">
        <v>1.318086665760096</v>
      </c>
      <c r="D202" s="24">
        <v>1.324358620840361</v>
      </c>
      <c r="E202" s="24">
        <v>1.3310154399927621</v>
      </c>
      <c r="F202" s="24">
        <v>1.3380716993088611</v>
      </c>
      <c r="G202" s="24">
        <v>1.3455429184955421</v>
      </c>
      <c r="H202" s="24">
        <v>1.3534448531635219</v>
      </c>
      <c r="I202" s="24">
        <v>1.3617932589235151</v>
      </c>
      <c r="J202" s="24">
        <v>1.3706038913862371</v>
      </c>
      <c r="K202" s="24">
        <v>1.379892742169021</v>
      </c>
      <c r="L202" s="24">
        <v>1.389676746915687</v>
      </c>
      <c r="M202" s="24">
        <v>1.399973077276673</v>
      </c>
      <c r="N202" s="24">
        <v>1.410798904902417</v>
      </c>
      <c r="O202" s="24">
        <v>1.422171401443356</v>
      </c>
      <c r="P202" s="24">
        <v>1.434107974556549</v>
      </c>
      <c r="Q202" s="24">
        <v>1.4466269759255379</v>
      </c>
      <c r="R202" s="25">
        <v>1.4597469932404861</v>
      </c>
    </row>
    <row r="203" spans="1:18" x14ac:dyDescent="0.25">
      <c r="A203" s="23">
        <v>12.5</v>
      </c>
      <c r="B203" s="24">
        <v>1.2385972171686239</v>
      </c>
      <c r="C203" s="24">
        <v>1.2432581577395889</v>
      </c>
      <c r="D203" s="24">
        <v>1.2482342609047281</v>
      </c>
      <c r="E203" s="24">
        <v>1.253538740457385</v>
      </c>
      <c r="F203" s="24">
        <v>1.259185046094732</v>
      </c>
      <c r="G203" s="24">
        <v>1.2651875711292631</v>
      </c>
      <c r="H203" s="24">
        <v>1.271560944777304</v>
      </c>
      <c r="I203" s="24">
        <v>1.2783197962551791</v>
      </c>
      <c r="J203" s="24">
        <v>1.2854787547792119</v>
      </c>
      <c r="K203" s="24">
        <v>1.293052685572349</v>
      </c>
      <c r="L203" s="24">
        <v>1.301057397884017</v>
      </c>
      <c r="M203" s="24">
        <v>1.3095089369702639</v>
      </c>
      <c r="N203" s="24">
        <v>1.3184233480871379</v>
      </c>
      <c r="O203" s="24">
        <v>1.3278166764906869</v>
      </c>
      <c r="P203" s="24">
        <v>1.337705203443579</v>
      </c>
      <c r="Q203" s="24">
        <v>1.348106154234965</v>
      </c>
      <c r="R203" s="25">
        <v>1.359036990160617</v>
      </c>
    </row>
    <row r="204" spans="1:18" x14ac:dyDescent="0.25">
      <c r="A204" s="23">
        <v>13</v>
      </c>
      <c r="B204" s="24">
        <v>1.176033983966452</v>
      </c>
      <c r="C204" s="24">
        <v>1.179770981389082</v>
      </c>
      <c r="D204" s="24">
        <v>1.1837722602726479</v>
      </c>
      <c r="E204" s="24">
        <v>1.1880499080161031</v>
      </c>
      <c r="F204" s="24">
        <v>1.1926162479222311</v>
      </c>
      <c r="G204" s="24">
        <v>1.197484546909136</v>
      </c>
      <c r="H204" s="24">
        <v>1.2026683077987499</v>
      </c>
      <c r="I204" s="24">
        <v>1.2081810334130101</v>
      </c>
      <c r="J204" s="24">
        <v>1.21403622657385</v>
      </c>
      <c r="K204" s="24">
        <v>1.2202476261098241</v>
      </c>
      <c r="L204" s="24">
        <v>1.2268299148759689</v>
      </c>
      <c r="M204" s="24">
        <v>1.2337980117339431</v>
      </c>
      <c r="N204" s="24">
        <v>1.2411668355454031</v>
      </c>
      <c r="O204" s="24">
        <v>1.2489513051720069</v>
      </c>
      <c r="P204" s="24">
        <v>1.257166575482032</v>
      </c>
      <c r="Q204" s="24">
        <v>1.265828745370239</v>
      </c>
      <c r="R204" s="25">
        <v>1.274954149738009</v>
      </c>
    </row>
    <row r="205" spans="1:18" x14ac:dyDescent="0.25">
      <c r="A205" s="23">
        <v>13.5</v>
      </c>
      <c r="B205" s="24">
        <v>1.1226335167999739</v>
      </c>
      <c r="C205" s="24">
        <v>1.125735305236472</v>
      </c>
      <c r="D205" s="24">
        <v>1.1290549741576621</v>
      </c>
      <c r="E205" s="24">
        <v>1.1326034845681039</v>
      </c>
      <c r="F205" s="24">
        <v>1.1363920333761901</v>
      </c>
      <c r="G205" s="24">
        <v>1.1404327611056351</v>
      </c>
      <c r="H205" s="24">
        <v>1.1447380441839821</v>
      </c>
      <c r="I205" s="24">
        <v>1.1493202590387761</v>
      </c>
      <c r="J205" s="24">
        <v>1.1541917820975589</v>
      </c>
      <c r="K205" s="24">
        <v>1.1593652257944971</v>
      </c>
      <c r="L205" s="24">
        <v>1.1648541465902369</v>
      </c>
      <c r="M205" s="24">
        <v>1.1706723369520451</v>
      </c>
      <c r="N205" s="24">
        <v>1.176833589347188</v>
      </c>
      <c r="O205" s="24">
        <v>1.1833516962429349</v>
      </c>
      <c r="P205" s="24">
        <v>1.190240686113172</v>
      </c>
      <c r="Q205" s="24">
        <v>1.1975155314582691</v>
      </c>
      <c r="R205" s="25">
        <v>1.205191440785218</v>
      </c>
    </row>
    <row r="206" spans="1:18" x14ac:dyDescent="0.25">
      <c r="A206" s="23">
        <v>14</v>
      </c>
      <c r="B206" s="24">
        <v>1.076706191569635</v>
      </c>
      <c r="C206" s="24">
        <v>1.0794336918678531</v>
      </c>
      <c r="D206" s="24">
        <v>1.082337151831505</v>
      </c>
      <c r="E206" s="24">
        <v>1.0854264060707619</v>
      </c>
      <c r="F206" s="24">
        <v>1.0887115250996271</v>
      </c>
      <c r="G206" s="24">
        <v>1.092203523047423</v>
      </c>
      <c r="H206" s="24">
        <v>1.0959136499473019</v>
      </c>
      <c r="I206" s="24">
        <v>1.0998531558324209</v>
      </c>
      <c r="J206" s="24">
        <v>1.10403329073593</v>
      </c>
      <c r="K206" s="24">
        <v>1.1084655406976061</v>
      </c>
      <c r="L206" s="24">
        <v>1.113162335783703</v>
      </c>
      <c r="M206" s="24">
        <v>1.1181363420670991</v>
      </c>
      <c r="N206" s="24">
        <v>1.1234002256206701</v>
      </c>
      <c r="O206" s="24">
        <v>1.1289666525172919</v>
      </c>
      <c r="P206" s="24">
        <v>1.134848524836463</v>
      </c>
      <c r="Q206" s="24">
        <v>1.1410596886841631</v>
      </c>
      <c r="R206" s="25">
        <v>1.1476142261729929</v>
      </c>
    </row>
    <row r="207" spans="1:18" x14ac:dyDescent="0.25">
      <c r="A207" s="23">
        <v>14.5</v>
      </c>
      <c r="B207" s="24">
        <v>1.0367347782340439</v>
      </c>
      <c r="C207" s="24">
        <v>1.039321097927475</v>
      </c>
      <c r="D207" s="24">
        <v>1.0420459366240731</v>
      </c>
      <c r="E207" s="24">
        <v>1.0449180025396201</v>
      </c>
      <c r="F207" s="24">
        <v>1.047946239793728</v>
      </c>
      <c r="G207" s="24">
        <v>1.0511405361213291</v>
      </c>
      <c r="H207" s="24">
        <v>1.0545110151611869</v>
      </c>
      <c r="I207" s="24">
        <v>1.0580678005520641</v>
      </c>
      <c r="J207" s="24">
        <v>1.0618210159327239</v>
      </c>
      <c r="K207" s="24">
        <v>1.065781020948551</v>
      </c>
      <c r="L207" s="24">
        <v>1.0699591192714091</v>
      </c>
      <c r="M207" s="24">
        <v>1.0743668505797861</v>
      </c>
      <c r="N207" s="24">
        <v>1.079015754552169</v>
      </c>
      <c r="O207" s="24">
        <v>1.0839173708670431</v>
      </c>
      <c r="P207" s="24">
        <v>1.0890834752095151</v>
      </c>
      <c r="Q207" s="24">
        <v>1.0945267872911759</v>
      </c>
      <c r="R207" s="25">
        <v>1.100260262830234</v>
      </c>
    </row>
    <row r="208" spans="1:18" x14ac:dyDescent="0.25">
      <c r="A208" s="23">
        <v>15</v>
      </c>
      <c r="B208" s="24">
        <v>1.00137444081001</v>
      </c>
      <c r="C208" s="24">
        <v>1.00402487411779</v>
      </c>
      <c r="D208" s="24">
        <v>1.0067808659234601</v>
      </c>
      <c r="E208" s="24">
        <v>1.0096499980484139</v>
      </c>
      <c r="F208" s="24">
        <v>1.0126400882178721</v>
      </c>
      <c r="G208" s="24">
        <v>1.0157598977723761</v>
      </c>
      <c r="H208" s="24">
        <v>1.0190184239562989</v>
      </c>
      <c r="I208" s="24">
        <v>1.0224246640140131</v>
      </c>
      <c r="J208" s="24">
        <v>1.0259876151898919</v>
      </c>
      <c r="K208" s="24">
        <v>1.0297165107349271</v>
      </c>
      <c r="L208" s="24">
        <v>1.033621527926595</v>
      </c>
      <c r="M208" s="24">
        <v>1.037713080048992</v>
      </c>
      <c r="N208" s="24">
        <v>1.042001580386215</v>
      </c>
      <c r="O208" s="24">
        <v>1.046497442222359</v>
      </c>
      <c r="P208" s="24">
        <v>1.051211314848141</v>
      </c>
      <c r="Q208" s="24">
        <v>1.0561547915807601</v>
      </c>
      <c r="R208" s="25">
        <v>1.061339701744036</v>
      </c>
    </row>
    <row r="209" spans="1:18" x14ac:dyDescent="0.25">
      <c r="A209" s="23">
        <v>15.5</v>
      </c>
      <c r="B209" s="24">
        <v>0.96945273737247584</v>
      </c>
      <c r="C209" s="24">
        <v>0.97234476519938695</v>
      </c>
      <c r="D209" s="24">
        <v>0.97531387117590362</v>
      </c>
      <c r="E209" s="24">
        <v>0.97836651072902625</v>
      </c>
      <c r="F209" s="24">
        <v>0.98150937518958514</v>
      </c>
      <c r="G209" s="24">
        <v>0.98475009950373293</v>
      </c>
      <c r="H209" s="24">
        <v>0.98809655452145184</v>
      </c>
      <c r="I209" s="24">
        <v>0.9915566110927243</v>
      </c>
      <c r="J209" s="24">
        <v>0.99513814006753265</v>
      </c>
      <c r="K209" s="24">
        <v>0.99884924830247945</v>
      </c>
      <c r="L209" s="24">
        <v>1.0026989866806499</v>
      </c>
      <c r="M209" s="24">
        <v>1.00669664209175</v>
      </c>
      <c r="N209" s="24">
        <v>1.0108515014254871</v>
      </c>
      <c r="O209" s="24">
        <v>1.0151728515715639</v>
      </c>
      <c r="P209" s="24">
        <v>1.0196702154263091</v>
      </c>
      <c r="Q209" s="24">
        <v>1.0243540599125309</v>
      </c>
      <c r="R209" s="25">
        <v>1.0292350879596579</v>
      </c>
    </row>
    <row r="210" spans="1:18" x14ac:dyDescent="0.25">
      <c r="A210" s="23">
        <v>16</v>
      </c>
      <c r="B210" s="24">
        <v>0.93996962005461915</v>
      </c>
      <c r="C210" s="24">
        <v>0.9432529099910848</v>
      </c>
      <c r="D210" s="24">
        <v>0.94658927788585989</v>
      </c>
      <c r="E210" s="24">
        <v>0.94998405277155473</v>
      </c>
      <c r="F210" s="24">
        <v>0.95344279958460953</v>
      </c>
      <c r="G210" s="24">
        <v>0.95697202687678606</v>
      </c>
      <c r="H210" s="24">
        <v>0.96057847910367655</v>
      </c>
      <c r="I210" s="24">
        <v>0.96426890072087279</v>
      </c>
      <c r="J210" s="24">
        <v>0.9680500361839669</v>
      </c>
      <c r="K210" s="24">
        <v>0.97192886595517114</v>
      </c>
      <c r="L210" s="24">
        <v>0.97591331452318009</v>
      </c>
      <c r="M210" s="24">
        <v>0.98001154238331001</v>
      </c>
      <c r="N210" s="24">
        <v>0.98423171003087528</v>
      </c>
      <c r="O210" s="24">
        <v>0.98858197796119174</v>
      </c>
      <c r="P210" s="24">
        <v>0.99307074267619511</v>
      </c>
      <c r="Q210" s="24">
        <v>0.99770734470430422</v>
      </c>
      <c r="R210" s="25">
        <v>1.0025013605805579</v>
      </c>
    </row>
    <row r="211" spans="1:18" x14ac:dyDescent="0.25">
      <c r="A211" s="23">
        <v>16.5</v>
      </c>
      <c r="B211" s="24">
        <v>0.91209743504774254</v>
      </c>
      <c r="C211" s="24">
        <v>0.9158938413698301</v>
      </c>
      <c r="D211" s="24">
        <v>0.91972380561592149</v>
      </c>
      <c r="E211" s="24">
        <v>0.92359153042423603</v>
      </c>
      <c r="F211" s="24">
        <v>0.92750145433682374</v>
      </c>
      <c r="G211" s="24">
        <v>0.93145895951105595</v>
      </c>
      <c r="H211" s="24">
        <v>0.93546966400813492</v>
      </c>
      <c r="I211" s="24">
        <v>0.93953918588926266</v>
      </c>
      <c r="J211" s="24">
        <v>0.94367314321564066</v>
      </c>
      <c r="K211" s="24">
        <v>0.9478773900550912</v>
      </c>
      <c r="L211" s="24">
        <v>0.95215872450191852</v>
      </c>
      <c r="M211" s="24">
        <v>0.95652418065704747</v>
      </c>
      <c r="N211" s="24">
        <v>0.96098079262140323</v>
      </c>
      <c r="O211" s="24">
        <v>0.96553559449590953</v>
      </c>
      <c r="P211" s="24">
        <v>0.97019585638811179</v>
      </c>
      <c r="Q211" s="24">
        <v>0.97496979243203874</v>
      </c>
      <c r="R211" s="25">
        <v>0.97986585276833948</v>
      </c>
    </row>
    <row r="212" spans="1:18" x14ac:dyDescent="0.25">
      <c r="A212" s="23">
        <v>17</v>
      </c>
      <c r="B212" s="24">
        <v>0.88518092260135095</v>
      </c>
      <c r="C212" s="24">
        <v>0.88958448627077014</v>
      </c>
      <c r="D212" s="24">
        <v>0.89400656798687739</v>
      </c>
      <c r="E212" s="24">
        <v>0.89845024399350304</v>
      </c>
      <c r="F212" s="24">
        <v>0.90291882643830645</v>
      </c>
      <c r="G212" s="24">
        <v>0.90741657108426876</v>
      </c>
      <c r="H212" s="24">
        <v>0.91194796959820079</v>
      </c>
      <c r="I212" s="24">
        <v>0.91651751364691425</v>
      </c>
      <c r="J212" s="24">
        <v>0.92112969489721952</v>
      </c>
      <c r="K212" s="24">
        <v>0.92578924102254823</v>
      </c>
      <c r="L212" s="24">
        <v>0.93050182372281465</v>
      </c>
      <c r="M212" s="24">
        <v>0.93527335070455375</v>
      </c>
      <c r="N212" s="24">
        <v>0.94010972967430073</v>
      </c>
      <c r="O212" s="24">
        <v>0.94501686833858944</v>
      </c>
      <c r="P212" s="24">
        <v>0.95000091041057544</v>
      </c>
      <c r="Q212" s="24">
        <v>0.95506894362989636</v>
      </c>
      <c r="R212" s="25">
        <v>0.96022829174281044</v>
      </c>
    </row>
    <row r="213" spans="1:18" x14ac:dyDescent="0.25">
      <c r="A213" s="23">
        <v>17.5</v>
      </c>
      <c r="B213" s="24">
        <v>0.85873721702312322</v>
      </c>
      <c r="C213" s="24">
        <v>0.86381416568723035</v>
      </c>
      <c r="D213" s="24">
        <v>0.86889907267770061</v>
      </c>
      <c r="E213" s="24">
        <v>0.87399388784397303</v>
      </c>
      <c r="F213" s="24">
        <v>0.87910079693931698</v>
      </c>
      <c r="G213" s="24">
        <v>0.88422292933232305</v>
      </c>
      <c r="H213" s="24">
        <v>0.88936365029541153</v>
      </c>
      <c r="I213" s="24">
        <v>0.89452632510100383</v>
      </c>
      <c r="J213" s="24">
        <v>0.89971431902151988</v>
      </c>
      <c r="K213" s="24">
        <v>0.90493123333600112</v>
      </c>
      <c r="L213" s="24">
        <v>0.91018161334997161</v>
      </c>
      <c r="M213" s="24">
        <v>0.91547024037557623</v>
      </c>
      <c r="N213" s="24">
        <v>0.92080189572495919</v>
      </c>
      <c r="O213" s="24">
        <v>0.92618136071026502</v>
      </c>
      <c r="P213" s="24">
        <v>0.93161365265025864</v>
      </c>
      <c r="Q213" s="24">
        <v>0.93710473289018825</v>
      </c>
      <c r="R213" s="25">
        <v>0.94266079878192077</v>
      </c>
    </row>
    <row r="214" spans="1:18" x14ac:dyDescent="0.25">
      <c r="A214" s="23">
        <v>18</v>
      </c>
      <c r="B214" s="24">
        <v>0.83245584667889883</v>
      </c>
      <c r="C214" s="24">
        <v>0.83824459467069101</v>
      </c>
      <c r="D214" s="24">
        <v>0.84403522142551102</v>
      </c>
      <c r="E214" s="24">
        <v>0.84982855039840799</v>
      </c>
      <c r="F214" s="24">
        <v>0.85562564094826055</v>
      </c>
      <c r="G214" s="24">
        <v>0.86142849604926908</v>
      </c>
      <c r="H214" s="24">
        <v>0.86723935457946377</v>
      </c>
      <c r="I214" s="24">
        <v>0.87306045541687438</v>
      </c>
      <c r="J214" s="24">
        <v>0.87889403743953154</v>
      </c>
      <c r="K214" s="24">
        <v>0.88474257553208568</v>
      </c>
      <c r="L214" s="24">
        <v>0.89060948860567091</v>
      </c>
      <c r="M214" s="24">
        <v>0.89649843157804154</v>
      </c>
      <c r="N214" s="24">
        <v>0.90241305936695271</v>
      </c>
      <c r="O214" s="24">
        <v>0.90835702689015807</v>
      </c>
      <c r="P214" s="24">
        <v>0.91433422507203288</v>
      </c>
      <c r="Q214" s="24">
        <v>0.92034948886343348</v>
      </c>
      <c r="R214" s="25">
        <v>0.92640788922183737</v>
      </c>
    </row>
    <row r="215" spans="1:18" x14ac:dyDescent="0.25">
      <c r="A215" s="23">
        <v>18.5</v>
      </c>
      <c r="B215" s="24">
        <v>0.80619873399272057</v>
      </c>
      <c r="C215" s="24">
        <v>0.81270988233083907</v>
      </c>
      <c r="D215" s="24">
        <v>0.81922131002563958</v>
      </c>
      <c r="E215" s="24">
        <v>0.82573271413778027</v>
      </c>
      <c r="F215" s="24">
        <v>0.83224402763174987</v>
      </c>
      <c r="G215" s="24">
        <v>0.83875612708735858</v>
      </c>
      <c r="H215" s="24">
        <v>0.84527012498824727</v>
      </c>
      <c r="I215" s="24">
        <v>0.85178713381805704</v>
      </c>
      <c r="J215" s="24">
        <v>0.85830826606042809</v>
      </c>
      <c r="K215" s="24">
        <v>0.86483487020562211</v>
      </c>
      <c r="L215" s="24">
        <v>0.87136923877038086</v>
      </c>
      <c r="M215" s="24">
        <v>0.87791390027806815</v>
      </c>
      <c r="N215" s="24">
        <v>0.88447138325204677</v>
      </c>
      <c r="O215" s="24">
        <v>0.89104421621567909</v>
      </c>
      <c r="P215" s="24">
        <v>0.89763516369894913</v>
      </c>
      <c r="Q215" s="24">
        <v>0.90424793425832328</v>
      </c>
      <c r="R215" s="25">
        <v>0.91088647245688903</v>
      </c>
    </row>
    <row r="216" spans="1:18" x14ac:dyDescent="0.25">
      <c r="A216" s="23">
        <v>19</v>
      </c>
      <c r="B216" s="24">
        <v>0.78000019544678145</v>
      </c>
      <c r="C216" s="24">
        <v>0.78721653183550899</v>
      </c>
      <c r="D216" s="24">
        <v>0.79443602833156557</v>
      </c>
      <c r="E216" s="24">
        <v>0.80165725560121881</v>
      </c>
      <c r="F216" s="24">
        <v>0.80887902021456737</v>
      </c>
      <c r="G216" s="24">
        <v>0.81610107235703044</v>
      </c>
      <c r="H216" s="24">
        <v>0.82332339811785704</v>
      </c>
      <c r="I216" s="24">
        <v>0.83054598358629661</v>
      </c>
      <c r="J216" s="24">
        <v>0.83776881485159838</v>
      </c>
      <c r="K216" s="24">
        <v>0.84499211400963181</v>
      </c>
      <c r="L216" s="24">
        <v>0.85221704718275071</v>
      </c>
      <c r="M216" s="24">
        <v>0.85944501649992888</v>
      </c>
      <c r="N216" s="24">
        <v>0.86667742409014059</v>
      </c>
      <c r="O216" s="24">
        <v>0.87391567208235998</v>
      </c>
      <c r="P216" s="24">
        <v>0.88116139861218079</v>
      </c>
      <c r="Q216" s="24">
        <v>0.88841718584167928</v>
      </c>
      <c r="R216" s="25">
        <v>0.89568585193955097</v>
      </c>
    </row>
    <row r="217" spans="1:18" x14ac:dyDescent="0.25">
      <c r="A217" s="23">
        <v>19.5</v>
      </c>
      <c r="B217" s="24">
        <v>0.75406694158148002</v>
      </c>
      <c r="C217" s="24">
        <v>0.76194344041074924</v>
      </c>
      <c r="D217" s="24">
        <v>0.7698304602549817</v>
      </c>
      <c r="E217" s="24">
        <v>0.77772544538605526</v>
      </c>
      <c r="F217" s="24">
        <v>0.78562607597967737</v>
      </c>
      <c r="G217" s="24">
        <v>0.79353097582687748</v>
      </c>
      <c r="H217" s="24">
        <v>0.80143900462251494</v>
      </c>
      <c r="I217" s="24">
        <v>0.80934902206144932</v>
      </c>
      <c r="J217" s="24">
        <v>0.81725988783854031</v>
      </c>
      <c r="K217" s="24">
        <v>0.82517069765526752</v>
      </c>
      <c r="L217" s="24">
        <v>0.83308149123959374</v>
      </c>
      <c r="M217" s="24">
        <v>0.84099254432610171</v>
      </c>
      <c r="N217" s="24">
        <v>0.84890413264937448</v>
      </c>
      <c r="O217" s="24">
        <v>0.85681653194399476</v>
      </c>
      <c r="P217" s="24">
        <v>0.86473025395116643</v>
      </c>
      <c r="Q217" s="24">
        <v>0.87264675443857487</v>
      </c>
      <c r="R217" s="25">
        <v>0.88056772518052651</v>
      </c>
    </row>
    <row r="218" spans="1:18" x14ac:dyDescent="0.25">
      <c r="A218" s="23">
        <v>20</v>
      </c>
      <c r="B218" s="24">
        <v>0.72877807699534469</v>
      </c>
      <c r="C218" s="24">
        <v>0.73724189934072537</v>
      </c>
      <c r="D218" s="24">
        <v>0.74572808376569566</v>
      </c>
      <c r="E218" s="24">
        <v>0.75423294814774167</v>
      </c>
      <c r="F218" s="24">
        <v>0.76275304626818108</v>
      </c>
      <c r="G218" s="24">
        <v>0.7712858755236528</v>
      </c>
      <c r="H218" s="24">
        <v>0.77982916921462631</v>
      </c>
      <c r="I218" s="24">
        <v>0.78838066064157064</v>
      </c>
      <c r="J218" s="24">
        <v>0.79693808310495517</v>
      </c>
      <c r="K218" s="24">
        <v>0.80549940591186953</v>
      </c>
      <c r="L218" s="24">
        <v>0.8140635423958853</v>
      </c>
      <c r="M218" s="24">
        <v>0.82262964189719523</v>
      </c>
      <c r="N218" s="24">
        <v>0.83119685375599139</v>
      </c>
      <c r="O218" s="24">
        <v>0.8397643273124662</v>
      </c>
      <c r="P218" s="24">
        <v>0.84833144791343251</v>
      </c>
      <c r="Q218" s="24">
        <v>0.85689854493218576</v>
      </c>
      <c r="R218" s="25">
        <v>0.86546618374864315</v>
      </c>
    </row>
    <row r="219" spans="1:18" x14ac:dyDescent="0.25">
      <c r="A219" s="26">
        <v>20.5</v>
      </c>
      <c r="B219" s="27">
        <v>0.70468510034514376</v>
      </c>
      <c r="C219" s="27">
        <v>0.71363559396784981</v>
      </c>
      <c r="D219" s="27">
        <v>0.72262477089176114</v>
      </c>
      <c r="E219" s="27">
        <v>0.73164782259997463</v>
      </c>
      <c r="F219" s="27">
        <v>0.74070017647941699</v>
      </c>
      <c r="G219" s="27">
        <v>0.74977820353233715</v>
      </c>
      <c r="H219" s="27">
        <v>0.75887851066481371</v>
      </c>
      <c r="I219" s="27">
        <v>0.76799770478292562</v>
      </c>
      <c r="J219" s="27">
        <v>0.77713239279275137</v>
      </c>
      <c r="K219" s="27">
        <v>0.78627941760698994</v>
      </c>
      <c r="L219" s="27">
        <v>0.79543656616482294</v>
      </c>
      <c r="M219" s="27">
        <v>0.80460186141205237</v>
      </c>
      <c r="N219" s="27">
        <v>0.81377332629448007</v>
      </c>
      <c r="O219" s="27">
        <v>0.82294898375790748</v>
      </c>
      <c r="P219" s="27">
        <v>0.83212709275475749</v>
      </c>
      <c r="Q219" s="27">
        <v>0.84130685626393531</v>
      </c>
      <c r="R219" s="28">
        <v>0.85048771327096795</v>
      </c>
    </row>
  </sheetData>
  <sheetProtection algorithmName="SHA-512" hashValue="OgBiILqE7izpTD6PW41AgdtiuIipCbHgXySp9iIv6fs5gvFJciG9s11+9t8SooTPZqcQ1FE63lg29jtRqxSZ5A==" saltValue="rpHRaEW0EP76ml13BuWkE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BP41"/>
  <sheetViews>
    <sheetView workbookViewId="0">
      <selection activeCell="A13" sqref="A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0</v>
      </c>
      <c r="B17" s="6" t="s">
        <v>44</v>
      </c>
      <c r="C17" s="6"/>
      <c r="D17" s="7"/>
    </row>
    <row r="18" spans="1:4" x14ac:dyDescent="0.25">
      <c r="A18" s="5" t="s">
        <v>1</v>
      </c>
      <c r="B18" s="6" t="s">
        <v>2</v>
      </c>
      <c r="C18" s="6"/>
      <c r="D18" s="7"/>
    </row>
    <row r="19" spans="1:4" x14ac:dyDescent="0.25">
      <c r="A19" s="5" t="s">
        <v>3</v>
      </c>
      <c r="B19" s="6" t="s">
        <v>4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5</v>
      </c>
      <c r="B23" s="13">
        <v>400</v>
      </c>
      <c r="C23" s="13" t="s">
        <v>6</v>
      </c>
      <c r="D23" s="14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19</v>
      </c>
      <c r="B29" s="27">
        <v>4</v>
      </c>
      <c r="C29" s="27" t="s">
        <v>20</v>
      </c>
      <c r="D29" s="28"/>
    </row>
    <row r="32" spans="1:4" ht="28.9" customHeight="1" x14ac:dyDescent="0.5">
      <c r="A32" s="1" t="s">
        <v>9</v>
      </c>
      <c r="B32" s="1"/>
    </row>
    <row r="33" spans="1:68" x14ac:dyDescent="0.25">
      <c r="A33" s="31"/>
      <c r="B33" s="32" t="s">
        <v>21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3"/>
    </row>
    <row r="34" spans="1:68" x14ac:dyDescent="0.25">
      <c r="A34" s="34"/>
      <c r="B34" s="35">
        <v>0</v>
      </c>
      <c r="C34" s="35">
        <v>6.0999999999999999E-2</v>
      </c>
      <c r="D34" s="35">
        <v>0.122</v>
      </c>
      <c r="E34" s="35">
        <v>0.182</v>
      </c>
      <c r="F34" s="35">
        <v>0.24299999999999999</v>
      </c>
      <c r="G34" s="35">
        <v>0.30399999999999999</v>
      </c>
      <c r="H34" s="35">
        <v>0.36499999999999999</v>
      </c>
      <c r="I34" s="35">
        <v>0.42599999999999999</v>
      </c>
      <c r="J34" s="35">
        <v>0.48599999999999999</v>
      </c>
      <c r="K34" s="35">
        <v>0.54700000000000004</v>
      </c>
      <c r="L34" s="35">
        <v>0.60799999999999998</v>
      </c>
      <c r="M34" s="35">
        <v>0.66900000000000004</v>
      </c>
      <c r="N34" s="35">
        <v>0.73</v>
      </c>
      <c r="O34" s="35">
        <v>0.79</v>
      </c>
      <c r="P34" s="35">
        <v>0.85099999999999998</v>
      </c>
      <c r="Q34" s="35">
        <v>0.91200000000000003</v>
      </c>
      <c r="R34" s="35">
        <v>0.97299999999999998</v>
      </c>
      <c r="S34" s="35">
        <v>1.034</v>
      </c>
      <c r="T34" s="35">
        <v>1.0940000000000001</v>
      </c>
      <c r="U34" s="35">
        <v>1.155</v>
      </c>
      <c r="V34" s="35">
        <v>1.216</v>
      </c>
      <c r="W34" s="35">
        <v>1.2769999999999999</v>
      </c>
      <c r="X34" s="35">
        <v>1.3380000000000001</v>
      </c>
      <c r="Y34" s="35">
        <v>1.3979999999999999</v>
      </c>
      <c r="Z34" s="35">
        <v>1.4590000000000001</v>
      </c>
      <c r="AA34" s="35">
        <v>1.52</v>
      </c>
      <c r="AB34" s="35">
        <v>1.581</v>
      </c>
      <c r="AC34" s="35">
        <v>1.6419999999999999</v>
      </c>
      <c r="AD34" s="35">
        <v>1.702</v>
      </c>
      <c r="AE34" s="35">
        <v>1.7629999999999999</v>
      </c>
      <c r="AF34" s="35">
        <v>1.8240000000000001</v>
      </c>
      <c r="AG34" s="35">
        <v>1.885</v>
      </c>
      <c r="AH34" s="35">
        <v>1.946</v>
      </c>
      <c r="AI34" s="35">
        <v>2.0059999999999998</v>
      </c>
      <c r="AJ34" s="35">
        <v>2.0670000000000002</v>
      </c>
      <c r="AK34" s="35">
        <v>2.1280000000000001</v>
      </c>
      <c r="AL34" s="35">
        <v>2.1890000000000001</v>
      </c>
      <c r="AM34" s="35">
        <v>2.25</v>
      </c>
      <c r="AN34" s="35">
        <v>2.31</v>
      </c>
      <c r="AO34" s="35">
        <v>2.371</v>
      </c>
      <c r="AP34" s="35">
        <v>2.4319999999999999</v>
      </c>
      <c r="AQ34" s="35">
        <v>2.4929999999999999</v>
      </c>
      <c r="AR34" s="35">
        <v>2.5539999999999998</v>
      </c>
      <c r="AS34" s="35">
        <v>2.6139999999999999</v>
      </c>
      <c r="AT34" s="35">
        <v>2.6749999999999998</v>
      </c>
      <c r="AU34" s="35">
        <v>2.7360000000000002</v>
      </c>
      <c r="AV34" s="35">
        <v>2.7970000000000002</v>
      </c>
      <c r="AW34" s="35">
        <v>2.8580000000000001</v>
      </c>
      <c r="AX34" s="35">
        <v>2.9180000000000001</v>
      </c>
      <c r="AY34" s="35">
        <v>2.9790000000000001</v>
      </c>
      <c r="AZ34" s="35">
        <v>3.04</v>
      </c>
      <c r="BA34" s="35">
        <v>3.101</v>
      </c>
      <c r="BB34" s="35">
        <v>3.1619999999999999</v>
      </c>
      <c r="BC34" s="35">
        <v>3.222</v>
      </c>
      <c r="BD34" s="35">
        <v>3.2829999999999999</v>
      </c>
      <c r="BE34" s="35">
        <v>3.3439999999999999</v>
      </c>
      <c r="BF34" s="35">
        <v>3.4049999999999998</v>
      </c>
      <c r="BG34" s="35">
        <v>3.4660000000000002</v>
      </c>
      <c r="BH34" s="35">
        <v>3.5259999999999998</v>
      </c>
      <c r="BI34" s="35">
        <v>3.5870000000000002</v>
      </c>
      <c r="BJ34" s="35">
        <v>3.6480000000000001</v>
      </c>
      <c r="BK34" s="35">
        <v>3.7090000000000001</v>
      </c>
      <c r="BL34" s="35">
        <v>3.77</v>
      </c>
      <c r="BM34" s="35">
        <v>3.83</v>
      </c>
      <c r="BN34" s="35">
        <v>3.891</v>
      </c>
      <c r="BO34" s="35">
        <v>3.952</v>
      </c>
      <c r="BP34" s="36">
        <v>4.0129999999999999</v>
      </c>
    </row>
    <row r="35" spans="1:68" x14ac:dyDescent="0.25">
      <c r="A35" s="8" t="s">
        <v>22</v>
      </c>
      <c r="B35" s="27">
        <v>0</v>
      </c>
      <c r="C35" s="27">
        <v>-4.8269460526315922E-2</v>
      </c>
      <c r="D35" s="27">
        <v>-9.2341319548872369E-2</v>
      </c>
      <c r="E35" s="27">
        <v>-0.12837147334244711</v>
      </c>
      <c r="F35" s="27">
        <v>-0.17351945110389619</v>
      </c>
      <c r="G35" s="27">
        <v>-0.21743959013698649</v>
      </c>
      <c r="H35" s="27">
        <v>-0.1930562147260276</v>
      </c>
      <c r="I35" s="27">
        <v>-0.18688436175959869</v>
      </c>
      <c r="J35" s="27">
        <v>-0.20492730407100121</v>
      </c>
      <c r="K35" s="27">
        <v>3.4832116037131933E-2</v>
      </c>
      <c r="L35" s="27">
        <v>0.31793030936384609</v>
      </c>
      <c r="M35" s="27">
        <v>0.37880616258135608</v>
      </c>
      <c r="N35" s="27">
        <v>0.46969672258584688</v>
      </c>
      <c r="O35" s="27">
        <v>0.58960402457047445</v>
      </c>
      <c r="P35" s="27">
        <v>0.55869100881191125</v>
      </c>
      <c r="Q35" s="27">
        <v>0.49781352780309918</v>
      </c>
      <c r="R35" s="27">
        <v>0.43693604679428721</v>
      </c>
      <c r="S35" s="27">
        <v>0.53893090797088239</v>
      </c>
      <c r="T35" s="27">
        <v>0.76647319878120745</v>
      </c>
      <c r="U35" s="27">
        <v>0.73716019236735952</v>
      </c>
      <c r="V35" s="27">
        <v>0.67941289481849199</v>
      </c>
      <c r="W35" s="27">
        <v>0.62166559726962456</v>
      </c>
      <c r="X35" s="27">
        <v>0.5639182997207568</v>
      </c>
      <c r="Y35" s="27">
        <v>0.50711767918088724</v>
      </c>
      <c r="Z35" s="27">
        <v>0.45522139043882509</v>
      </c>
      <c r="AA35" s="27">
        <v>0.4205403764420152</v>
      </c>
      <c r="AB35" s="27">
        <v>0.42074408014571901</v>
      </c>
      <c r="AC35" s="27">
        <v>0.42094778384942277</v>
      </c>
      <c r="AD35" s="27">
        <v>0.42114814814814783</v>
      </c>
      <c r="AE35" s="27">
        <v>0.42135185185185142</v>
      </c>
      <c r="AF35" s="27">
        <v>0.42155555555555507</v>
      </c>
      <c r="AG35" s="27">
        <v>0.42175925925925889</v>
      </c>
      <c r="AH35" s="27">
        <v>0.4219629629629626</v>
      </c>
      <c r="AI35" s="27">
        <v>0.42216332726168748</v>
      </c>
      <c r="AJ35" s="27">
        <v>0.4223670309653913</v>
      </c>
      <c r="AK35" s="27">
        <v>0.42257073466909489</v>
      </c>
      <c r="AL35" s="27">
        <v>0.42277443837279849</v>
      </c>
      <c r="AM35" s="27">
        <v>0.42297814207650219</v>
      </c>
      <c r="AN35" s="27">
        <v>0.42317850637522719</v>
      </c>
      <c r="AO35" s="27">
        <v>0.42338221007893101</v>
      </c>
      <c r="AP35" s="27">
        <v>0.4235433867075869</v>
      </c>
      <c r="AQ35" s="27">
        <v>0.4236660231744806</v>
      </c>
      <c r="AR35" s="27">
        <v>0.42333914612146661</v>
      </c>
      <c r="AS35" s="27">
        <v>0.42296031268791268</v>
      </c>
      <c r="AT35" s="27">
        <v>0.42257516536380002</v>
      </c>
      <c r="AU35" s="27">
        <v>0.42219001803968698</v>
      </c>
      <c r="AV35" s="27">
        <v>0.42180487071557382</v>
      </c>
      <c r="AW35" s="27">
        <v>0.42141972339146061</v>
      </c>
      <c r="AX35" s="27">
        <v>0.42104088995790673</v>
      </c>
      <c r="AY35" s="27">
        <v>0.42065574263379368</v>
      </c>
      <c r="AZ35" s="27">
        <v>0.42027059530968058</v>
      </c>
      <c r="BA35" s="27">
        <v>0.41988544798556737</v>
      </c>
      <c r="BB35" s="27">
        <v>0.41950030066145422</v>
      </c>
      <c r="BC35" s="27">
        <v>0.41912146722790022</v>
      </c>
      <c r="BD35" s="27">
        <v>0.41873631990378701</v>
      </c>
      <c r="BE35" s="27">
        <v>0.41835117257967419</v>
      </c>
      <c r="BF35" s="27">
        <v>0.41796503131476881</v>
      </c>
      <c r="BG35" s="27">
        <v>0.417567757912985</v>
      </c>
      <c r="BH35" s="27">
        <v>0.41711244377811008</v>
      </c>
      <c r="BI35" s="27">
        <v>0.41656371814092852</v>
      </c>
      <c r="BJ35" s="27">
        <v>0.41601499250374729</v>
      </c>
      <c r="BK35" s="27">
        <v>0.41546626686656618</v>
      </c>
      <c r="BL35" s="27">
        <v>0.41491754122938462</v>
      </c>
      <c r="BM35" s="27">
        <v>0.41437781109445188</v>
      </c>
      <c r="BN35" s="27">
        <v>0.41382908545727032</v>
      </c>
      <c r="BO35" s="27">
        <v>0.41328035982008893</v>
      </c>
      <c r="BP35" s="28">
        <v>0.41273163418290759</v>
      </c>
    </row>
    <row r="38" spans="1:68" ht="28.9" customHeight="1" x14ac:dyDescent="0.5">
      <c r="A38" s="1" t="s">
        <v>23</v>
      </c>
      <c r="B38" s="1"/>
    </row>
    <row r="39" spans="1:68" x14ac:dyDescent="0.25">
      <c r="A39" s="37"/>
      <c r="B39" s="38" t="s">
        <v>21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</row>
    <row r="40" spans="1:68" x14ac:dyDescent="0.25">
      <c r="A40" s="40"/>
      <c r="B40" s="41">
        <v>0</v>
      </c>
      <c r="C40" s="41">
        <v>0.125</v>
      </c>
      <c r="D40" s="41">
        <v>0.25</v>
      </c>
      <c r="E40" s="41">
        <v>0.375</v>
      </c>
      <c r="F40" s="41">
        <v>0.5</v>
      </c>
      <c r="G40" s="41">
        <v>0.625</v>
      </c>
      <c r="H40" s="41">
        <v>0.75</v>
      </c>
      <c r="I40" s="41">
        <v>0.875</v>
      </c>
      <c r="J40" s="41">
        <v>1</v>
      </c>
      <c r="K40" s="41">
        <v>1.125</v>
      </c>
      <c r="L40" s="41">
        <v>1.25</v>
      </c>
      <c r="M40" s="41">
        <v>1.375</v>
      </c>
      <c r="N40" s="41">
        <v>1.5</v>
      </c>
      <c r="O40" s="41">
        <v>1.625</v>
      </c>
      <c r="P40" s="41">
        <v>1.75</v>
      </c>
      <c r="Q40" s="41">
        <v>1.875</v>
      </c>
      <c r="R40" s="41">
        <v>2</v>
      </c>
      <c r="S40" s="41">
        <v>2.125</v>
      </c>
      <c r="T40" s="41">
        <v>2.25</v>
      </c>
      <c r="U40" s="41">
        <v>2.375</v>
      </c>
      <c r="V40" s="41">
        <v>2.5</v>
      </c>
      <c r="W40" s="41">
        <v>2.625</v>
      </c>
      <c r="X40" s="41">
        <v>2.75</v>
      </c>
      <c r="Y40" s="41">
        <v>2.875</v>
      </c>
      <c r="Z40" s="41">
        <v>3</v>
      </c>
      <c r="AA40" s="41">
        <v>3.125</v>
      </c>
      <c r="AB40" s="41">
        <v>3.25</v>
      </c>
      <c r="AC40" s="41">
        <v>3.375</v>
      </c>
      <c r="AD40" s="41">
        <v>3.5</v>
      </c>
      <c r="AE40" s="41">
        <v>3.625</v>
      </c>
      <c r="AF40" s="41">
        <v>3.75</v>
      </c>
      <c r="AG40" s="41">
        <v>3.875</v>
      </c>
      <c r="AH40" s="42">
        <v>4</v>
      </c>
    </row>
    <row r="41" spans="1:68" x14ac:dyDescent="0.25">
      <c r="A41" s="8" t="s">
        <v>22</v>
      </c>
      <c r="B41" s="27">
        <v>0</v>
      </c>
      <c r="C41" s="27">
        <v>-9.4142827238551108E-2</v>
      </c>
      <c r="D41" s="27">
        <v>-0.1791095097402598</v>
      </c>
      <c r="E41" s="27">
        <v>-0.1890589400684933</v>
      </c>
      <c r="F41" s="27">
        <v>-0.2091373239436618</v>
      </c>
      <c r="G41" s="27">
        <v>0.33489571108020127</v>
      </c>
      <c r="H41" s="27">
        <v>0.5096658232473894</v>
      </c>
      <c r="I41" s="27">
        <v>0.53473921300516558</v>
      </c>
      <c r="J41" s="27">
        <v>0.40999027651169828</v>
      </c>
      <c r="K41" s="27">
        <v>0.76556050263729436</v>
      </c>
      <c r="L41" s="27">
        <v>0.6472258765125658</v>
      </c>
      <c r="M41" s="27">
        <v>0.52889125038783724</v>
      </c>
      <c r="N41" s="27">
        <v>0.4204735883424402</v>
      </c>
      <c r="O41" s="27">
        <v>0.42089101396478401</v>
      </c>
      <c r="P41" s="27">
        <v>0.42130843958712771</v>
      </c>
      <c r="Q41" s="27">
        <v>0.42172586520947142</v>
      </c>
      <c r="R41" s="27">
        <v>0.42214329083181501</v>
      </c>
      <c r="S41" s="27">
        <v>0.42256071645415871</v>
      </c>
      <c r="T41" s="27">
        <v>0.42297814207650219</v>
      </c>
      <c r="U41" s="27">
        <v>0.42339556769884601</v>
      </c>
      <c r="V41" s="27">
        <v>0.42368009621166508</v>
      </c>
      <c r="W41" s="27">
        <v>0.42289085989176117</v>
      </c>
      <c r="X41" s="27">
        <v>0.42210162357185782</v>
      </c>
      <c r="Y41" s="27">
        <v>0.42131238725195358</v>
      </c>
      <c r="Z41" s="27">
        <v>0.42052315093204989</v>
      </c>
      <c r="AA41" s="27">
        <v>0.41973391461214582</v>
      </c>
      <c r="AB41" s="27">
        <v>0.41894467829224169</v>
      </c>
      <c r="AC41" s="27">
        <v>0.41815544197233823</v>
      </c>
      <c r="AD41" s="27">
        <v>0.41734632683658091</v>
      </c>
      <c r="AE41" s="27">
        <v>0.41622188905547131</v>
      </c>
      <c r="AF41" s="27">
        <v>0.41509745127436221</v>
      </c>
      <c r="AG41" s="27">
        <v>0.41397301349325227</v>
      </c>
      <c r="AH41" s="28">
        <v>0.41284857571214301</v>
      </c>
    </row>
  </sheetData>
  <sheetProtection algorithmName="SHA-512" hashValue="Kjd5uUirBEWF04E+vhgXGtxZt2eFwzJhfiL34+fFfSAxmydEIwcAzVSt+0XZuIJhqss4ecgPMZ5iL1vyitnytA==" saltValue="dT2RysZUu30VRNAhs9oSj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V41"/>
  <sheetViews>
    <sheetView workbookViewId="0">
      <selection activeCell="C15" sqref="C1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0</v>
      </c>
      <c r="B17" s="6" t="s">
        <v>44</v>
      </c>
      <c r="C17" s="6"/>
      <c r="D17" s="7"/>
    </row>
    <row r="18" spans="1:4" x14ac:dyDescent="0.25">
      <c r="A18" s="5" t="s">
        <v>1</v>
      </c>
      <c r="B18" s="6" t="s">
        <v>2</v>
      </c>
      <c r="C18" s="6"/>
      <c r="D18" s="7"/>
    </row>
    <row r="19" spans="1:4" x14ac:dyDescent="0.25">
      <c r="A19" s="5" t="s">
        <v>3</v>
      </c>
      <c r="B19" s="6" t="s">
        <v>4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5</v>
      </c>
      <c r="B23" s="13">
        <v>400</v>
      </c>
      <c r="C23" s="13" t="s">
        <v>6</v>
      </c>
      <c r="D23" s="14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24</v>
      </c>
      <c r="B29" s="27">
        <v>0.12999999999999989</v>
      </c>
      <c r="C29" s="27" t="s">
        <v>20</v>
      </c>
      <c r="D29" s="28"/>
    </row>
    <row r="34" spans="1:22" ht="28.9" customHeight="1" x14ac:dyDescent="0.5">
      <c r="A34" s="1" t="s">
        <v>25</v>
      </c>
      <c r="B34" s="1"/>
    </row>
    <row r="35" spans="1:22" x14ac:dyDescent="0.25">
      <c r="A35" s="43" t="s">
        <v>26</v>
      </c>
      <c r="B35" s="44">
        <v>0</v>
      </c>
      <c r="C35" s="44">
        <v>400</v>
      </c>
      <c r="D35" s="44">
        <v>800</v>
      </c>
      <c r="E35" s="44">
        <v>1200</v>
      </c>
      <c r="F35" s="44">
        <v>1600</v>
      </c>
      <c r="G35" s="44">
        <v>2000</v>
      </c>
      <c r="H35" s="44">
        <v>2400</v>
      </c>
      <c r="I35" s="44">
        <v>2800</v>
      </c>
      <c r="J35" s="44">
        <v>3200</v>
      </c>
      <c r="K35" s="44">
        <v>3600</v>
      </c>
      <c r="L35" s="44">
        <v>4000</v>
      </c>
      <c r="M35" s="44">
        <v>4400</v>
      </c>
      <c r="N35" s="44">
        <v>4800</v>
      </c>
      <c r="O35" s="44">
        <v>5200</v>
      </c>
      <c r="P35" s="44">
        <v>5600</v>
      </c>
      <c r="Q35" s="44">
        <v>6000</v>
      </c>
      <c r="R35" s="44">
        <v>6400</v>
      </c>
      <c r="S35" s="44">
        <v>6800</v>
      </c>
      <c r="T35" s="44">
        <v>7200</v>
      </c>
      <c r="U35" s="44">
        <v>7600</v>
      </c>
      <c r="V35" s="45">
        <v>8000</v>
      </c>
    </row>
    <row r="36" spans="1:22" x14ac:dyDescent="0.25">
      <c r="A36" s="8" t="s">
        <v>27</v>
      </c>
      <c r="B36" s="9">
        <v>0.12999999999999989</v>
      </c>
      <c r="C36" s="9">
        <v>0.12999999999999989</v>
      </c>
      <c r="D36" s="9">
        <v>0.12999999999999989</v>
      </c>
      <c r="E36" s="9">
        <v>0.12999999999999989</v>
      </c>
      <c r="F36" s="9">
        <v>0.12999999999999989</v>
      </c>
      <c r="G36" s="9">
        <v>0.12999999999999989</v>
      </c>
      <c r="H36" s="9">
        <v>0.12999999999999989</v>
      </c>
      <c r="I36" s="9">
        <v>0.12999999999999989</v>
      </c>
      <c r="J36" s="9">
        <v>0.12999999999999989</v>
      </c>
      <c r="K36" s="9">
        <v>0.12999999999999989</v>
      </c>
      <c r="L36" s="9">
        <v>0.12999999999999989</v>
      </c>
      <c r="M36" s="9">
        <v>0.12999999999999989</v>
      </c>
      <c r="N36" s="9">
        <v>0.12999999999999989</v>
      </c>
      <c r="O36" s="9">
        <v>0.12999999999999989</v>
      </c>
      <c r="P36" s="9">
        <v>0.12999999999999989</v>
      </c>
      <c r="Q36" s="9">
        <v>0.12999999999999989</v>
      </c>
      <c r="R36" s="9">
        <v>0.12999999999999989</v>
      </c>
      <c r="S36" s="9">
        <v>0.12999999999999989</v>
      </c>
      <c r="T36" s="9">
        <v>0.12999999999999989</v>
      </c>
      <c r="U36" s="9">
        <v>0.12999999999999989</v>
      </c>
      <c r="V36" s="10">
        <v>0.12999999999999989</v>
      </c>
    </row>
    <row r="39" spans="1:22" ht="28.9" customHeight="1" x14ac:dyDescent="0.5">
      <c r="A39" s="1" t="s">
        <v>28</v>
      </c>
      <c r="B39" s="1"/>
    </row>
    <row r="40" spans="1:22" x14ac:dyDescent="0.25">
      <c r="A40" s="43" t="s">
        <v>26</v>
      </c>
      <c r="B40" s="44">
        <v>0</v>
      </c>
      <c r="C40" s="44">
        <v>500</v>
      </c>
      <c r="D40" s="44">
        <v>1000</v>
      </c>
      <c r="E40" s="44">
        <v>1500</v>
      </c>
      <c r="F40" s="44">
        <v>2000</v>
      </c>
      <c r="G40" s="44">
        <v>2500</v>
      </c>
      <c r="H40" s="44">
        <v>3000</v>
      </c>
      <c r="I40" s="44">
        <v>3500</v>
      </c>
      <c r="J40" s="44">
        <v>4000</v>
      </c>
      <c r="K40" s="44">
        <v>4500</v>
      </c>
      <c r="L40" s="44">
        <v>5000</v>
      </c>
      <c r="M40" s="44">
        <v>5500</v>
      </c>
      <c r="N40" s="44">
        <v>6000</v>
      </c>
      <c r="O40" s="44">
        <v>6500</v>
      </c>
      <c r="P40" s="44">
        <v>7000</v>
      </c>
      <c r="Q40" s="44">
        <v>7500</v>
      </c>
      <c r="R40" s="45">
        <v>8000</v>
      </c>
    </row>
    <row r="41" spans="1:22" x14ac:dyDescent="0.25">
      <c r="A41" s="8" t="s">
        <v>27</v>
      </c>
      <c r="B41" s="9">
        <v>0.12999999999999989</v>
      </c>
      <c r="C41" s="9">
        <v>0.12999999999999989</v>
      </c>
      <c r="D41" s="9">
        <v>0.12999999999999989</v>
      </c>
      <c r="E41" s="9">
        <v>0.12999999999999989</v>
      </c>
      <c r="F41" s="9">
        <v>0.12999999999999989</v>
      </c>
      <c r="G41" s="9">
        <v>0.12999999999999989</v>
      </c>
      <c r="H41" s="9">
        <v>0.12999999999999989</v>
      </c>
      <c r="I41" s="9">
        <v>0.12999999999999989</v>
      </c>
      <c r="J41" s="9">
        <v>0.12999999999999989</v>
      </c>
      <c r="K41" s="9">
        <v>0.12999999999999989</v>
      </c>
      <c r="L41" s="9">
        <v>0.12999999999999989</v>
      </c>
      <c r="M41" s="9">
        <v>0.12999999999999989</v>
      </c>
      <c r="N41" s="9">
        <v>0.12999999999999989</v>
      </c>
      <c r="O41" s="9">
        <v>0.12999999999999989</v>
      </c>
      <c r="P41" s="9">
        <v>0.12999999999999989</v>
      </c>
      <c r="Q41" s="9">
        <v>0.12999999999999989</v>
      </c>
      <c r="R41" s="10">
        <v>0.12999999999999989</v>
      </c>
    </row>
  </sheetData>
  <sheetProtection algorithmName="SHA-512" hashValue="223xrJ6xkrqK5CaCp6H7GTeWAnSltoGDpUSdPWuzGUonvNyrhwsRnW8aDBzIJ1xKYz1nE3P7S+3Vgm5+mdKVLg==" saltValue="NfVIyvupPCEa0HKYlf9Fsg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H79"/>
  <sheetViews>
    <sheetView tabSelected="1" workbookViewId="0">
      <selection activeCell="B29" sqref="B29:B31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0</v>
      </c>
      <c r="B17" s="6" t="s">
        <v>44</v>
      </c>
      <c r="C17" s="6"/>
      <c r="D17" s="7"/>
    </row>
    <row r="18" spans="1:5" x14ac:dyDescent="0.25">
      <c r="A18" s="5" t="s">
        <v>1</v>
      </c>
      <c r="B18" s="6" t="s">
        <v>2</v>
      </c>
      <c r="C18" s="6"/>
      <c r="D18" s="7"/>
    </row>
    <row r="19" spans="1:5" x14ac:dyDescent="0.25">
      <c r="A19" s="5" t="s">
        <v>3</v>
      </c>
      <c r="B19" s="6" t="s">
        <v>4</v>
      </c>
      <c r="C19" s="6"/>
      <c r="D19" s="7"/>
    </row>
    <row r="20" spans="1:5" x14ac:dyDescent="0.25">
      <c r="A20" s="8"/>
      <c r="B20" s="9"/>
      <c r="C20" s="9"/>
      <c r="D20" s="10"/>
    </row>
    <row r="22" spans="1:5" x14ac:dyDescent="0.25">
      <c r="A22" s="2"/>
      <c r="B22" s="11"/>
      <c r="C22" s="11"/>
      <c r="D22" s="12"/>
    </row>
    <row r="23" spans="1:5" x14ac:dyDescent="0.25">
      <c r="A23" s="5" t="s">
        <v>5</v>
      </c>
      <c r="B23" s="13">
        <v>400</v>
      </c>
      <c r="C23" s="13" t="s">
        <v>6</v>
      </c>
      <c r="D23" s="14"/>
    </row>
    <row r="24" spans="1:5" x14ac:dyDescent="0.25">
      <c r="A24" s="5" t="s">
        <v>7</v>
      </c>
      <c r="B24" s="13">
        <v>14</v>
      </c>
      <c r="C24" s="13" t="s">
        <v>8</v>
      </c>
      <c r="D24" s="14"/>
    </row>
    <row r="25" spans="1:5" x14ac:dyDescent="0.25">
      <c r="A25" s="8"/>
      <c r="B25" s="15"/>
      <c r="C25" s="15"/>
      <c r="D25" s="16"/>
    </row>
    <row r="29" spans="1:5" x14ac:dyDescent="0.25">
      <c r="A29" s="46" t="s">
        <v>29</v>
      </c>
      <c r="B29" s="46">
        <v>100</v>
      </c>
      <c r="C29" s="46" t="s">
        <v>30</v>
      </c>
      <c r="D29" s="46" t="s">
        <v>31</v>
      </c>
      <c r="E29" s="46"/>
    </row>
    <row r="30" spans="1:5" x14ac:dyDescent="0.25">
      <c r="A30" s="46" t="s">
        <v>32</v>
      </c>
      <c r="B30" s="46">
        <v>14.7</v>
      </c>
      <c r="C30" s="46"/>
      <c r="D30" s="46" t="s">
        <v>31</v>
      </c>
      <c r="E30" s="46"/>
    </row>
    <row r="31" spans="1:5" x14ac:dyDescent="0.25">
      <c r="A31" s="46" t="s">
        <v>33</v>
      </c>
      <c r="B31" s="46">
        <v>9.0079999999999991</v>
      </c>
      <c r="C31" s="46"/>
      <c r="D31" s="46" t="s">
        <v>31</v>
      </c>
      <c r="E31" s="46"/>
    </row>
    <row r="34" spans="1:18" ht="28.9" customHeight="1" x14ac:dyDescent="0.5">
      <c r="A34" s="1" t="s">
        <v>34</v>
      </c>
      <c r="B34" s="1"/>
    </row>
    <row r="35" spans="1:18" x14ac:dyDescent="0.25">
      <c r="A35" s="47" t="s">
        <v>35</v>
      </c>
      <c r="B35" s="48">
        <v>0</v>
      </c>
      <c r="C35" s="48">
        <v>6.25</v>
      </c>
      <c r="D35" s="48">
        <v>12.5</v>
      </c>
      <c r="E35" s="48">
        <v>18.75</v>
      </c>
      <c r="F35" s="48">
        <v>25</v>
      </c>
      <c r="G35" s="48">
        <v>31.25</v>
      </c>
      <c r="H35" s="48">
        <v>37.5</v>
      </c>
      <c r="I35" s="48">
        <v>43.75</v>
      </c>
      <c r="J35" s="48">
        <v>50</v>
      </c>
      <c r="K35" s="48">
        <v>56.25</v>
      </c>
      <c r="L35" s="48">
        <v>62.5</v>
      </c>
      <c r="M35" s="48">
        <v>68.75</v>
      </c>
      <c r="N35" s="48">
        <v>75</v>
      </c>
      <c r="O35" s="48">
        <v>81.25</v>
      </c>
      <c r="P35" s="48">
        <v>87.5</v>
      </c>
      <c r="Q35" s="48">
        <v>93.75</v>
      </c>
      <c r="R35" s="49">
        <v>100</v>
      </c>
    </row>
    <row r="36" spans="1:18" x14ac:dyDescent="0.25">
      <c r="A36" s="5" t="s">
        <v>36</v>
      </c>
      <c r="B36" s="6">
        <f>0 * $B$31 + (1 - 0) * $B$30</f>
        <v>14.7</v>
      </c>
      <c r="C36" s="6">
        <f>0.0625 * $B$31 + (1 - 0.0625) * $B$30</f>
        <v>14.344250000000001</v>
      </c>
      <c r="D36" s="6">
        <f>0.125 * $B$31 + (1 - 0.125) * $B$30</f>
        <v>13.988499999999998</v>
      </c>
      <c r="E36" s="6">
        <f>0.1875 * $B$31 + (1 - 0.1875) * $B$30</f>
        <v>13.63275</v>
      </c>
      <c r="F36" s="6">
        <f>0.25 * $B$31 + (1 - 0.25) * $B$30</f>
        <v>13.276999999999997</v>
      </c>
      <c r="G36" s="6">
        <f>0.3125 * $B$31 + (1 - 0.3125) * $B$30</f>
        <v>12.921249999999999</v>
      </c>
      <c r="H36" s="6">
        <f>0.375 * $B$31 + (1 - 0.375) * $B$30</f>
        <v>12.5655</v>
      </c>
      <c r="I36" s="6">
        <f>0.4375 * $B$31 + (1 - 0.4375) * $B$30</f>
        <v>12.20975</v>
      </c>
      <c r="J36" s="6">
        <f>0.5 * $B$31 + (1 - 0.5) * $B$30</f>
        <v>11.853999999999999</v>
      </c>
      <c r="K36" s="6">
        <f>0.5625 * $B$31 + (1 - 0.5625) * $B$30</f>
        <v>11.498249999999999</v>
      </c>
      <c r="L36" s="6">
        <f>0.625 * $B$31 + (1 - 0.625) * $B$30</f>
        <v>11.142499999999998</v>
      </c>
      <c r="M36" s="6">
        <f>0.6875 * $B$31 + (1 - 0.6875) * $B$30</f>
        <v>10.78675</v>
      </c>
      <c r="N36" s="6">
        <f>0.75 * $B$31 + (1 - 0.75) * $B$30</f>
        <v>10.430999999999999</v>
      </c>
      <c r="O36" s="6">
        <f>0.8125 * $B$31 + (1 - 0.8125) * $B$30</f>
        <v>10.075249999999999</v>
      </c>
      <c r="P36" s="6">
        <f>0.875 * $B$31 + (1 - 0.875) * $B$30</f>
        <v>9.7195</v>
      </c>
      <c r="Q36" s="6">
        <f>0.9375 * $B$31 + (1 - 0.9375) * $B$30</f>
        <v>9.3637499999999978</v>
      </c>
      <c r="R36" s="7">
        <f>1 * $B$31 + (1 - 1) * $B$30</f>
        <v>9.0079999999999991</v>
      </c>
    </row>
    <row r="37" spans="1:18" x14ac:dyDescent="0.25">
      <c r="A37" s="8" t="s">
        <v>37</v>
      </c>
      <c r="B37" s="9">
        <f>(0 * $B$31 + (1 - 0) * $B$30) * $B$29 / 100</f>
        <v>14.7</v>
      </c>
      <c r="C37" s="9">
        <f>(0.0625 * $B$31 + (1 - 0.0625) * $B$30) * $B$29 / 100</f>
        <v>14.344249999999999</v>
      </c>
      <c r="D37" s="9">
        <f>(0.125 * $B$31 + (1 - 0.125) * $B$30) * $B$29 / 100</f>
        <v>13.988499999999998</v>
      </c>
      <c r="E37" s="9">
        <f>(0.1875 * $B$31 + (1 - 0.1875) * $B$30) * $B$29 / 100</f>
        <v>13.632749999999998</v>
      </c>
      <c r="F37" s="9">
        <f>(0.25 * $B$31 + (1 - 0.25) * $B$30) * $B$29 / 100</f>
        <v>13.276999999999997</v>
      </c>
      <c r="G37" s="9">
        <f>(0.3125 * $B$31 + (1 - 0.3125) * $B$30) * $B$29 / 100</f>
        <v>12.921249999999997</v>
      </c>
      <c r="H37" s="9">
        <f>(0.375 * $B$31 + (1 - 0.375) * $B$30) * $B$29 / 100</f>
        <v>12.5655</v>
      </c>
      <c r="I37" s="9">
        <f>(0.4375 * $B$31 + (1 - 0.4375) * $B$30) * $B$29 / 100</f>
        <v>12.20975</v>
      </c>
      <c r="J37" s="9">
        <f>(0.5 * $B$31 + (1 - 0.5) * $B$30) * $B$29 / 100</f>
        <v>11.853999999999999</v>
      </c>
      <c r="K37" s="9">
        <f>(0.5625 * $B$31 + (1 - 0.5625) * $B$30) * $B$29 / 100</f>
        <v>11.498249999999999</v>
      </c>
      <c r="L37" s="9">
        <f>(0.625 * $B$31 + (1 - 0.625) * $B$30) * $B$29 / 100</f>
        <v>11.142499999999998</v>
      </c>
      <c r="M37" s="9">
        <f>(0.6875 * $B$31 + (1 - 0.6875) * $B$30) * $B$29 / 100</f>
        <v>10.78675</v>
      </c>
      <c r="N37" s="9">
        <f>(0.75 * $B$31 + (1 - 0.75) * $B$30) * $B$29 / 100</f>
        <v>10.430999999999999</v>
      </c>
      <c r="O37" s="9">
        <f>(0.8125 * $B$31 + (1 - 0.8125) * $B$30) * $B$29 / 100</f>
        <v>10.075249999999999</v>
      </c>
      <c r="P37" s="9">
        <f>(0.875 * $B$31 + (1 - 0.875) * $B$30) * $B$29 / 100</f>
        <v>9.7195</v>
      </c>
      <c r="Q37" s="9">
        <f>(0.9375 * $B$31 + (1 - 0.9375) * $B$30) * $B$29 / 100</f>
        <v>9.3637499999999978</v>
      </c>
      <c r="R37" s="10">
        <f>(1 * $B$31 + (1 - 1) * $B$30) * $B$29 / 100</f>
        <v>9.0079999999999991</v>
      </c>
    </row>
    <row r="40" spans="1:18" ht="28.9" customHeight="1" x14ac:dyDescent="0.5">
      <c r="A40" s="1" t="s">
        <v>38</v>
      </c>
      <c r="B40" s="1"/>
    </row>
    <row r="41" spans="1:18" x14ac:dyDescent="0.25">
      <c r="A41" s="43" t="s">
        <v>14</v>
      </c>
      <c r="B41" s="44">
        <v>0</v>
      </c>
      <c r="C41" s="44">
        <v>5</v>
      </c>
      <c r="D41" s="44">
        <v>10</v>
      </c>
      <c r="E41" s="44">
        <v>15</v>
      </c>
      <c r="F41" s="44">
        <v>20</v>
      </c>
      <c r="G41" s="44">
        <v>25</v>
      </c>
      <c r="H41" s="44">
        <v>30</v>
      </c>
      <c r="I41" s="44">
        <v>35</v>
      </c>
      <c r="J41" s="44">
        <v>40</v>
      </c>
      <c r="K41" s="44">
        <v>45</v>
      </c>
      <c r="L41" s="44">
        <v>50</v>
      </c>
      <c r="M41" s="44">
        <v>55</v>
      </c>
      <c r="N41" s="44">
        <v>60</v>
      </c>
      <c r="O41" s="44">
        <v>65</v>
      </c>
      <c r="P41" s="44">
        <v>70</v>
      </c>
      <c r="Q41" s="44">
        <v>75</v>
      </c>
      <c r="R41" s="45">
        <v>80</v>
      </c>
    </row>
    <row r="42" spans="1:18" x14ac:dyDescent="0.25">
      <c r="A42" s="5" t="s">
        <v>39</v>
      </c>
      <c r="B42" s="6">
        <v>111.43318224307311</v>
      </c>
      <c r="C42" s="6">
        <v>112.0956013333568</v>
      </c>
      <c r="D42" s="6">
        <v>112.7580204236406</v>
      </c>
      <c r="E42" s="6">
        <v>113.42043951392441</v>
      </c>
      <c r="F42" s="6">
        <v>114.0828586042082</v>
      </c>
      <c r="G42" s="6">
        <v>114.745277694492</v>
      </c>
      <c r="H42" s="6">
        <v>115.40769678477569</v>
      </c>
      <c r="I42" s="6">
        <v>116.0701158750595</v>
      </c>
      <c r="J42" s="6">
        <v>116.73253496534331</v>
      </c>
      <c r="K42" s="6">
        <v>117.3949540556271</v>
      </c>
      <c r="L42" s="6">
        <v>118.0573731459109</v>
      </c>
      <c r="M42" s="6">
        <v>118.71979223619461</v>
      </c>
      <c r="N42" s="6">
        <v>119.3822113264784</v>
      </c>
      <c r="O42" s="6">
        <v>120.0446304167622</v>
      </c>
      <c r="P42" s="6">
        <v>120.70704950704599</v>
      </c>
      <c r="Q42" s="6">
        <v>121.3694685973298</v>
      </c>
      <c r="R42" s="7">
        <v>122.03188768761351</v>
      </c>
    </row>
    <row r="43" spans="1:18" x14ac:dyDescent="0.25">
      <c r="A43" s="8" t="s">
        <v>40</v>
      </c>
      <c r="B43" s="9">
        <f>111.433182243073 * $B$29 / 100</f>
        <v>111.43318224307301</v>
      </c>
      <c r="C43" s="9">
        <f>112.095601333356 * $B$29 / 100</f>
        <v>112.095601333356</v>
      </c>
      <c r="D43" s="9">
        <f>112.75802042364 * $B$29 / 100</f>
        <v>112.75802042364</v>
      </c>
      <c r="E43" s="9">
        <f>113.420439513924 * $B$29 / 100</f>
        <v>113.42043951392399</v>
      </c>
      <c r="F43" s="9">
        <f>114.082858604208 * $B$29 / 100</f>
        <v>114.082858604208</v>
      </c>
      <c r="G43" s="9">
        <f>114.745277694491 * $B$29 / 100</f>
        <v>114.74527769449099</v>
      </c>
      <c r="H43" s="9">
        <f>115.407696784775 * $B$29 / 100</f>
        <v>115.407696784775</v>
      </c>
      <c r="I43" s="9">
        <f>116.070115875059 * $B$29 / 100</f>
        <v>116.070115875059</v>
      </c>
      <c r="J43" s="9">
        <f>116.732534965343 * $B$29 / 100</f>
        <v>116.73253496534301</v>
      </c>
      <c r="K43" s="9">
        <f>117.394954055627 * $B$29 / 100</f>
        <v>117.39495405562701</v>
      </c>
      <c r="L43" s="9">
        <f>118.05737314591 * $B$29 / 100</f>
        <v>118.05737314591001</v>
      </c>
      <c r="M43" s="9">
        <f>118.719792236194 * $B$29 / 100</f>
        <v>118.719792236194</v>
      </c>
      <c r="N43" s="9">
        <f>119.382211326478 * $B$29 / 100</f>
        <v>119.38221132647799</v>
      </c>
      <c r="O43" s="9">
        <f>120.044630416762 * $B$29 / 100</f>
        <v>120.044630416762</v>
      </c>
      <c r="P43" s="9">
        <f>120.707049507045 * $B$29 / 100</f>
        <v>120.707049507045</v>
      </c>
      <c r="Q43" s="9">
        <f>121.369468597329 * $B$29 / 100</f>
        <v>121.36946859732899</v>
      </c>
      <c r="R43" s="10">
        <f>122.031887687613 * $B$29 / 100</f>
        <v>122.03188768761299</v>
      </c>
    </row>
    <row r="46" spans="1:18" ht="28.9" customHeight="1" x14ac:dyDescent="0.5">
      <c r="A46" s="1" t="s">
        <v>41</v>
      </c>
      <c r="B46" s="1"/>
    </row>
    <row r="47" spans="1:18" x14ac:dyDescent="0.25">
      <c r="A47" s="43" t="s">
        <v>14</v>
      </c>
      <c r="B47" s="44">
        <v>0</v>
      </c>
      <c r="C47" s="44">
        <v>10</v>
      </c>
      <c r="D47" s="44">
        <v>20</v>
      </c>
      <c r="E47" s="44">
        <v>30</v>
      </c>
      <c r="F47" s="44">
        <v>40</v>
      </c>
      <c r="G47" s="44">
        <v>50</v>
      </c>
      <c r="H47" s="44">
        <v>60</v>
      </c>
      <c r="I47" s="44">
        <v>70</v>
      </c>
      <c r="J47" s="44">
        <v>80</v>
      </c>
      <c r="K47" s="44">
        <v>90</v>
      </c>
      <c r="L47" s="45">
        <v>100</v>
      </c>
    </row>
    <row r="48" spans="1:18" x14ac:dyDescent="0.25">
      <c r="A48" s="5" t="s">
        <v>39</v>
      </c>
      <c r="B48" s="6">
        <v>111.43318224307311</v>
      </c>
      <c r="C48" s="6">
        <v>112.7580204236406</v>
      </c>
      <c r="D48" s="6">
        <v>114.0828586042082</v>
      </c>
      <c r="E48" s="6">
        <v>115.40769678477569</v>
      </c>
      <c r="F48" s="6">
        <v>116.73253496534331</v>
      </c>
      <c r="G48" s="6">
        <v>118.0573731459109</v>
      </c>
      <c r="H48" s="6">
        <v>119.3822113264784</v>
      </c>
      <c r="I48" s="6">
        <v>120.70704950704599</v>
      </c>
      <c r="J48" s="6">
        <v>122.03188768761351</v>
      </c>
      <c r="K48" s="6">
        <v>123.3567258681811</v>
      </c>
      <c r="L48" s="7">
        <v>124.6815640487487</v>
      </c>
    </row>
    <row r="49" spans="1:34" x14ac:dyDescent="0.25">
      <c r="A49" s="8" t="s">
        <v>40</v>
      </c>
      <c r="B49" s="9">
        <f>111.433182243073 * $B$29 / 100</f>
        <v>111.43318224307301</v>
      </c>
      <c r="C49" s="9">
        <f>112.75802042364 * $B$29 / 100</f>
        <v>112.75802042364</v>
      </c>
      <c r="D49" s="9">
        <f>114.082858604208 * $B$29 / 100</f>
        <v>114.082858604208</v>
      </c>
      <c r="E49" s="9">
        <f>115.407696784775 * $B$29 / 100</f>
        <v>115.407696784775</v>
      </c>
      <c r="F49" s="9">
        <f>116.732534965343 * $B$29 / 100</f>
        <v>116.73253496534301</v>
      </c>
      <c r="G49" s="9">
        <f>118.05737314591 * $B$29 / 100</f>
        <v>118.05737314591001</v>
      </c>
      <c r="H49" s="9">
        <f>119.382211326478 * $B$29 / 100</f>
        <v>119.38221132647799</v>
      </c>
      <c r="I49" s="9">
        <f>120.707049507045 * $B$29 / 100</f>
        <v>120.707049507045</v>
      </c>
      <c r="J49" s="9">
        <f>122.031887687613 * $B$29 / 100</f>
        <v>122.03188768761299</v>
      </c>
      <c r="K49" s="9">
        <f>123.356725868181 * $B$29 / 100</f>
        <v>123.356725868181</v>
      </c>
      <c r="L49" s="10">
        <f>124.681564048748 * $B$29 / 100</f>
        <v>124.681564048748</v>
      </c>
    </row>
    <row r="52" spans="1:34" ht="28.9" customHeight="1" x14ac:dyDescent="0.5">
      <c r="A52" s="1" t="s">
        <v>42</v>
      </c>
      <c r="B52" s="1"/>
    </row>
    <row r="53" spans="1:34" x14ac:dyDescent="0.25">
      <c r="A53" s="43" t="s">
        <v>14</v>
      </c>
      <c r="B53" s="44">
        <v>-50</v>
      </c>
      <c r="C53" s="44">
        <v>-40</v>
      </c>
      <c r="D53" s="44">
        <v>-30</v>
      </c>
      <c r="E53" s="44">
        <v>-20</v>
      </c>
      <c r="F53" s="44">
        <v>-10</v>
      </c>
      <c r="G53" s="44">
        <v>0</v>
      </c>
      <c r="H53" s="44">
        <v>10</v>
      </c>
      <c r="I53" s="44">
        <v>20</v>
      </c>
      <c r="J53" s="44">
        <v>30</v>
      </c>
      <c r="K53" s="44">
        <v>40</v>
      </c>
      <c r="L53" s="44">
        <v>50</v>
      </c>
      <c r="M53" s="44">
        <v>60</v>
      </c>
      <c r="N53" s="44">
        <v>70</v>
      </c>
      <c r="O53" s="44">
        <v>80</v>
      </c>
      <c r="P53" s="44">
        <v>90</v>
      </c>
      <c r="Q53" s="45">
        <v>100</v>
      </c>
    </row>
    <row r="54" spans="1:34" x14ac:dyDescent="0.25">
      <c r="A54" s="5" t="s">
        <v>39</v>
      </c>
      <c r="B54" s="6">
        <v>103.587475087744</v>
      </c>
      <c r="C54" s="6">
        <v>105.1566165188098</v>
      </c>
      <c r="D54" s="6">
        <v>106.7257579498756</v>
      </c>
      <c r="E54" s="6">
        <v>108.2948993809415</v>
      </c>
      <c r="F54" s="6">
        <v>109.8640408120073</v>
      </c>
      <c r="G54" s="6">
        <v>111.43318224307311</v>
      </c>
      <c r="H54" s="6">
        <v>112.7580204236406</v>
      </c>
      <c r="I54" s="6">
        <v>114.0828586042082</v>
      </c>
      <c r="J54" s="6">
        <v>115.40769678477569</v>
      </c>
      <c r="K54" s="6">
        <v>116.73253496534331</v>
      </c>
      <c r="L54" s="6">
        <v>118.0573731459109</v>
      </c>
      <c r="M54" s="6">
        <v>119.3822113264784</v>
      </c>
      <c r="N54" s="6">
        <v>120.70704950704599</v>
      </c>
      <c r="O54" s="6">
        <v>122.03188768761351</v>
      </c>
      <c r="P54" s="6">
        <v>123.3567258681811</v>
      </c>
      <c r="Q54" s="7">
        <v>124.6815640487487</v>
      </c>
    </row>
    <row r="55" spans="1:34" x14ac:dyDescent="0.25">
      <c r="A55" s="8" t="s">
        <v>40</v>
      </c>
      <c r="B55" s="9">
        <f>103.587475087744 * $B$29 / 100</f>
        <v>103.58747508774398</v>
      </c>
      <c r="C55" s="9">
        <f>105.156616518809 * $B$29 / 100</f>
        <v>105.156616518809</v>
      </c>
      <c r="D55" s="9">
        <f>106.725757949875 * $B$29 / 100</f>
        <v>106.725757949875</v>
      </c>
      <c r="E55" s="9">
        <f>108.294899380941 * $B$29 / 100</f>
        <v>108.294899380941</v>
      </c>
      <c r="F55" s="9">
        <f>109.864040812007 * $B$29 / 100</f>
        <v>109.864040812007</v>
      </c>
      <c r="G55" s="9">
        <f>111.433182243073 * $B$29 / 100</f>
        <v>111.43318224307301</v>
      </c>
      <c r="H55" s="9">
        <f>112.75802042364 * $B$29 / 100</f>
        <v>112.75802042364</v>
      </c>
      <c r="I55" s="9">
        <f>114.082858604208 * $B$29 / 100</f>
        <v>114.082858604208</v>
      </c>
      <c r="J55" s="9">
        <f>115.407696784775 * $B$29 / 100</f>
        <v>115.407696784775</v>
      </c>
      <c r="K55" s="9">
        <f>116.732534965343 * $B$29 / 100</f>
        <v>116.73253496534301</v>
      </c>
      <c r="L55" s="9">
        <f>118.05737314591 * $B$29 / 100</f>
        <v>118.05737314591001</v>
      </c>
      <c r="M55" s="9">
        <f>119.382211326478 * $B$29 / 100</f>
        <v>119.38221132647799</v>
      </c>
      <c r="N55" s="9">
        <f>120.707049507045 * $B$29 / 100</f>
        <v>120.707049507045</v>
      </c>
      <c r="O55" s="9">
        <f>122.031887687613 * $B$29 / 100</f>
        <v>122.03188768761299</v>
      </c>
      <c r="P55" s="9">
        <f>123.356725868181 * $B$29 / 100</f>
        <v>123.356725868181</v>
      </c>
      <c r="Q55" s="10">
        <f>124.681564048748 * $B$29 / 100</f>
        <v>124.681564048748</v>
      </c>
    </row>
    <row r="58" spans="1:34" ht="28.9" customHeight="1" x14ac:dyDescent="0.5">
      <c r="A58" s="1" t="s">
        <v>13</v>
      </c>
      <c r="B58" s="1"/>
    </row>
    <row r="59" spans="1:34" x14ac:dyDescent="0.25">
      <c r="A59" s="43" t="s">
        <v>14</v>
      </c>
      <c r="B59" s="44">
        <v>-120</v>
      </c>
      <c r="C59" s="44">
        <v>-114</v>
      </c>
      <c r="D59" s="44">
        <v>-108</v>
      </c>
      <c r="E59" s="44">
        <v>-101</v>
      </c>
      <c r="F59" s="44">
        <v>-95</v>
      </c>
      <c r="G59" s="44">
        <v>-89</v>
      </c>
      <c r="H59" s="44">
        <v>-83</v>
      </c>
      <c r="I59" s="44">
        <v>-76</v>
      </c>
      <c r="J59" s="44">
        <v>-70</v>
      </c>
      <c r="K59" s="44">
        <v>-64</v>
      </c>
      <c r="L59" s="44">
        <v>-58</v>
      </c>
      <c r="M59" s="44">
        <v>-51</v>
      </c>
      <c r="N59" s="44">
        <v>-45</v>
      </c>
      <c r="O59" s="44">
        <v>-39</v>
      </c>
      <c r="P59" s="44">
        <v>-33</v>
      </c>
      <c r="Q59" s="44">
        <v>-26</v>
      </c>
      <c r="R59" s="44">
        <v>-20</v>
      </c>
      <c r="S59" s="44">
        <v>-14</v>
      </c>
      <c r="T59" s="44">
        <v>-8</v>
      </c>
      <c r="U59" s="44">
        <v>-1</v>
      </c>
      <c r="V59" s="44">
        <v>5</v>
      </c>
      <c r="W59" s="44">
        <v>11</v>
      </c>
      <c r="X59" s="44">
        <v>18</v>
      </c>
      <c r="Y59" s="44">
        <v>24</v>
      </c>
      <c r="Z59" s="44">
        <v>30</v>
      </c>
      <c r="AA59" s="44">
        <v>36</v>
      </c>
      <c r="AB59" s="44">
        <v>43</v>
      </c>
      <c r="AC59" s="44">
        <v>49</v>
      </c>
      <c r="AD59" s="44">
        <v>55</v>
      </c>
      <c r="AE59" s="44">
        <v>61</v>
      </c>
      <c r="AF59" s="44">
        <v>68</v>
      </c>
      <c r="AG59" s="44">
        <v>74</v>
      </c>
      <c r="AH59" s="45">
        <v>80</v>
      </c>
    </row>
    <row r="60" spans="1:34" x14ac:dyDescent="0.25">
      <c r="A60" s="5" t="s">
        <v>39</v>
      </c>
      <c r="B60" s="6">
        <v>91.948790983967953</v>
      </c>
      <c r="C60" s="6">
        <v>93.08668406850208</v>
      </c>
      <c r="D60" s="6">
        <v>94.224577153036194</v>
      </c>
      <c r="E60" s="6">
        <v>95.552119084992668</v>
      </c>
      <c r="F60" s="6">
        <v>96.526338647947924</v>
      </c>
      <c r="G60" s="6">
        <v>97.467823506587408</v>
      </c>
      <c r="H60" s="6">
        <v>98.409308365226877</v>
      </c>
      <c r="I60" s="6">
        <v>99.507707366972951</v>
      </c>
      <c r="J60" s="6">
        <v>100.44919222561241</v>
      </c>
      <c r="K60" s="6">
        <v>101.39067708425191</v>
      </c>
      <c r="L60" s="6">
        <v>102.3321619428914</v>
      </c>
      <c r="M60" s="6">
        <v>103.43056094463751</v>
      </c>
      <c r="N60" s="6">
        <v>104.3720458032769</v>
      </c>
      <c r="O60" s="6">
        <v>105.3135306619164</v>
      </c>
      <c r="P60" s="6">
        <v>106.2550155205559</v>
      </c>
      <c r="Q60" s="6">
        <v>107.353414522302</v>
      </c>
      <c r="R60" s="6">
        <v>108.2948993809415</v>
      </c>
      <c r="S60" s="6">
        <v>109.2363842395809</v>
      </c>
      <c r="T60" s="6">
        <v>110.1778690982204</v>
      </c>
      <c r="U60" s="6">
        <v>111.2762680999665</v>
      </c>
      <c r="V60" s="6">
        <v>112.0956013333568</v>
      </c>
      <c r="W60" s="6">
        <v>112.8905042416974</v>
      </c>
      <c r="X60" s="6">
        <v>113.8178909680947</v>
      </c>
      <c r="Y60" s="6">
        <v>114.61279387643521</v>
      </c>
      <c r="Z60" s="6">
        <v>115.40769678477569</v>
      </c>
      <c r="AA60" s="6">
        <v>116.2025996931163</v>
      </c>
      <c r="AB60" s="6">
        <v>117.1299864195136</v>
      </c>
      <c r="AC60" s="6">
        <v>117.9248893278541</v>
      </c>
      <c r="AD60" s="6">
        <v>118.71979223619461</v>
      </c>
      <c r="AE60" s="6">
        <v>119.5146951445352</v>
      </c>
      <c r="AF60" s="6">
        <v>120.4420818709325</v>
      </c>
      <c r="AG60" s="6">
        <v>121.236984779273</v>
      </c>
      <c r="AH60" s="7">
        <v>122.03188768761351</v>
      </c>
    </row>
    <row r="61" spans="1:34" x14ac:dyDescent="0.25">
      <c r="A61" s="8" t="s">
        <v>40</v>
      </c>
      <c r="B61" s="9">
        <f>91.9487909839679 * $B$29 / 100</f>
        <v>91.948790983967896</v>
      </c>
      <c r="C61" s="9">
        <f>93.086684068502 * $B$29 / 100</f>
        <v>93.086684068501995</v>
      </c>
      <c r="D61" s="9">
        <f>94.2245771530362 * $B$29 / 100</f>
        <v>94.224577153036194</v>
      </c>
      <c r="E61" s="9">
        <f>95.5521190849926 * $B$29 / 100</f>
        <v>95.552119084992597</v>
      </c>
      <c r="F61" s="9">
        <f>96.5263386479479 * $B$29 / 100</f>
        <v>96.526338647947881</v>
      </c>
      <c r="G61" s="9">
        <f>97.4678235065874 * $B$29 / 100</f>
        <v>97.467823506587393</v>
      </c>
      <c r="H61" s="9">
        <f>98.4093083652268 * $B$29 / 100</f>
        <v>98.409308365226806</v>
      </c>
      <c r="I61" s="9">
        <f>99.5077073669729 * $B$29 / 100</f>
        <v>99.507707366972895</v>
      </c>
      <c r="J61" s="9">
        <f>100.449192225612 * $B$29 / 100</f>
        <v>100.44919222561198</v>
      </c>
      <c r="K61" s="9">
        <f>101.390677084251 * $B$29 / 100</f>
        <v>101.390677084251</v>
      </c>
      <c r="L61" s="9">
        <f>102.332161942891 * $B$29 / 100</f>
        <v>102.33216194289099</v>
      </c>
      <c r="M61" s="9">
        <f>103.430560944637 * $B$29 / 100</f>
        <v>103.43056094463699</v>
      </c>
      <c r="N61" s="9">
        <f>104.372045803276 * $B$29 / 100</f>
        <v>104.372045803276</v>
      </c>
      <c r="O61" s="9">
        <f>105.313530661916 * $B$29 / 100</f>
        <v>105.313530661916</v>
      </c>
      <c r="P61" s="9">
        <f>106.255015520555 * $B$29 / 100</f>
        <v>106.25501552055501</v>
      </c>
      <c r="Q61" s="9">
        <f>107.353414522301 * $B$29 / 100</f>
        <v>107.35341452230099</v>
      </c>
      <c r="R61" s="9">
        <f>108.294899380941 * $B$29 / 100</f>
        <v>108.294899380941</v>
      </c>
      <c r="S61" s="9">
        <f>109.23638423958 * $B$29 / 100</f>
        <v>109.23638423958</v>
      </c>
      <c r="T61" s="9">
        <f>110.17786909822 * $B$29 / 100</f>
        <v>110.17786909822</v>
      </c>
      <c r="U61" s="9">
        <f>111.276268099966 * $B$29 / 100</f>
        <v>111.276268099966</v>
      </c>
      <c r="V61" s="9">
        <f>112.095601333356 * $B$29 / 100</f>
        <v>112.095601333356</v>
      </c>
      <c r="W61" s="9">
        <f>112.890504241697 * $B$29 / 100</f>
        <v>112.890504241697</v>
      </c>
      <c r="X61" s="9">
        <f>113.817890968094 * $B$29 / 100</f>
        <v>113.81789096809399</v>
      </c>
      <c r="Y61" s="9">
        <f>114.612793876435 * $B$29 / 100</f>
        <v>114.61279387643501</v>
      </c>
      <c r="Z61" s="9">
        <f>115.407696784775 * $B$29 / 100</f>
        <v>115.407696784775</v>
      </c>
      <c r="AA61" s="9">
        <f>116.202599693116 * $B$29 / 100</f>
        <v>116.20259969311601</v>
      </c>
      <c r="AB61" s="9">
        <f>117.129986419513 * $B$29 / 100</f>
        <v>117.129986419513</v>
      </c>
      <c r="AC61" s="9">
        <f>117.924889327854 * $B$29 / 100</f>
        <v>117.924889327854</v>
      </c>
      <c r="AD61" s="9">
        <f>118.719792236194 * $B$29 / 100</f>
        <v>118.719792236194</v>
      </c>
      <c r="AE61" s="9">
        <f>119.514695144535 * $B$29 / 100</f>
        <v>119.514695144535</v>
      </c>
      <c r="AF61" s="9">
        <f>120.442081870932 * $B$29 / 100</f>
        <v>120.442081870932</v>
      </c>
      <c r="AG61" s="9">
        <f>121.236984779273 * $B$29 / 100</f>
        <v>121.236984779273</v>
      </c>
      <c r="AH61" s="10">
        <f>122.031887687613 * $B$29 / 100</f>
        <v>122.03188768761299</v>
      </c>
    </row>
    <row r="64" spans="1:34" ht="28.9" customHeight="1" x14ac:dyDescent="0.5">
      <c r="A64" s="1" t="s">
        <v>16</v>
      </c>
      <c r="B64" s="1"/>
    </row>
    <row r="65" spans="1:34" x14ac:dyDescent="0.25">
      <c r="A65" s="43" t="s">
        <v>11</v>
      </c>
      <c r="B65" s="44">
        <v>128</v>
      </c>
      <c r="C65" s="44">
        <v>144</v>
      </c>
      <c r="D65" s="44">
        <v>160</v>
      </c>
      <c r="E65" s="44">
        <v>176</v>
      </c>
      <c r="F65" s="44">
        <v>192</v>
      </c>
      <c r="G65" s="44">
        <v>208</v>
      </c>
      <c r="H65" s="44">
        <v>224</v>
      </c>
      <c r="I65" s="44">
        <v>240</v>
      </c>
      <c r="J65" s="44">
        <v>256</v>
      </c>
      <c r="K65" s="44">
        <v>272</v>
      </c>
      <c r="L65" s="44">
        <v>288</v>
      </c>
      <c r="M65" s="44">
        <v>304</v>
      </c>
      <c r="N65" s="44">
        <v>320</v>
      </c>
      <c r="O65" s="44">
        <v>336</v>
      </c>
      <c r="P65" s="44">
        <v>352</v>
      </c>
      <c r="Q65" s="44">
        <v>368</v>
      </c>
      <c r="R65" s="44">
        <v>384</v>
      </c>
      <c r="S65" s="44">
        <v>400</v>
      </c>
      <c r="T65" s="44">
        <v>416</v>
      </c>
      <c r="U65" s="44">
        <v>432</v>
      </c>
      <c r="V65" s="44">
        <v>448</v>
      </c>
      <c r="W65" s="44">
        <v>464</v>
      </c>
      <c r="X65" s="44">
        <v>480</v>
      </c>
      <c r="Y65" s="44">
        <v>496</v>
      </c>
      <c r="Z65" s="44">
        <v>512</v>
      </c>
      <c r="AA65" s="44">
        <v>528</v>
      </c>
      <c r="AB65" s="44">
        <v>544</v>
      </c>
      <c r="AC65" s="44">
        <v>560</v>
      </c>
      <c r="AD65" s="44">
        <v>576</v>
      </c>
      <c r="AE65" s="44">
        <v>592</v>
      </c>
      <c r="AF65" s="44">
        <v>608</v>
      </c>
      <c r="AG65" s="44">
        <v>624</v>
      </c>
      <c r="AH65" s="45">
        <v>640</v>
      </c>
    </row>
    <row r="66" spans="1:34" x14ac:dyDescent="0.25">
      <c r="A66" s="5" t="s">
        <v>39</v>
      </c>
      <c r="B66" s="6">
        <v>61.418924764531681</v>
      </c>
      <c r="C66" s="6">
        <v>65.144607291280096</v>
      </c>
      <c r="D66" s="6">
        <v>68.668445439219042</v>
      </c>
      <c r="E66" s="6">
        <v>72.020073166742222</v>
      </c>
      <c r="F66" s="6">
        <v>75.222513111746039</v>
      </c>
      <c r="G66" s="6">
        <v>78.294073969558539</v>
      </c>
      <c r="H66" s="6">
        <v>81.328455528316184</v>
      </c>
      <c r="I66" s="6">
        <v>84.362837087073842</v>
      </c>
      <c r="J66" s="6">
        <v>87.397218645831487</v>
      </c>
      <c r="K66" s="6">
        <v>90.431600204589131</v>
      </c>
      <c r="L66" s="6">
        <v>93.465981763346775</v>
      </c>
      <c r="M66" s="6">
        <v>96.369424504841334</v>
      </c>
      <c r="N66" s="6">
        <v>98.880050794546619</v>
      </c>
      <c r="O66" s="6">
        <v>101.39067708425191</v>
      </c>
      <c r="P66" s="6">
        <v>103.90130337395721</v>
      </c>
      <c r="Q66" s="6">
        <v>106.41192966366251</v>
      </c>
      <c r="R66" s="6">
        <v>108.92255595336781</v>
      </c>
      <c r="S66" s="6">
        <v>111.43318224307311</v>
      </c>
      <c r="T66" s="6">
        <v>113.55292333198121</v>
      </c>
      <c r="U66" s="6">
        <v>115.67266442088921</v>
      </c>
      <c r="V66" s="6">
        <v>117.79240550979731</v>
      </c>
      <c r="W66" s="6">
        <v>119.91214659870541</v>
      </c>
      <c r="X66" s="6">
        <v>122.03188768761351</v>
      </c>
      <c r="Y66" s="6">
        <v>124.1516287765216</v>
      </c>
      <c r="Z66" s="6">
        <v>126.0523660029277</v>
      </c>
      <c r="AA66" s="6">
        <v>127.8801019418332</v>
      </c>
      <c r="AB66" s="6">
        <v>129.70783788073871</v>
      </c>
      <c r="AC66" s="6">
        <v>131.5355738196441</v>
      </c>
      <c r="AD66" s="6">
        <v>133.36330975854949</v>
      </c>
      <c r="AE66" s="6">
        <v>135.191045697455</v>
      </c>
      <c r="AF66" s="6">
        <v>137.00577180555371</v>
      </c>
      <c r="AG66" s="6">
        <v>138.79677294267159</v>
      </c>
      <c r="AH66" s="7">
        <v>140.56495598321669</v>
      </c>
    </row>
    <row r="67" spans="1:34" x14ac:dyDescent="0.25">
      <c r="A67" s="8" t="s">
        <v>40</v>
      </c>
      <c r="B67" s="9">
        <f>61.4189247645316 * $B$29 / 100</f>
        <v>61.418924764531603</v>
      </c>
      <c r="C67" s="9">
        <f>65.1446072912801 * $B$29 / 100</f>
        <v>65.144607291280096</v>
      </c>
      <c r="D67" s="9">
        <f>68.668445439219 * $B$29 / 100</f>
        <v>68.668445439218999</v>
      </c>
      <c r="E67" s="9">
        <f>72.0200731667422 * $B$29 / 100</f>
        <v>72.020073166742193</v>
      </c>
      <c r="F67" s="9">
        <f>75.222513111746 * $B$29 / 100</f>
        <v>75.222513111745997</v>
      </c>
      <c r="G67" s="9">
        <f>78.2940739695585 * $B$29 / 100</f>
        <v>78.294073969558497</v>
      </c>
      <c r="H67" s="9">
        <f>81.3284555283161 * $B$29 / 100</f>
        <v>81.328455528316098</v>
      </c>
      <c r="I67" s="9">
        <f>84.3628370870738 * $B$29 / 100</f>
        <v>84.3628370870738</v>
      </c>
      <c r="J67" s="9">
        <f>87.3972186458314 * $B$29 / 100</f>
        <v>87.397218645831401</v>
      </c>
      <c r="K67" s="9">
        <f>90.4316002045891 * $B$29 / 100</f>
        <v>90.431600204589103</v>
      </c>
      <c r="L67" s="9">
        <f>93.4659817633467 * $B$29 / 100</f>
        <v>93.465981763346704</v>
      </c>
      <c r="M67" s="9">
        <f>96.3694245048413 * $B$29 / 100</f>
        <v>96.369424504841305</v>
      </c>
      <c r="N67" s="9">
        <f>98.8800507945466 * $B$29 / 100</f>
        <v>98.880050794546605</v>
      </c>
      <c r="O67" s="9">
        <f>101.390677084251 * $B$29 / 100</f>
        <v>101.390677084251</v>
      </c>
      <c r="P67" s="9">
        <f>103.901303373957 * $B$29 / 100</f>
        <v>103.90130337395699</v>
      </c>
      <c r="Q67" s="9">
        <f>106.411929663662 * $B$29 / 100</f>
        <v>106.41192966366199</v>
      </c>
      <c r="R67" s="9">
        <f>108.922555953367 * $B$29 / 100</f>
        <v>108.922555953367</v>
      </c>
      <c r="S67" s="9">
        <f>111.433182243073 * $B$29 / 100</f>
        <v>111.43318224307301</v>
      </c>
      <c r="T67" s="9">
        <f>113.552923331981 * $B$29 / 100</f>
        <v>113.55292333198101</v>
      </c>
      <c r="U67" s="9">
        <f>115.672664420889 * $B$29 / 100</f>
        <v>115.67266442088902</v>
      </c>
      <c r="V67" s="9">
        <f>117.792405509797 * $B$29 / 100</f>
        <v>117.79240550979701</v>
      </c>
      <c r="W67" s="9">
        <f>119.912146598705 * $B$29 / 100</f>
        <v>119.91214659870498</v>
      </c>
      <c r="X67" s="9">
        <f>122.031887687613 * $B$29 / 100</f>
        <v>122.03188768761299</v>
      </c>
      <c r="Y67" s="9">
        <f>124.151628776521 * $B$29 / 100</f>
        <v>124.15162877652099</v>
      </c>
      <c r="Z67" s="9">
        <f>126.052366002927 * $B$29 / 100</f>
        <v>126.05236600292702</v>
      </c>
      <c r="AA67" s="9">
        <f>127.880101941833 * $B$29 / 100</f>
        <v>127.880101941833</v>
      </c>
      <c r="AB67" s="9">
        <f>129.707837880738 * $B$29 / 100</f>
        <v>129.707837880738</v>
      </c>
      <c r="AC67" s="9">
        <f>131.535573819644 * $B$29 / 100</f>
        <v>131.53557381964399</v>
      </c>
      <c r="AD67" s="9">
        <f>133.363309758549 * $B$29 / 100</f>
        <v>133.36330975854901</v>
      </c>
      <c r="AE67" s="9">
        <f>135.191045697455 * $B$29 / 100</f>
        <v>135.191045697455</v>
      </c>
      <c r="AF67" s="9">
        <f>137.005771805553 * $B$29 / 100</f>
        <v>137.005771805553</v>
      </c>
      <c r="AG67" s="9">
        <f>138.796772942671 * $B$29 / 100</f>
        <v>138.796772942671</v>
      </c>
      <c r="AH67" s="10">
        <f>140.564955983216 * $B$29 / 100</f>
        <v>140.56495598321601</v>
      </c>
    </row>
    <row r="70" spans="1:34" ht="28.9" customHeight="1" x14ac:dyDescent="0.5">
      <c r="A70" s="1" t="s">
        <v>43</v>
      </c>
      <c r="B70" s="1"/>
    </row>
    <row r="71" spans="1:34" x14ac:dyDescent="0.25">
      <c r="A71" s="43" t="s">
        <v>11</v>
      </c>
      <c r="B71" s="44">
        <v>128</v>
      </c>
      <c r="C71" s="44">
        <v>148</v>
      </c>
      <c r="D71" s="44">
        <v>168</v>
      </c>
      <c r="E71" s="44">
        <v>188</v>
      </c>
      <c r="F71" s="44">
        <v>208</v>
      </c>
      <c r="G71" s="44">
        <v>228</v>
      </c>
      <c r="H71" s="44">
        <v>248</v>
      </c>
      <c r="I71" s="44">
        <v>268</v>
      </c>
      <c r="J71" s="44">
        <v>288</v>
      </c>
      <c r="K71" s="44">
        <v>308</v>
      </c>
      <c r="L71" s="44">
        <v>328</v>
      </c>
      <c r="M71" s="44">
        <v>348</v>
      </c>
      <c r="N71" s="44">
        <v>368</v>
      </c>
      <c r="O71" s="44">
        <v>388</v>
      </c>
      <c r="P71" s="44">
        <v>408</v>
      </c>
      <c r="Q71" s="44">
        <v>428</v>
      </c>
      <c r="R71" s="44">
        <v>448</v>
      </c>
      <c r="S71" s="44">
        <v>468</v>
      </c>
      <c r="T71" s="44">
        <v>488</v>
      </c>
      <c r="U71" s="44">
        <v>508</v>
      </c>
      <c r="V71" s="44">
        <v>528</v>
      </c>
      <c r="W71" s="44">
        <v>548</v>
      </c>
      <c r="X71" s="44">
        <v>568</v>
      </c>
      <c r="Y71" s="44">
        <v>588</v>
      </c>
      <c r="Z71" s="44">
        <v>608</v>
      </c>
      <c r="AA71" s="44">
        <v>628</v>
      </c>
      <c r="AB71" s="44">
        <v>648</v>
      </c>
      <c r="AC71" s="44">
        <v>668</v>
      </c>
      <c r="AD71" s="44">
        <v>688</v>
      </c>
      <c r="AE71" s="44">
        <v>708</v>
      </c>
      <c r="AF71" s="44">
        <v>728</v>
      </c>
      <c r="AG71" s="44">
        <v>748</v>
      </c>
      <c r="AH71" s="45">
        <v>768</v>
      </c>
    </row>
    <row r="72" spans="1:34" x14ac:dyDescent="0.25">
      <c r="A72" s="5" t="s">
        <v>39</v>
      </c>
      <c r="B72" s="6">
        <v>61.418924764531681</v>
      </c>
      <c r="C72" s="6">
        <v>66.043196047065123</v>
      </c>
      <c r="D72" s="6">
        <v>70.364217959066053</v>
      </c>
      <c r="E72" s="6">
        <v>74.434821111297296</v>
      </c>
      <c r="F72" s="6">
        <v>78.294073969558539</v>
      </c>
      <c r="G72" s="6">
        <v>82.087050918005602</v>
      </c>
      <c r="H72" s="6">
        <v>85.880027866452664</v>
      </c>
      <c r="I72" s="6">
        <v>89.673004814899713</v>
      </c>
      <c r="J72" s="6">
        <v>93.465981763346775</v>
      </c>
      <c r="K72" s="6">
        <v>96.997081077267666</v>
      </c>
      <c r="L72" s="6">
        <v>100.1353639393993</v>
      </c>
      <c r="M72" s="6">
        <v>103.2736468015309</v>
      </c>
      <c r="N72" s="6">
        <v>106.41192966366251</v>
      </c>
      <c r="O72" s="6">
        <v>109.55021252579409</v>
      </c>
      <c r="P72" s="6">
        <v>112.49305278752711</v>
      </c>
      <c r="Q72" s="6">
        <v>115.1427291486622</v>
      </c>
      <c r="R72" s="6">
        <v>117.79240550979731</v>
      </c>
      <c r="S72" s="6">
        <v>120.4420818709325</v>
      </c>
      <c r="T72" s="6">
        <v>123.0917582320676</v>
      </c>
      <c r="U72" s="6">
        <v>125.59543201820139</v>
      </c>
      <c r="V72" s="6">
        <v>127.8801019418332</v>
      </c>
      <c r="W72" s="6">
        <v>130.16477186546501</v>
      </c>
      <c r="X72" s="6">
        <v>132.4494417890968</v>
      </c>
      <c r="Y72" s="6">
        <v>134.73411171272861</v>
      </c>
      <c r="Z72" s="6">
        <v>137.00634799759351</v>
      </c>
      <c r="AA72" s="6">
        <v>139.2415093435049</v>
      </c>
      <c r="AB72" s="6">
        <v>141.44135341857071</v>
      </c>
      <c r="AC72" s="6">
        <v>143.6075032492964</v>
      </c>
      <c r="AD72" s="6">
        <v>145.74146123226689</v>
      </c>
      <c r="AE72" s="6">
        <v>147.84462132501139</v>
      </c>
      <c r="AF72" s="6">
        <v>149.91827969715919</v>
      </c>
      <c r="AG72" s="6">
        <v>151.96364407309841</v>
      </c>
      <c r="AH72" s="7">
        <v>153.98184195740421</v>
      </c>
    </row>
    <row r="73" spans="1:34" x14ac:dyDescent="0.25">
      <c r="A73" s="8" t="s">
        <v>40</v>
      </c>
      <c r="B73" s="9">
        <f>61.4189247645316 * $B$29 / 100</f>
        <v>61.418924764531603</v>
      </c>
      <c r="C73" s="9">
        <f>66.0431960470651 * $B$29 / 100</f>
        <v>66.043196047065095</v>
      </c>
      <c r="D73" s="9">
        <f>70.364217959066 * $B$29 / 100</f>
        <v>70.364217959065996</v>
      </c>
      <c r="E73" s="9">
        <f>74.4348211112973 * $B$29 / 100</f>
        <v>74.434821111297296</v>
      </c>
      <c r="F73" s="9">
        <f>78.2940739695585 * $B$29 / 100</f>
        <v>78.294073969558497</v>
      </c>
      <c r="G73" s="9">
        <f>82.0870509180056 * $B$29 / 100</f>
        <v>82.087050918005602</v>
      </c>
      <c r="H73" s="9">
        <f>85.8800278664526 * $B$29 / 100</f>
        <v>85.880027866452608</v>
      </c>
      <c r="I73" s="9">
        <f>89.6730048148997 * $B$29 / 100</f>
        <v>89.673004814899699</v>
      </c>
      <c r="J73" s="9">
        <f>93.4659817633467 * $B$29 / 100</f>
        <v>93.465981763346704</v>
      </c>
      <c r="K73" s="9">
        <f>96.9970810772676 * $B$29 / 100</f>
        <v>96.997081077267595</v>
      </c>
      <c r="L73" s="9">
        <f>100.135363939399 * $B$29 / 100</f>
        <v>100.135363939399</v>
      </c>
      <c r="M73" s="9">
        <f>103.27364680153 * $B$29 / 100</f>
        <v>103.27364680153001</v>
      </c>
      <c r="N73" s="9">
        <f>106.411929663662 * $B$29 / 100</f>
        <v>106.41192966366199</v>
      </c>
      <c r="O73" s="9">
        <f>109.550212525794 * $B$29 / 100</f>
        <v>109.550212525794</v>
      </c>
      <c r="P73" s="9">
        <f>112.493052787527 * $B$29 / 100</f>
        <v>112.49305278752701</v>
      </c>
      <c r="Q73" s="9">
        <f>115.142729148662 * $B$29 / 100</f>
        <v>115.142729148662</v>
      </c>
      <c r="R73" s="9">
        <f>117.792405509797 * $B$29 / 100</f>
        <v>117.79240550979701</v>
      </c>
      <c r="S73" s="9">
        <f>120.442081870932 * $B$29 / 100</f>
        <v>120.442081870932</v>
      </c>
      <c r="T73" s="9">
        <f>123.091758232067 * $B$29 / 100</f>
        <v>123.09175823206698</v>
      </c>
      <c r="U73" s="9">
        <f>125.595432018201 * $B$29 / 100</f>
        <v>125.595432018201</v>
      </c>
      <c r="V73" s="9">
        <f>127.880101941833 * $B$29 / 100</f>
        <v>127.880101941833</v>
      </c>
      <c r="W73" s="9">
        <f>130.164771865465 * $B$29 / 100</f>
        <v>130.16477186546501</v>
      </c>
      <c r="X73" s="9">
        <f>132.449441789096 * $B$29 / 100</f>
        <v>132.449441789096</v>
      </c>
      <c r="Y73" s="9">
        <f>134.734111712728 * $B$29 / 100</f>
        <v>134.73411171272801</v>
      </c>
      <c r="Z73" s="9">
        <f>137.006347997593 * $B$29 / 100</f>
        <v>137.006347997593</v>
      </c>
      <c r="AA73" s="9">
        <f>139.241509343504 * $B$29 / 100</f>
        <v>139.24150934350399</v>
      </c>
      <c r="AB73" s="9">
        <f>141.44135341857 * $B$29 / 100</f>
        <v>141.44135341857</v>
      </c>
      <c r="AC73" s="9">
        <f>143.607503249296 * $B$29 / 100</f>
        <v>143.607503249296</v>
      </c>
      <c r="AD73" s="9">
        <f>145.741461232266 * $B$29 / 100</f>
        <v>145.741461232266</v>
      </c>
      <c r="AE73" s="9">
        <f>147.844621325011 * $B$29 / 100</f>
        <v>147.84462132501099</v>
      </c>
      <c r="AF73" s="9">
        <f>149.918279697159 * $B$29 / 100</f>
        <v>149.91827969715899</v>
      </c>
      <c r="AG73" s="9">
        <f>151.963644073098 * $B$29 / 100</f>
        <v>151.96364407309801</v>
      </c>
      <c r="AH73" s="10">
        <f>153.981841957404 * $B$29 / 100</f>
        <v>153.98184195740399</v>
      </c>
    </row>
    <row r="76" spans="1:34" ht="28.9" customHeight="1" x14ac:dyDescent="0.5">
      <c r="A76" s="1" t="s">
        <v>18</v>
      </c>
      <c r="B76" s="1"/>
    </row>
    <row r="77" spans="1:34" x14ac:dyDescent="0.25">
      <c r="A77" s="43" t="s">
        <v>14</v>
      </c>
      <c r="B77" s="44">
        <v>-80</v>
      </c>
      <c r="C77" s="44">
        <v>-70</v>
      </c>
      <c r="D77" s="44">
        <v>-60</v>
      </c>
      <c r="E77" s="44">
        <v>-50</v>
      </c>
      <c r="F77" s="44">
        <v>-40</v>
      </c>
      <c r="G77" s="44">
        <v>-30</v>
      </c>
      <c r="H77" s="44">
        <v>-20</v>
      </c>
      <c r="I77" s="44">
        <v>-10</v>
      </c>
      <c r="J77" s="44">
        <v>0</v>
      </c>
      <c r="K77" s="44">
        <v>10</v>
      </c>
      <c r="L77" s="44">
        <v>20</v>
      </c>
      <c r="M77" s="44">
        <v>30</v>
      </c>
      <c r="N77" s="44">
        <v>40</v>
      </c>
      <c r="O77" s="44">
        <v>50</v>
      </c>
      <c r="P77" s="44">
        <v>60</v>
      </c>
      <c r="Q77" s="44">
        <v>70</v>
      </c>
      <c r="R77" s="45">
        <v>80</v>
      </c>
    </row>
    <row r="78" spans="1:34" x14ac:dyDescent="0.25">
      <c r="A78" s="5" t="s">
        <v>39</v>
      </c>
      <c r="B78" s="6">
        <v>98.880050794546619</v>
      </c>
      <c r="C78" s="6">
        <v>100.44919222561241</v>
      </c>
      <c r="D78" s="6">
        <v>102.01833365667819</v>
      </c>
      <c r="E78" s="6">
        <v>103.587475087744</v>
      </c>
      <c r="F78" s="6">
        <v>105.1566165188098</v>
      </c>
      <c r="G78" s="6">
        <v>106.7257579498756</v>
      </c>
      <c r="H78" s="6">
        <v>108.2948993809415</v>
      </c>
      <c r="I78" s="6">
        <v>109.8640408120073</v>
      </c>
      <c r="J78" s="6">
        <v>111.43318224307311</v>
      </c>
      <c r="K78" s="6">
        <v>112.7580204236406</v>
      </c>
      <c r="L78" s="6">
        <v>114.0828586042082</v>
      </c>
      <c r="M78" s="6">
        <v>115.40769678477569</v>
      </c>
      <c r="N78" s="6">
        <v>116.73253496534331</v>
      </c>
      <c r="O78" s="6">
        <v>118.0573731459109</v>
      </c>
      <c r="P78" s="6">
        <v>119.3822113264784</v>
      </c>
      <c r="Q78" s="6">
        <v>120.70704950704599</v>
      </c>
      <c r="R78" s="7">
        <v>122.03188768761351</v>
      </c>
    </row>
    <row r="79" spans="1:34" x14ac:dyDescent="0.25">
      <c r="A79" s="8" t="s">
        <v>40</v>
      </c>
      <c r="B79" s="9">
        <f>98.8800507945466 * $B$29 / 100</f>
        <v>98.880050794546605</v>
      </c>
      <c r="C79" s="9">
        <f>100.449192225612 * $B$29 / 100</f>
        <v>100.44919222561198</v>
      </c>
      <c r="D79" s="9">
        <f>102.018333656678 * $B$29 / 100</f>
        <v>102.01833365667798</v>
      </c>
      <c r="E79" s="9">
        <f>103.587475087744 * $B$29 / 100</f>
        <v>103.58747508774398</v>
      </c>
      <c r="F79" s="9">
        <f>105.156616518809 * $B$29 / 100</f>
        <v>105.156616518809</v>
      </c>
      <c r="G79" s="9">
        <f>106.725757949875 * $B$29 / 100</f>
        <v>106.725757949875</v>
      </c>
      <c r="H79" s="9">
        <f>108.294899380941 * $B$29 / 100</f>
        <v>108.294899380941</v>
      </c>
      <c r="I79" s="9">
        <f>109.864040812007 * $B$29 / 100</f>
        <v>109.864040812007</v>
      </c>
      <c r="J79" s="9">
        <f>111.433182243073 * $B$29 / 100</f>
        <v>111.43318224307301</v>
      </c>
      <c r="K79" s="9">
        <f>112.75802042364 * $B$29 / 100</f>
        <v>112.75802042364</v>
      </c>
      <c r="L79" s="9">
        <f>114.082858604208 * $B$29 / 100</f>
        <v>114.082858604208</v>
      </c>
      <c r="M79" s="9">
        <f>115.407696784775 * $B$29 / 100</f>
        <v>115.407696784775</v>
      </c>
      <c r="N79" s="9">
        <f>116.732534965343 * $B$29 / 100</f>
        <v>116.73253496534301</v>
      </c>
      <c r="O79" s="9">
        <f>118.05737314591 * $B$29 / 100</f>
        <v>118.05737314591001</v>
      </c>
      <c r="P79" s="9">
        <f>119.382211326478 * $B$29 / 100</f>
        <v>119.38221132647799</v>
      </c>
      <c r="Q79" s="9">
        <f>120.707049507045 * $B$29 / 100</f>
        <v>120.707049507045</v>
      </c>
      <c r="R79" s="10">
        <f>122.031887687613 * $B$29 / 100</f>
        <v>122.03188768761299</v>
      </c>
    </row>
  </sheetData>
  <sheetProtection algorithmName="SHA-512" hashValue="gXwyeW3Vge7qs5ZM3eUEGzr7eVHc4bOZHRZWxLuDXUBOpvD64bUVJijOJbHRJisb+B18dvyfN+45EwJNUHu/kg==" saltValue="iOm3B37EqGxG3kOxBJPDWw==" spinCount="100000" sheet="1" objects="1" scenarios="1"/>
  <protectedRanges>
    <protectedRange sqref="B29:B31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2022-05-17T05:42:00Z</dcterms:created>
  <dcterms:modified xsi:type="dcterms:W3CDTF">2022-05-23T00:03:53Z</dcterms:modified>
</cp:coreProperties>
</file>