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B528E327-BDF5-4863-8120-23D2464AFE22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<sst xmlns="http://schemas.openxmlformats.org/spreadsheetml/2006/main" count="294" uniqueCount="44">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</sst>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436917-A8AF-44CC-8644-182D3DB36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4DAEA-4F63-42A9-B58A-0B68E566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FB167D-38CE-4FFD-85BE-BE8E4227C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253B5E-8C2E-40C3-AB84-A3D4A9A4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060014-8754-41DE-94BB-B5440D25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5470A4-2103-4C37-8247-13495137B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9FC6CD-C525-4A18-9063-D574BA969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9FD248-BE3A-4E50-A533-8B9725BE4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126.3520961568987</v>
      </c>
      <c r="C41" s="6">
        <f>126.352096156898 * $B$36 / 100</f>
        <v>126.352096156898</v>
      </c>
      <c r="D41" s="6">
        <v>15.920083333333331</v>
      </c>
      <c r="E41" s="7">
        <f>15.9200833333333 * $B$36 / 100</f>
        <v>15.920083333333301</v>
      </c>
    </row>
    <row r="42" spans="1:5" x14ac:dyDescent="0.25">
      <c r="A42" s="5">
        <v>5</v>
      </c>
      <c r="B42" s="6">
        <v>126.9850636695533</v>
      </c>
      <c r="C42" s="6">
        <f>126.985063669553 * $B$36 / 100</f>
        <v>126.985063669553</v>
      </c>
      <c r="D42" s="6">
        <v>15.99983583333333</v>
      </c>
      <c r="E42" s="7">
        <f>15.9998358333333 * $B$36 / 100</f>
        <v>15.9998358333333</v>
      </c>
    </row>
    <row r="43" spans="1:5" x14ac:dyDescent="0.25">
      <c r="A43" s="5">
        <v>10</v>
      </c>
      <c r="B43" s="6">
        <v>127.6180311822078</v>
      </c>
      <c r="C43" s="6">
        <f>127.618031182207 * $B$36 / 100</f>
        <v>127.61803118220702</v>
      </c>
      <c r="D43" s="6">
        <v>16.07958833333333</v>
      </c>
      <c r="E43" s="7">
        <f>16.0795883333333 * $B$36 / 100</f>
        <v>16.079588333333302</v>
      </c>
    </row>
    <row r="44" spans="1:5" x14ac:dyDescent="0.25">
      <c r="A44" s="5">
        <v>15</v>
      </c>
      <c r="B44" s="6">
        <v>128.25099869486229</v>
      </c>
      <c r="C44" s="6">
        <f>128.250998694862 * $B$36 / 100</f>
        <v>128.25099869486201</v>
      </c>
      <c r="D44" s="6">
        <v>16.159340833333339</v>
      </c>
      <c r="E44" s="7">
        <f>16.1593408333333 * $B$36 / 100</f>
        <v>16.1593408333333</v>
      </c>
    </row>
    <row r="45" spans="1:5" x14ac:dyDescent="0.25">
      <c r="A45" s="5">
        <v>20</v>
      </c>
      <c r="B45" s="6">
        <v>128.88396620751689</v>
      </c>
      <c r="C45" s="6">
        <f>128.883966207516 * $B$36 / 100</f>
        <v>128.88396620751601</v>
      </c>
      <c r="D45" s="6">
        <v>16.239093333333329</v>
      </c>
      <c r="E45" s="7">
        <f>16.2390933333333 * $B$36 / 100</f>
        <v>16.239093333333301</v>
      </c>
    </row>
    <row r="46" spans="1:5" x14ac:dyDescent="0.25">
      <c r="A46" s="5">
        <v>25</v>
      </c>
      <c r="B46" s="6">
        <v>129.51693372017141</v>
      </c>
      <c r="C46" s="6">
        <f>129.516933720171 * $B$36 / 100</f>
        <v>129.51693372017101</v>
      </c>
      <c r="D46" s="6">
        <v>16.318845833333331</v>
      </c>
      <c r="E46" s="7">
        <f>16.3188458333333 * $B$36 / 100</f>
        <v>16.318845833333299</v>
      </c>
    </row>
    <row r="47" spans="1:5" x14ac:dyDescent="0.25">
      <c r="A47" s="5">
        <v>30</v>
      </c>
      <c r="B47" s="6">
        <v>130.14990123282601</v>
      </c>
      <c r="C47" s="6">
        <f>130.149901232825 * $B$36 / 100</f>
        <v>130.14990123282499</v>
      </c>
      <c r="D47" s="6">
        <v>16.398598333333329</v>
      </c>
      <c r="E47" s="7">
        <f>16.3985983333333 * $B$36 / 100</f>
        <v>16.3985983333333</v>
      </c>
    </row>
    <row r="48" spans="1:5" x14ac:dyDescent="0.25">
      <c r="A48" s="5">
        <v>35</v>
      </c>
      <c r="B48" s="6">
        <v>130.7828687454805</v>
      </c>
      <c r="C48" s="6">
        <f>130.78286874548 * $B$36 / 100</f>
        <v>130.78286874547999</v>
      </c>
      <c r="D48" s="6">
        <v>16.47835083333333</v>
      </c>
      <c r="E48" s="7">
        <f>16.4783508333333 * $B$36 / 100</f>
        <v>16.478350833333302</v>
      </c>
    </row>
    <row r="49" spans="1:18" x14ac:dyDescent="0.25">
      <c r="A49" s="5">
        <v>40</v>
      </c>
      <c r="B49" s="6">
        <v>131.4158362581351</v>
      </c>
      <c r="C49" s="6">
        <f>131.415836258135 * $B$36 / 100</f>
        <v>131.41583625813499</v>
      </c>
      <c r="D49" s="6">
        <v>16.558103333333332</v>
      </c>
      <c r="E49" s="7">
        <f>16.5581033333333 * $B$36 / 100</f>
        <v>16.5581033333333</v>
      </c>
    </row>
    <row r="50" spans="1:18" x14ac:dyDescent="0.25">
      <c r="A50" s="5">
        <v>45</v>
      </c>
      <c r="B50" s="6">
        <v>132.04880377078959</v>
      </c>
      <c r="C50" s="6">
        <f>132.048803770789 * $B$36 / 100</f>
        <v>132.04880377078899</v>
      </c>
      <c r="D50" s="6">
        <v>16.63785583333333</v>
      </c>
      <c r="E50" s="7">
        <f>16.6378558333333 * $B$36 / 100</f>
        <v>16.637855833333301</v>
      </c>
    </row>
    <row r="51" spans="1:18" x14ac:dyDescent="0.25">
      <c r="A51" s="5">
        <v>50</v>
      </c>
      <c r="B51" s="6">
        <v>132.68177128344419</v>
      </c>
      <c r="C51" s="6">
        <f>132.681771283444 * $B$36 / 100</f>
        <v>132.68177128344399</v>
      </c>
      <c r="D51" s="6">
        <v>16.717608333333331</v>
      </c>
      <c r="E51" s="7">
        <f>16.7176083333333 * $B$36 / 100</f>
        <v>16.717608333333299</v>
      </c>
    </row>
    <row r="52" spans="1:18" x14ac:dyDescent="0.25">
      <c r="A52" s="5">
        <v>55</v>
      </c>
      <c r="B52" s="6">
        <v>133.31473879609871</v>
      </c>
      <c r="C52" s="6">
        <f>133.314738796098 * $B$36 / 100</f>
        <v>133.314738796098</v>
      </c>
      <c r="D52" s="6">
        <v>16.797360833333329</v>
      </c>
      <c r="E52" s="7">
        <f>16.7973608333333 * $B$36 / 100</f>
        <v>16.7973608333333</v>
      </c>
    </row>
    <row r="53" spans="1:18" x14ac:dyDescent="0.25">
      <c r="A53" s="5">
        <v>60</v>
      </c>
      <c r="B53" s="6">
        <v>133.9477063087532</v>
      </c>
      <c r="C53" s="6">
        <f>133.947706308753 * $B$36 / 100</f>
        <v>133.947706308753</v>
      </c>
      <c r="D53" s="6">
        <v>16.87711333333333</v>
      </c>
      <c r="E53" s="7">
        <f>16.8771133333333 * $B$36 / 100</f>
        <v>16.877113333333298</v>
      </c>
    </row>
    <row r="54" spans="1:18" x14ac:dyDescent="0.25">
      <c r="A54" s="5">
        <v>65</v>
      </c>
      <c r="B54" s="6">
        <v>134.5806738214078</v>
      </c>
      <c r="C54" s="6">
        <f>134.580673821407 * $B$36 / 100</f>
        <v>134.580673821407</v>
      </c>
      <c r="D54" s="6">
        <v>16.956865833333332</v>
      </c>
      <c r="E54" s="7">
        <f>16.9568658333333 * $B$36 / 100</f>
        <v>16.9568658333333</v>
      </c>
    </row>
    <row r="55" spans="1:18" x14ac:dyDescent="0.25">
      <c r="A55" s="5">
        <v>70</v>
      </c>
      <c r="B55" s="6">
        <v>135.21364133406229</v>
      </c>
      <c r="C55" s="6">
        <f>135.213641334062 * $B$36 / 100</f>
        <v>135.213641334062</v>
      </c>
      <c r="D55" s="6">
        <v>17.03661833333333</v>
      </c>
      <c r="E55" s="7">
        <f>17.0366183333333 * $B$36 / 100</f>
        <v>17.036618333333301</v>
      </c>
    </row>
    <row r="56" spans="1:18" x14ac:dyDescent="0.25">
      <c r="A56" s="5">
        <v>75</v>
      </c>
      <c r="B56" s="6">
        <v>135.84660884671689</v>
      </c>
      <c r="C56" s="6">
        <f>135.846608846716 * $B$36 / 100</f>
        <v>135.84660884671601</v>
      </c>
      <c r="D56" s="6">
        <v>17.116370833333331</v>
      </c>
      <c r="E56" s="7">
        <f>17.1163708333333 * $B$36 / 100</f>
        <v>17.116370833333299</v>
      </c>
    </row>
    <row r="57" spans="1:18" x14ac:dyDescent="0.25">
      <c r="A57" s="8">
        <v>80</v>
      </c>
      <c r="B57" s="9">
        <v>136.47957635937141</v>
      </c>
      <c r="C57" s="9">
        <f>136.479576359371 * $B$36 / 100</f>
        <v>136.47957635937101</v>
      </c>
      <c r="D57" s="9">
        <v>17.196123333333329</v>
      </c>
      <c r="E57" s="10">
        <f>17.1961233333333 * $B$36 / 100</f>
        <v>17.196123333333301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29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9.9812106778060876</v>
      </c>
      <c r="C67" s="31">
        <v>8.8166814522782175</v>
      </c>
      <c r="D67" s="31">
        <v>7.7756502080475434</v>
      </c>
      <c r="E67" s="31">
        <v>6.848760731641379</v>
      </c>
      <c r="F67" s="31">
        <v>6.0270303690407916</v>
      </c>
      <c r="G67" s="31">
        <v>5.3018500256806078</v>
      </c>
      <c r="H67" s="31">
        <v>4.6649841664493934</v>
      </c>
      <c r="I67" s="31">
        <v>4.1085708156894576</v>
      </c>
      <c r="J67" s="31">
        <v>3.6251215571968731</v>
      </c>
      <c r="K67" s="31">
        <v>3.2075215342214651</v>
      </c>
      <c r="L67" s="31">
        <v>2.8490294494667912</v>
      </c>
      <c r="M67" s="31">
        <v>2.5432775650901558</v>
      </c>
      <c r="N67" s="31">
        <v>2.284271702702632</v>
      </c>
      <c r="O67" s="31">
        <v>2.066391243369047</v>
      </c>
      <c r="P67" s="31">
        <v>1.8843891276079441</v>
      </c>
      <c r="Q67" s="31">
        <v>1.7333918553916401</v>
      </c>
      <c r="R67" s="31">
        <v>1.608899486146206</v>
      </c>
      <c r="S67" s="31">
        <v>1.506785638751446</v>
      </c>
      <c r="T67" s="31">
        <v>1.42329749154092</v>
      </c>
      <c r="U67" s="31">
        <v>1.3550557823019569</v>
      </c>
      <c r="V67" s="31">
        <v>1.299054808275582</v>
      </c>
      <c r="W67" s="31">
        <v>1.252662426156631</v>
      </c>
      <c r="X67" s="31">
        <v>1.2136200520936531</v>
      </c>
      <c r="Y67" s="31">
        <v>1.1800426616889439</v>
      </c>
      <c r="Z67" s="31">
        <v>1.1504187899985689</v>
      </c>
      <c r="AA67" s="31">
        <v>1.1236105315323499</v>
      </c>
      <c r="AB67" s="31">
        <v>1.0988535402538351</v>
      </c>
      <c r="AC67" s="32">
        <v>1.0757570295803129</v>
      </c>
    </row>
    <row r="68" spans="1:29" x14ac:dyDescent="0.25">
      <c r="A68" s="30">
        <v>5</v>
      </c>
      <c r="B68" s="31">
        <v>10.04832902420393</v>
      </c>
      <c r="C68" s="31">
        <v>8.8766546667617963</v>
      </c>
      <c r="D68" s="31">
        <v>7.8290207526630242</v>
      </c>
      <c r="E68" s="31">
        <v>6.8960501510518686</v>
      </c>
      <c r="F68" s="31">
        <v>6.0687392905263584</v>
      </c>
      <c r="G68" s="31">
        <v>5.3384581591382467</v>
      </c>
      <c r="H68" s="31">
        <v>4.6969503043930514</v>
      </c>
      <c r="I68" s="31">
        <v>4.1363328332500178</v>
      </c>
      <c r="J68" s="31">
        <v>3.6490964121221698</v>
      </c>
      <c r="K68" s="31">
        <v>3.228105266876268</v>
      </c>
      <c r="L68" s="31">
        <v>2.8665971828328169</v>
      </c>
      <c r="M68" s="31">
        <v>2.558183504766077</v>
      </c>
      <c r="N68" s="31">
        <v>2.296849136904048</v>
      </c>
      <c r="O68" s="31">
        <v>2.0769525429285101</v>
      </c>
      <c r="P68" s="31">
        <v>1.8932257459749351</v>
      </c>
      <c r="Q68" s="31">
        <v>1.7407743286325941</v>
      </c>
      <c r="R68" s="31">
        <v>1.6150774329445019</v>
      </c>
      <c r="S68" s="31">
        <v>1.5119877604074059</v>
      </c>
      <c r="T68" s="31">
        <v>1.427731571971824</v>
      </c>
      <c r="U68" s="31">
        <v>1.3589086880419869</v>
      </c>
      <c r="V68" s="31">
        <v>1.3024924884759019</v>
      </c>
      <c r="W68" s="31">
        <v>1.2558299125853449</v>
      </c>
      <c r="X68" s="31">
        <v>1.2166414591357899</v>
      </c>
      <c r="Y68" s="31">
        <v>1.183021186346483</v>
      </c>
      <c r="Z68" s="31">
        <v>1.1534367118904429</v>
      </c>
      <c r="AA68" s="31">
        <v>1.1267292128944291</v>
      </c>
      <c r="AB68" s="31">
        <v>1.102113425938928</v>
      </c>
      <c r="AC68" s="32">
        <v>1.07917764705817</v>
      </c>
    </row>
    <row r="69" spans="1:29" x14ac:dyDescent="0.25">
      <c r="A69" s="30">
        <v>10</v>
      </c>
      <c r="B69" s="31">
        <v>10.115591040839741</v>
      </c>
      <c r="C69" s="31">
        <v>8.9367614606900201</v>
      </c>
      <c r="D69" s="31">
        <v>7.8825151533262856</v>
      </c>
      <c r="E69" s="31">
        <v>6.9434540705097278</v>
      </c>
      <c r="F69" s="31">
        <v>6.1105537234553129</v>
      </c>
      <c r="G69" s="31">
        <v>5.3751631828317468</v>
      </c>
      <c r="H69" s="31">
        <v>4.7290050787614852</v>
      </c>
      <c r="I69" s="31">
        <v>4.1641756008207214</v>
      </c>
      <c r="J69" s="31">
        <v>3.6731444980394201</v>
      </c>
      <c r="K69" s="31">
        <v>3.2487550789012789</v>
      </c>
      <c r="L69" s="31">
        <v>2.8842242113437591</v>
      </c>
      <c r="M69" s="31">
        <v>2.5731423227580539</v>
      </c>
      <c r="N69" s="31">
        <v>2.3094733999891122</v>
      </c>
      <c r="O69" s="31">
        <v>2.087554989335648</v>
      </c>
      <c r="P69" s="31">
        <v>1.9020981965500889</v>
      </c>
      <c r="Q69" s="31">
        <v>1.748187686838659</v>
      </c>
      <c r="R69" s="31">
        <v>1.621281684861293</v>
      </c>
      <c r="S69" s="31">
        <v>1.517211974731689</v>
      </c>
      <c r="T69" s="31">
        <v>1.4321839000173</v>
      </c>
      <c r="U69" s="31">
        <v>1.3627763637393251</v>
      </c>
      <c r="V69" s="31">
        <v>1.305941828372696</v>
      </c>
      <c r="W69" s="31">
        <v>1.2590063158461311</v>
      </c>
      <c r="X69" s="31">
        <v>1.2196694075420571</v>
      </c>
      <c r="Y69" s="31">
        <v>1.1860042442966749</v>
      </c>
      <c r="Z69" s="31">
        <v>1.1564575263999159</v>
      </c>
      <c r="AA69" s="31">
        <v>1.1298495135954849</v>
      </c>
      <c r="AB69" s="31">
        <v>1.105374025080845</v>
      </c>
      <c r="AC69" s="32">
        <v>1.0825984395071551</v>
      </c>
    </row>
    <row r="70" spans="1:29" x14ac:dyDescent="0.25">
      <c r="A70" s="30">
        <v>15</v>
      </c>
      <c r="B70" s="31">
        <v>10.18299319680205</v>
      </c>
      <c r="C70" s="31">
        <v>8.9969984301956973</v>
      </c>
      <c r="D70" s="31">
        <v>7.9361301332143714</v>
      </c>
      <c r="E70" s="31">
        <v>6.9909693402362381</v>
      </c>
      <c r="F70" s="31">
        <v>6.1524706450931941</v>
      </c>
      <c r="G70" s="31">
        <v>5.4119622010708932</v>
      </c>
      <c r="H70" s="31">
        <v>4.7611457209087336</v>
      </c>
      <c r="I70" s="31">
        <v>4.1920964767998514</v>
      </c>
      <c r="J70" s="31">
        <v>3.6972633003911528</v>
      </c>
      <c r="K70" s="31">
        <v>3.2694685827832859</v>
      </c>
      <c r="L70" s="31">
        <v>2.9019082745306481</v>
      </c>
      <c r="M70" s="31">
        <v>2.5881518856413801</v>
      </c>
      <c r="N70" s="31">
        <v>2.3221424855773631</v>
      </c>
      <c r="O70" s="31">
        <v>2.098196703254267</v>
      </c>
      <c r="P70" s="31">
        <v>1.9110047270414789</v>
      </c>
      <c r="Q70" s="31">
        <v>1.7556303047621169</v>
      </c>
      <c r="R70" s="31">
        <v>1.6275107436931131</v>
      </c>
      <c r="S70" s="31">
        <v>1.5224569105650669</v>
      </c>
      <c r="T70" s="31">
        <v>1.436653231562401</v>
      </c>
      <c r="U70" s="31">
        <v>1.366657692323253</v>
      </c>
      <c r="V70" s="31">
        <v>1.309401837939498</v>
      </c>
      <c r="W70" s="31">
        <v>1.262190772956794</v>
      </c>
      <c r="X70" s="31">
        <v>1.222703161374503</v>
      </c>
      <c r="Y70" s="31">
        <v>1.188991226645786</v>
      </c>
      <c r="Z70" s="31">
        <v>1.159480751677503</v>
      </c>
      <c r="AA70" s="31">
        <v>1.1329710788303189</v>
      </c>
      <c r="AB70" s="31">
        <v>1.1086351099186269</v>
      </c>
      <c r="AC70" s="32">
        <v>1.0860193062105521</v>
      </c>
    </row>
    <row r="71" spans="1:29" x14ac:dyDescent="0.25">
      <c r="A71" s="30">
        <v>20</v>
      </c>
      <c r="B71" s="31">
        <v>10.250532005110751</v>
      </c>
      <c r="C71" s="31">
        <v>9.0573622153429252</v>
      </c>
      <c r="D71" s="31">
        <v>7.9898624594356544</v>
      </c>
      <c r="E71" s="31">
        <v>7.0385928543840226</v>
      </c>
      <c r="F71" s="31">
        <v>6.1944870766368778</v>
      </c>
      <c r="G71" s="31">
        <v>5.4488523620968152</v>
      </c>
      <c r="H71" s="31">
        <v>4.7933695061201744</v>
      </c>
      <c r="I71" s="31">
        <v>4.2200928635170349</v>
      </c>
      <c r="J71" s="31">
        <v>3.72145034855125</v>
      </c>
      <c r="K71" s="31">
        <v>3.2902434349404128</v>
      </c>
      <c r="L71" s="31">
        <v>2.9196471558558561</v>
      </c>
      <c r="M71" s="31">
        <v>2.6032101039226681</v>
      </c>
      <c r="N71" s="31">
        <v>2.3348544312196782</v>
      </c>
      <c r="O71" s="31">
        <v>2.1088758492795061</v>
      </c>
      <c r="P71" s="31">
        <v>1.919943629088446</v>
      </c>
      <c r="Q71" s="31">
        <v>1.763100601086607</v>
      </c>
      <c r="R71" s="31">
        <v>1.6337631551678229</v>
      </c>
      <c r="S71" s="31">
        <v>1.527721240679681</v>
      </c>
      <c r="T71" s="31">
        <v>1.4411383664235169</v>
      </c>
      <c r="U71" s="31">
        <v>1.3705516006544161</v>
      </c>
      <c r="V71" s="31">
        <v>1.31287157108118</v>
      </c>
      <c r="W71" s="31">
        <v>1.2653824648664529</v>
      </c>
      <c r="X71" s="31">
        <v>1.225742028626515</v>
      </c>
      <c r="Y71" s="31">
        <v>1.1919815684314601</v>
      </c>
      <c r="Z71" s="31">
        <v>1.162505949805116</v>
      </c>
      <c r="AA71" s="31">
        <v>1.1360935977250901</v>
      </c>
      <c r="AB71" s="31">
        <v>1.111896496622663</v>
      </c>
      <c r="AC71" s="32">
        <v>1.0894401903829729</v>
      </c>
    </row>
    <row r="72" spans="1:29" x14ac:dyDescent="0.25">
      <c r="A72" s="30">
        <v>25</v>
      </c>
      <c r="B72" s="31">
        <v>10.318204022717021</v>
      </c>
      <c r="C72" s="31">
        <v>9.1178495001271838</v>
      </c>
      <c r="D72" s="31">
        <v>8.0437089430298467</v>
      </c>
      <c r="E72" s="31">
        <v>7.0863215510370461</v>
      </c>
      <c r="F72" s="31">
        <v>6.2366000832145758</v>
      </c>
      <c r="G72" s="31">
        <v>5.4858308580819664</v>
      </c>
      <c r="H72" s="31">
        <v>4.8256737536125174</v>
      </c>
      <c r="I72" s="31">
        <v>4.2481622072332366</v>
      </c>
      <c r="J72" s="31">
        <v>3.7457032158249288</v>
      </c>
      <c r="K72" s="31">
        <v>3.311077335722119</v>
      </c>
      <c r="L72" s="31">
        <v>2.9374386827131018</v>
      </c>
      <c r="M72" s="31">
        <v>2.6183149320398962</v>
      </c>
      <c r="N72" s="31">
        <v>2.3476073183982749</v>
      </c>
      <c r="O72" s="31">
        <v>2.1195906359378029</v>
      </c>
      <c r="P72" s="31">
        <v>1.9289132382617229</v>
      </c>
      <c r="Q72" s="31">
        <v>1.770597038427081</v>
      </c>
      <c r="R72" s="31">
        <v>1.6400375089446659</v>
      </c>
      <c r="S72" s="31">
        <v>1.5330036817789909</v>
      </c>
      <c r="T72" s="31">
        <v>1.445638148348336</v>
      </c>
      <c r="U72" s="31">
        <v>1.3744570595247489</v>
      </c>
      <c r="V72" s="31">
        <v>1.316350125633974</v>
      </c>
      <c r="W72" s="31">
        <v>1.268580616455564</v>
      </c>
      <c r="X72" s="31">
        <v>1.2287853612227759</v>
      </c>
      <c r="Y72" s="31">
        <v>1.194974748622639</v>
      </c>
      <c r="Z72" s="31">
        <v>1.165532726795917</v>
      </c>
      <c r="AA72" s="31">
        <v>1.139216803337167</v>
      </c>
      <c r="AB72" s="31">
        <v>1.115158045294645</v>
      </c>
      <c r="AC72" s="32">
        <v>1.0928610791703719</v>
      </c>
    </row>
    <row r="73" spans="1:29" x14ac:dyDescent="0.25">
      <c r="A73" s="30">
        <v>30</v>
      </c>
      <c r="B73" s="31">
        <v>10.386005850503439</v>
      </c>
      <c r="C73" s="31">
        <v>9.1784570124752545</v>
      </c>
      <c r="D73" s="31">
        <v>8.097666438967984</v>
      </c>
      <c r="E73" s="31">
        <v>7.1341524122105904</v>
      </c>
      <c r="F73" s="31">
        <v>6.2788067738858198</v>
      </c>
      <c r="G73" s="31">
        <v>5.5228949251301422</v>
      </c>
      <c r="H73" s="31">
        <v>4.8580558265337936</v>
      </c>
      <c r="I73" s="31">
        <v>4.2763019981407364</v>
      </c>
      <c r="J73" s="31">
        <v>3.7700195194487112</v>
      </c>
      <c r="K73" s="31">
        <v>3.3319680294091918</v>
      </c>
      <c r="L73" s="31">
        <v>2.9552807264274108</v>
      </c>
      <c r="M73" s="31">
        <v>2.6334643683623349</v>
      </c>
      <c r="N73" s="31">
        <v>2.3603992725266831</v>
      </c>
      <c r="O73" s="31">
        <v>2.130339315686955</v>
      </c>
      <c r="P73" s="31">
        <v>1.9379119340633451</v>
      </c>
      <c r="Q73" s="31">
        <v>1.778118123329836</v>
      </c>
      <c r="R73" s="31">
        <v>1.64633243861416</v>
      </c>
      <c r="S73" s="31">
        <v>1.5383029944977811</v>
      </c>
      <c r="T73" s="31">
        <v>1.450151465015922</v>
      </c>
      <c r="U73" s="31">
        <v>1.3783730836575581</v>
      </c>
      <c r="V73" s="31">
        <v>1.3198366433653961</v>
      </c>
      <c r="W73" s="31">
        <v>1.2717844965359271</v>
      </c>
      <c r="X73" s="31">
        <v>1.231832555019349</v>
      </c>
      <c r="Y73" s="31">
        <v>1.197970290119635</v>
      </c>
      <c r="Z73" s="31">
        <v>1.1685607325945</v>
      </c>
      <c r="AA73" s="31">
        <v>1.142340472655424</v>
      </c>
      <c r="AB73" s="31">
        <v>1.118419659967629</v>
      </c>
      <c r="AC73" s="32">
        <v>1.0962820036500569</v>
      </c>
    </row>
    <row r="74" spans="1:29" x14ac:dyDescent="0.25">
      <c r="A74" s="30">
        <v>35</v>
      </c>
      <c r="B74" s="31">
        <v>10.45393413328383</v>
      </c>
      <c r="C74" s="31">
        <v>9.2391815242452555</v>
      </c>
      <c r="D74" s="31">
        <v>8.1517318461524315</v>
      </c>
      <c r="E74" s="31">
        <v>7.1820824638512804</v>
      </c>
      <c r="F74" s="31">
        <v>6.3211043016414799</v>
      </c>
      <c r="G74" s="31">
        <v>5.5600418432764513</v>
      </c>
      <c r="H74" s="31">
        <v>4.8905131319633766</v>
      </c>
      <c r="I74" s="31">
        <v>4.3045097703631567</v>
      </c>
      <c r="J74" s="31">
        <v>3.7943969205904762</v>
      </c>
      <c r="K74" s="31">
        <v>3.3529133042137511</v>
      </c>
      <c r="L74" s="31">
        <v>2.9731712022551622</v>
      </c>
      <c r="M74" s="31">
        <v>2.648656455190614</v>
      </c>
      <c r="N74" s="31">
        <v>2.373228462949776</v>
      </c>
      <c r="O74" s="31">
        <v>2.1411201849160739</v>
      </c>
      <c r="P74" s="31">
        <v>1.9469381399266681</v>
      </c>
      <c r="Q74" s="31">
        <v>1.78566240627248</v>
      </c>
      <c r="R74" s="31">
        <v>1.652646621698175</v>
      </c>
      <c r="S74" s="31">
        <v>1.543617983402177</v>
      </c>
      <c r="T74" s="31">
        <v>1.454677248036615</v>
      </c>
      <c r="U74" s="31">
        <v>1.3822987317074491</v>
      </c>
      <c r="V74" s="31">
        <v>1.3233303099743201</v>
      </c>
      <c r="W74" s="31">
        <v>1.274993417850647</v>
      </c>
      <c r="X74" s="31">
        <v>1.234883049803585</v>
      </c>
      <c r="Y74" s="31">
        <v>1.20096775975405</v>
      </c>
      <c r="Z74" s="31">
        <v>1.171589661076688</v>
      </c>
      <c r="AA74" s="31">
        <v>1.145464426599947</v>
      </c>
      <c r="AB74" s="31">
        <v>1.1216812886059491</v>
      </c>
      <c r="AC74" s="32">
        <v>1.099703038830629</v>
      </c>
    </row>
    <row r="75" spans="1:29" x14ac:dyDescent="0.25">
      <c r="A75" s="30">
        <v>40</v>
      </c>
      <c r="B75" s="31">
        <v>10.521985559803429</v>
      </c>
      <c r="C75" s="31">
        <v>9.3000198512266454</v>
      </c>
      <c r="D75" s="31">
        <v>8.2059021074169038</v>
      </c>
      <c r="E75" s="31">
        <v>7.230108775837067</v>
      </c>
      <c r="F75" s="31">
        <v>6.363489863403764</v>
      </c>
      <c r="G75" s="31">
        <v>5.5972689364873593</v>
      </c>
      <c r="H75" s="31">
        <v>4.9230431209119736</v>
      </c>
      <c r="I75" s="31">
        <v>4.3327831019554557</v>
      </c>
      <c r="J75" s="31">
        <v>3.8188331243494211</v>
      </c>
      <c r="K75" s="31">
        <v>3.3739109922792521</v>
      </c>
      <c r="L75" s="31">
        <v>2.991108069384055</v>
      </c>
      <c r="M75" s="31">
        <v>2.6638892787566841</v>
      </c>
      <c r="N75" s="31">
        <v>2.3860931029437489</v>
      </c>
      <c r="O75" s="31">
        <v>2.1519315839456352</v>
      </c>
      <c r="P75" s="31">
        <v>1.955990323216416</v>
      </c>
      <c r="Q75" s="31">
        <v>1.7932284816639761</v>
      </c>
      <c r="R75" s="31">
        <v>1.6589787796499229</v>
      </c>
      <c r="S75" s="31">
        <v>1.5489474969896051</v>
      </c>
      <c r="T75" s="31">
        <v>1.459214472952145</v>
      </c>
      <c r="U75" s="31">
        <v>1.3862331062603901</v>
      </c>
      <c r="V75" s="31">
        <v>1.3268303550909519</v>
      </c>
      <c r="W75" s="31">
        <v>1.278206737074197</v>
      </c>
      <c r="X75" s="31">
        <v>1.2379363292942061</v>
      </c>
      <c r="Y75" s="31">
        <v>1.203966768288838</v>
      </c>
      <c r="Z75" s="31">
        <v>1.174619250049731</v>
      </c>
      <c r="AA75" s="31">
        <v>1.148588530022171</v>
      </c>
      <c r="AB75" s="31">
        <v>1.1249429231053441</v>
      </c>
      <c r="AC75" s="32">
        <v>1.103124303652063</v>
      </c>
    </row>
    <row r="76" spans="1:29" x14ac:dyDescent="0.25">
      <c r="A76" s="30">
        <v>45</v>
      </c>
      <c r="B76" s="31">
        <v>10.59015686273877</v>
      </c>
      <c r="C76" s="31">
        <v>9.3609688531402018</v>
      </c>
      <c r="D76" s="31">
        <v>8.2601742095264274</v>
      </c>
      <c r="E76" s="31">
        <v>7.2782284619772408</v>
      </c>
      <c r="F76" s="31">
        <v>6.4059607000262098</v>
      </c>
      <c r="G76" s="31">
        <v>5.6345735726606474</v>
      </c>
      <c r="H76" s="31">
        <v>4.9556432883216184</v>
      </c>
      <c r="I76" s="31">
        <v>4.3611196149039104</v>
      </c>
      <c r="J76" s="31">
        <v>3.843325879756097</v>
      </c>
      <c r="K76" s="31">
        <v>3.3949589696804852</v>
      </c>
      <c r="L76" s="31">
        <v>3.0090893309331301</v>
      </c>
      <c r="M76" s="31">
        <v>2.6791609692238372</v>
      </c>
      <c r="N76" s="31">
        <v>2.3989914497161489</v>
      </c>
      <c r="O76" s="31">
        <v>2.1627718970273948</v>
      </c>
      <c r="P76" s="31">
        <v>1.9650669952286111</v>
      </c>
      <c r="Q76" s="31">
        <v>1.8008149878446</v>
      </c>
      <c r="R76" s="31">
        <v>1.6653276778539281</v>
      </c>
      <c r="S76" s="31">
        <v>1.5542904276888889</v>
      </c>
      <c r="T76" s="31">
        <v>1.463762159235527</v>
      </c>
      <c r="U76" s="31">
        <v>1.3901753538336661</v>
      </c>
      <c r="V76" s="31">
        <v>1.3303360522768239</v>
      </c>
      <c r="W76" s="31">
        <v>1.281423854812344</v>
      </c>
      <c r="X76" s="31">
        <v>1.240991921141237</v>
      </c>
      <c r="Y76" s="31">
        <v>1.206966970418303</v>
      </c>
      <c r="Z76" s="31">
        <v>1.1776492812520949</v>
      </c>
      <c r="AA76" s="31">
        <v>1.1517126917049341</v>
      </c>
      <c r="AB76" s="31">
        <v>1.128204599292872</v>
      </c>
      <c r="AC76" s="32">
        <v>1.106545960985639</v>
      </c>
    </row>
    <row r="77" spans="1:29" x14ac:dyDescent="0.25">
      <c r="A77" s="30">
        <v>50</v>
      </c>
      <c r="B77" s="31">
        <v>10.658444818697699</v>
      </c>
      <c r="C77" s="31">
        <v>9.4220254336380513</v>
      </c>
      <c r="D77" s="31">
        <v>8.3145451831773638</v>
      </c>
      <c r="E77" s="31">
        <v>7.3264386800124006</v>
      </c>
      <c r="F77" s="31">
        <v>6.4485140962936747</v>
      </c>
      <c r="G77" s="31">
        <v>5.6719531636254246</v>
      </c>
      <c r="H77" s="31">
        <v>4.9883111730656697</v>
      </c>
      <c r="I77" s="31">
        <v>4.3895169751261411</v>
      </c>
      <c r="J77" s="31">
        <v>3.8678729797723541</v>
      </c>
      <c r="K77" s="31">
        <v>3.416055156423552</v>
      </c>
      <c r="L77" s="31">
        <v>3.0271130339527468</v>
      </c>
      <c r="M77" s="31">
        <v>2.694469700686676</v>
      </c>
      <c r="N77" s="31">
        <v>2.411921804405833</v>
      </c>
      <c r="O77" s="31">
        <v>2.1736395523444898</v>
      </c>
      <c r="P77" s="31">
        <v>1.9741667111906209</v>
      </c>
      <c r="Q77" s="31">
        <v>1.808420607085969</v>
      </c>
      <c r="R77" s="31">
        <v>1.6716921256260571</v>
      </c>
      <c r="S77" s="31">
        <v>1.559645711860123</v>
      </c>
      <c r="T77" s="31">
        <v>1.4683193702911359</v>
      </c>
      <c r="U77" s="31">
        <v>1.39412466487588</v>
      </c>
      <c r="V77" s="31">
        <v>1.333846719024806</v>
      </c>
      <c r="W77" s="31">
        <v>1.284644215602208</v>
      </c>
      <c r="X77" s="31">
        <v>1.24404939692603</v>
      </c>
      <c r="Y77" s="31">
        <v>1.209968064768034</v>
      </c>
      <c r="Z77" s="31">
        <v>1.180679580353704</v>
      </c>
      <c r="AA77" s="31">
        <v>1.154836864362303</v>
      </c>
      <c r="AB77" s="31">
        <v>1.1314663969268151</v>
      </c>
      <c r="AC77" s="32">
        <v>1.1099682176339449</v>
      </c>
    </row>
    <row r="78" spans="1:29" x14ac:dyDescent="0.25">
      <c r="A78" s="30">
        <v>55</v>
      </c>
      <c r="B78" s="31">
        <v>10.726846248219429</v>
      </c>
      <c r="C78" s="31">
        <v>9.4831865403036311</v>
      </c>
      <c r="D78" s="31">
        <v>8.3690121029974271</v>
      </c>
      <c r="E78" s="31">
        <v>7.3747366316145193</v>
      </c>
      <c r="F78" s="31">
        <v>6.4911473809223654</v>
      </c>
      <c r="G78" s="31">
        <v>5.7094051651421482</v>
      </c>
      <c r="H78" s="31">
        <v>5.0210443579488393</v>
      </c>
      <c r="I78" s="31">
        <v>4.4179728924710986</v>
      </c>
      <c r="J78" s="31">
        <v>3.8924722612913931</v>
      </c>
      <c r="K78" s="31">
        <v>3.437197516445917</v>
      </c>
      <c r="L78" s="31">
        <v>3.0451772694246069</v>
      </c>
      <c r="M78" s="31">
        <v>2.7098136911711639</v>
      </c>
      <c r="N78" s="31">
        <v>2.42488251208301</v>
      </c>
      <c r="O78" s="31">
        <v>2.1845330220113568</v>
      </c>
      <c r="P78" s="31">
        <v>1.9832880702611411</v>
      </c>
      <c r="Q78" s="31">
        <v>1.8160440655910459</v>
      </c>
      <c r="R78" s="31">
        <v>1.6780709762135271</v>
      </c>
      <c r="S78" s="31">
        <v>1.56501232979476</v>
      </c>
      <c r="T78" s="31">
        <v>1.472885213454671</v>
      </c>
      <c r="U78" s="31">
        <v>1.398080273766986</v>
      </c>
      <c r="V78" s="31">
        <v>1.337361716759109</v>
      </c>
      <c r="W78" s="31">
        <v>1.287867307912242</v>
      </c>
      <c r="X78" s="31">
        <v>1.2471083721613141</v>
      </c>
      <c r="Y78" s="31">
        <v>1.2129697938950059</v>
      </c>
      <c r="Z78" s="31">
        <v>1.1837100169557579</v>
      </c>
      <c r="AA78" s="31">
        <v>1.1579610446397519</v>
      </c>
      <c r="AB78" s="31">
        <v>1.1347284396969319</v>
      </c>
      <c r="AC78" s="32">
        <v>1.1133913243309941</v>
      </c>
    </row>
    <row r="79" spans="1:29" x14ac:dyDescent="0.25">
      <c r="A79" s="30">
        <v>60</v>
      </c>
      <c r="B79" s="31">
        <v>10.7953580157745</v>
      </c>
      <c r="C79" s="31">
        <v>9.5444491646517289</v>
      </c>
      <c r="D79" s="31">
        <v>8.4235720875456348</v>
      </c>
      <c r="E79" s="31">
        <v>7.423119562386864</v>
      </c>
      <c r="F79" s="31">
        <v>6.5338579265598078</v>
      </c>
      <c r="G79" s="31">
        <v>5.7469270769026028</v>
      </c>
      <c r="H79" s="31">
        <v>5.0538404697071488</v>
      </c>
      <c r="I79" s="31">
        <v>4.446485120719065</v>
      </c>
      <c r="J79" s="31">
        <v>3.9171216051377549</v>
      </c>
      <c r="K79" s="31">
        <v>3.4583840576163518</v>
      </c>
      <c r="L79" s="31">
        <v>3.06328017226175</v>
      </c>
      <c r="M79" s="31">
        <v>2.725191202634575</v>
      </c>
      <c r="N79" s="31">
        <v>2.4378719617492051</v>
      </c>
      <c r="O79" s="31">
        <v>2.1954508220737989</v>
      </c>
      <c r="P79" s="31">
        <v>1.9924297155302191</v>
      </c>
      <c r="Q79" s="31">
        <v>1.823684133494109</v>
      </c>
      <c r="R79" s="31">
        <v>1.684463126794852</v>
      </c>
      <c r="S79" s="31">
        <v>1.5703893057155831</v>
      </c>
      <c r="T79" s="31">
        <v>1.477458839993177</v>
      </c>
      <c r="U79" s="31">
        <v>1.402041458818275</v>
      </c>
      <c r="V79" s="31">
        <v>1.340880450835245</v>
      </c>
      <c r="W79" s="31">
        <v>1.2910926641422349</v>
      </c>
      <c r="X79" s="31">
        <v>1.250168506291103</v>
      </c>
      <c r="Y79" s="31">
        <v>1.215971944287481</v>
      </c>
      <c r="Z79" s="31">
        <v>1.18674050459077</v>
      </c>
      <c r="AA79" s="31">
        <v>1.1610852731140791</v>
      </c>
      <c r="AB79" s="31">
        <v>1.137990895224267</v>
      </c>
      <c r="AC79" s="32">
        <v>1.11681557574202</v>
      </c>
    </row>
    <row r="80" spans="1:29" x14ac:dyDescent="0.25">
      <c r="A80" s="30">
        <v>65</v>
      </c>
      <c r="B80" s="31">
        <v>10.863977029764751</v>
      </c>
      <c r="C80" s="31">
        <v>9.6058103421284553</v>
      </c>
      <c r="D80" s="31">
        <v>8.4782222993123586</v>
      </c>
      <c r="E80" s="31">
        <v>7.4715847618640527</v>
      </c>
      <c r="F80" s="31">
        <v>6.5766431497848679</v>
      </c>
      <c r="G80" s="31">
        <v>5.7845164425298936</v>
      </c>
      <c r="H80" s="31">
        <v>5.0866971790079667</v>
      </c>
      <c r="I80" s="31">
        <v>4.4750514575816496</v>
      </c>
      <c r="J80" s="31">
        <v>3.9418189360672971</v>
      </c>
      <c r="K80" s="31">
        <v>3.4796128317349782</v>
      </c>
      <c r="L80" s="31">
        <v>3.081419921308528</v>
      </c>
      <c r="M80" s="31">
        <v>2.740600540965521</v>
      </c>
      <c r="N80" s="31">
        <v>2.4508885863372849</v>
      </c>
      <c r="O80" s="31">
        <v>2.20639151250891</v>
      </c>
      <c r="P80" s="31">
        <v>2.0015903340192049</v>
      </c>
      <c r="Q80" s="31">
        <v>1.8313396248607661</v>
      </c>
      <c r="R80" s="31">
        <v>1.6908675184799049</v>
      </c>
      <c r="S80" s="31">
        <v>1.5757757077767141</v>
      </c>
      <c r="T80" s="31">
        <v>1.4820394451050001</v>
      </c>
      <c r="U80" s="31">
        <v>1.406007542272357</v>
      </c>
      <c r="V80" s="31">
        <v>1.344402370540088</v>
      </c>
      <c r="W80" s="31">
        <v>1.2943198606233011</v>
      </c>
      <c r="X80" s="31">
        <v>1.253229502690768</v>
      </c>
      <c r="Y80" s="31">
        <v>1.2189743463650939</v>
      </c>
      <c r="Z80" s="31">
        <v>1.189771000722609</v>
      </c>
      <c r="AA80" s="31">
        <v>1.1642096342933539</v>
      </c>
      <c r="AB80" s="31">
        <v>1.141253975061183</v>
      </c>
      <c r="AC80" s="32">
        <v>1.120241310463655</v>
      </c>
    </row>
    <row r="81" spans="1:29" x14ac:dyDescent="0.25">
      <c r="A81" s="30">
        <v>70</v>
      </c>
      <c r="B81" s="31">
        <v>10.932700242523399</v>
      </c>
      <c r="C81" s="31">
        <v>9.6672671521112647</v>
      </c>
      <c r="D81" s="31">
        <v>8.5329599447192948</v>
      </c>
      <c r="E81" s="31">
        <v>7.520129563512028</v>
      </c>
      <c r="F81" s="31">
        <v>6.6195005111077467</v>
      </c>
      <c r="G81" s="31">
        <v>5.8221708495784714</v>
      </c>
      <c r="H81" s="31">
        <v>5.1196122004499909</v>
      </c>
      <c r="I81" s="31">
        <v>4.5036697447018081</v>
      </c>
      <c r="J81" s="31">
        <v>3.966562222767215</v>
      </c>
      <c r="K81" s="31">
        <v>3.5008819345332358</v>
      </c>
      <c r="L81" s="31">
        <v>3.099594739340644</v>
      </c>
      <c r="M81" s="31">
        <v>2.756040055983962</v>
      </c>
      <c r="N81" s="31">
        <v>2.46393086271144</v>
      </c>
      <c r="O81" s="31">
        <v>2.2173536972251409</v>
      </c>
      <c r="P81" s="31">
        <v>2.0107686566808041</v>
      </c>
      <c r="Q81" s="31">
        <v>1.8390093976879569</v>
      </c>
      <c r="R81" s="31">
        <v>1.697283136309885</v>
      </c>
      <c r="S81" s="31">
        <v>1.5811706480635941</v>
      </c>
      <c r="T81" s="31">
        <v>1.4866262679198441</v>
      </c>
      <c r="U81" s="31">
        <v>1.4099778903031781</v>
      </c>
      <c r="V81" s="31">
        <v>1.347926969091837</v>
      </c>
      <c r="W81" s="31">
        <v>1.297548517617874</v>
      </c>
      <c r="X81" s="31">
        <v>1.256291108667005</v>
      </c>
      <c r="Y81" s="31">
        <v>1.2219768744787869</v>
      </c>
      <c r="Z81" s="31">
        <v>1.192801506746457</v>
      </c>
      <c r="AA81" s="31">
        <v>1.167334256617061</v>
      </c>
      <c r="AB81" s="31">
        <v>1.144517934691333</v>
      </c>
      <c r="AC81" s="32">
        <v>1.1236689110238021</v>
      </c>
    </row>
    <row r="82" spans="1:29" x14ac:dyDescent="0.25">
      <c r="A82" s="30">
        <v>75</v>
      </c>
      <c r="B82" s="31">
        <v>11.00152465031497</v>
      </c>
      <c r="C82" s="31">
        <v>9.7288167179089236</v>
      </c>
      <c r="D82" s="31">
        <v>8.5877822741194638</v>
      </c>
      <c r="E82" s="31">
        <v>7.568751344728069</v>
      </c>
      <c r="F82" s="31">
        <v>6.6624275149699619</v>
      </c>
      <c r="G82" s="31">
        <v>5.8598879295341124</v>
      </c>
      <c r="H82" s="31">
        <v>5.1525832925632438</v>
      </c>
      <c r="I82" s="31">
        <v>4.5323378676538093</v>
      </c>
      <c r="J82" s="31">
        <v>3.991349477856041</v>
      </c>
      <c r="K82" s="31">
        <v>3.5221895056739059</v>
      </c>
      <c r="L82" s="31">
        <v>3.117802893065126</v>
      </c>
      <c r="M82" s="31">
        <v>2.771508141441156</v>
      </c>
      <c r="N82" s="31">
        <v>2.476997311667211</v>
      </c>
      <c r="O82" s="31">
        <v>2.2283360240622758</v>
      </c>
      <c r="P82" s="31">
        <v>2.0199634583990331</v>
      </c>
      <c r="Q82" s="31">
        <v>1.8466923539039759</v>
      </c>
      <c r="R82" s="31">
        <v>1.7037090092573099</v>
      </c>
      <c r="S82" s="31">
        <v>1.5865732825929919</v>
      </c>
      <c r="T82" s="31">
        <v>1.4912185914987359</v>
      </c>
      <c r="U82" s="31">
        <v>1.4139519130160141</v>
      </c>
      <c r="V82" s="31">
        <v>1.351453783640012</v>
      </c>
      <c r="W82" s="31">
        <v>1.3007782993197361</v>
      </c>
      <c r="X82" s="31">
        <v>1.2593531154578519</v>
      </c>
      <c r="Y82" s="31">
        <v>1.2249794469108219</v>
      </c>
      <c r="Z82" s="31">
        <v>1.195832067988875</v>
      </c>
      <c r="AA82" s="31">
        <v>1.170459312455971</v>
      </c>
      <c r="AB82" s="31">
        <v>1.147783073529794</v>
      </c>
      <c r="AC82" s="32">
        <v>1.1270988038818039</v>
      </c>
    </row>
    <row r="83" spans="1:29" x14ac:dyDescent="0.25">
      <c r="A83" s="33">
        <v>80</v>
      </c>
      <c r="B83" s="34">
        <v>11.070447293335331</v>
      </c>
      <c r="C83" s="34">
        <v>9.7904562067615561</v>
      </c>
      <c r="D83" s="34">
        <v>8.6426865817972409</v>
      </c>
      <c r="E83" s="34">
        <v>7.6174475268407953</v>
      </c>
      <c r="F83" s="34">
        <v>6.7054217097443889</v>
      </c>
      <c r="G83" s="34">
        <v>5.8976653578139313</v>
      </c>
      <c r="H83" s="34">
        <v>5.1856082578090907</v>
      </c>
      <c r="I83" s="34">
        <v>4.5610537559432691</v>
      </c>
      <c r="J83" s="34">
        <v>4.0161787578836368</v>
      </c>
      <c r="K83" s="34">
        <v>3.5435337287511062</v>
      </c>
      <c r="L83" s="34">
        <v>3.1360426931203351</v>
      </c>
      <c r="M83" s="34">
        <v>2.787003235019732</v>
      </c>
      <c r="N83" s="34">
        <v>2.4900864979314479</v>
      </c>
      <c r="O83" s="34">
        <v>2.239337184791415</v>
      </c>
      <c r="P83" s="34">
        <v>2.02917355798927</v>
      </c>
      <c r="Q83" s="34">
        <v>1.854387439368429</v>
      </c>
      <c r="R83" s="34">
        <v>1.710144210226044</v>
      </c>
      <c r="S83" s="34">
        <v>1.5919828113130261</v>
      </c>
      <c r="T83" s="34">
        <v>1.495815742834034</v>
      </c>
      <c r="U83" s="34">
        <v>1.417929064447476</v>
      </c>
      <c r="V83" s="34">
        <v>1.354982395265488</v>
      </c>
      <c r="W83" s="34">
        <v>1.3040089138540041</v>
      </c>
      <c r="X83" s="34">
        <v>1.2624153582326481</v>
      </c>
      <c r="Y83" s="34">
        <v>1.2279820258748231</v>
      </c>
      <c r="Z83" s="34">
        <v>1.1988627737076889</v>
      </c>
      <c r="AA83" s="34">
        <v>1.1735850181121601</v>
      </c>
      <c r="AB83" s="34">
        <v>1.1510497349228821</v>
      </c>
      <c r="AC83" s="35">
        <v>1.130531459428237</v>
      </c>
    </row>
    <row r="86" spans="1:29" ht="28.9" customHeight="1" x14ac:dyDescent="0.5">
      <c r="A86" s="1" t="s">
        <v>30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31</v>
      </c>
      <c r="B89" s="6">
        <v>2.4929999999999999</v>
      </c>
      <c r="C89" s="6" t="s">
        <v>11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32</v>
      </c>
      <c r="B93" s="23" t="s">
        <v>33</v>
      </c>
    </row>
    <row r="94" spans="1:29" x14ac:dyDescent="0.25">
      <c r="A94" s="5">
        <v>0</v>
      </c>
      <c r="B94" s="32">
        <v>0</v>
      </c>
    </row>
    <row r="95" spans="1:29" x14ac:dyDescent="0.25">
      <c r="A95" s="5">
        <v>6.0999999999999999E-2</v>
      </c>
      <c r="B95" s="32">
        <v>2.7484166666666619E-2</v>
      </c>
    </row>
    <row r="96" spans="1:29" x14ac:dyDescent="0.25">
      <c r="A96" s="5">
        <v>0.122</v>
      </c>
      <c r="B96" s="32">
        <v>4.2237111111111239E-2</v>
      </c>
    </row>
    <row r="97" spans="1:2" x14ac:dyDescent="0.25">
      <c r="A97" s="5">
        <v>0.182</v>
      </c>
      <c r="B97" s="32">
        <v>6.3627272727273532E-3</v>
      </c>
    </row>
    <row r="98" spans="1:2" x14ac:dyDescent="0.25">
      <c r="A98" s="5">
        <v>0.24299999999999999</v>
      </c>
      <c r="B98" s="32">
        <v>-3.6105642857142788E-2</v>
      </c>
    </row>
    <row r="99" spans="1:2" x14ac:dyDescent="0.25">
      <c r="A99" s="5">
        <v>0.30399999999999999</v>
      </c>
      <c r="B99" s="32">
        <v>-2.4330666666666771E-2</v>
      </c>
    </row>
    <row r="100" spans="1:2" x14ac:dyDescent="0.25">
      <c r="A100" s="5">
        <v>0.36499999999999999</v>
      </c>
      <c r="B100" s="32">
        <v>-2.848277777777786E-2</v>
      </c>
    </row>
    <row r="101" spans="1:2" x14ac:dyDescent="0.25">
      <c r="A101" s="5">
        <v>0.42599999999999999</v>
      </c>
      <c r="B101" s="32">
        <v>-3.9412714285714127E-2</v>
      </c>
    </row>
    <row r="102" spans="1:2" x14ac:dyDescent="0.25">
      <c r="A102" s="5">
        <v>0.48599999999999999</v>
      </c>
      <c r="B102" s="32">
        <v>-1.8869489583333281E-2</v>
      </c>
    </row>
    <row r="103" spans="1:2" x14ac:dyDescent="0.25">
      <c r="A103" s="5">
        <v>0.54700000000000004</v>
      </c>
      <c r="B103" s="32">
        <v>-2.153728645833328E-2</v>
      </c>
    </row>
    <row r="104" spans="1:2" x14ac:dyDescent="0.25">
      <c r="A104" s="5">
        <v>0.60799999999999998</v>
      </c>
      <c r="B104" s="32">
        <v>-2.420508333333329E-2</v>
      </c>
    </row>
    <row r="105" spans="1:2" x14ac:dyDescent="0.25">
      <c r="A105" s="5">
        <v>0.66900000000000004</v>
      </c>
      <c r="B105" s="32">
        <v>-2.687288020833347E-2</v>
      </c>
    </row>
    <row r="106" spans="1:2" x14ac:dyDescent="0.25">
      <c r="A106" s="5">
        <v>0.73</v>
      </c>
      <c r="B106" s="32">
        <v>-2.925066666666654E-2</v>
      </c>
    </row>
    <row r="107" spans="1:2" x14ac:dyDescent="0.25">
      <c r="A107" s="5">
        <v>0.79</v>
      </c>
      <c r="B107" s="32">
        <v>-2.9298666666666581E-2</v>
      </c>
    </row>
    <row r="108" spans="1:2" x14ac:dyDescent="0.25">
      <c r="A108" s="5">
        <v>0.85099999999999998</v>
      </c>
      <c r="B108" s="32">
        <v>-2.934746666666661E-2</v>
      </c>
    </row>
    <row r="109" spans="1:2" x14ac:dyDescent="0.25">
      <c r="A109" s="5">
        <v>0.91200000000000003</v>
      </c>
      <c r="B109" s="32">
        <v>-2.9396266666666639E-2</v>
      </c>
    </row>
    <row r="110" spans="1:2" x14ac:dyDescent="0.25">
      <c r="A110" s="5">
        <v>0.97299999999999998</v>
      </c>
      <c r="B110" s="32">
        <v>-2.615706161137419E-2</v>
      </c>
    </row>
    <row r="111" spans="1:2" x14ac:dyDescent="0.25">
      <c r="A111" s="5">
        <v>1.034</v>
      </c>
      <c r="B111" s="32">
        <v>-2.216170616113726E-2</v>
      </c>
    </row>
    <row r="112" spans="1:2" x14ac:dyDescent="0.25">
      <c r="A112" s="5">
        <v>1.0940000000000001</v>
      </c>
      <c r="B112" s="32">
        <v>-1.8231848341232079E-2</v>
      </c>
    </row>
    <row r="113" spans="1:2" x14ac:dyDescent="0.25">
      <c r="A113" s="5">
        <v>1.155</v>
      </c>
      <c r="B113" s="32">
        <v>-1.4236492890995271E-2</v>
      </c>
    </row>
    <row r="114" spans="1:2" x14ac:dyDescent="0.25">
      <c r="A114" s="5">
        <v>1.216</v>
      </c>
      <c r="B114" s="32">
        <v>-1.051333333333342E-2</v>
      </c>
    </row>
    <row r="115" spans="1:2" x14ac:dyDescent="0.25">
      <c r="A115" s="5">
        <v>1.2769999999999999</v>
      </c>
      <c r="B115" s="32">
        <v>-8.0225000000000261E-3</v>
      </c>
    </row>
    <row r="116" spans="1:2" x14ac:dyDescent="0.25">
      <c r="A116" s="5">
        <v>1.3380000000000001</v>
      </c>
      <c r="B116" s="32">
        <v>-5.531666666666624E-3</v>
      </c>
    </row>
    <row r="117" spans="1:2" x14ac:dyDescent="0.25">
      <c r="A117" s="5">
        <v>1.3979999999999999</v>
      </c>
      <c r="B117" s="32">
        <v>-3.081666666666569E-3</v>
      </c>
    </row>
    <row r="118" spans="1:2" x14ac:dyDescent="0.25">
      <c r="A118" s="5">
        <v>1.4590000000000001</v>
      </c>
      <c r="B118" s="32">
        <v>-5.9083333333338024E-4</v>
      </c>
    </row>
    <row r="119" spans="1:2" x14ac:dyDescent="0.25">
      <c r="A119" s="5">
        <v>1.52</v>
      </c>
      <c r="B119" s="32">
        <v>1.900000000000013E-3</v>
      </c>
    </row>
    <row r="120" spans="1:2" x14ac:dyDescent="0.25">
      <c r="A120" s="5">
        <v>1.581</v>
      </c>
      <c r="B120" s="32">
        <v>4.3908333333334063E-3</v>
      </c>
    </row>
    <row r="121" spans="1:2" x14ac:dyDescent="0.25">
      <c r="A121" s="5">
        <v>1.6419999999999999</v>
      </c>
      <c r="B121" s="32">
        <v>6.8816666666667988E-3</v>
      </c>
    </row>
    <row r="122" spans="1:2" x14ac:dyDescent="0.25">
      <c r="A122" s="5">
        <v>1.702</v>
      </c>
      <c r="B122" s="32">
        <v>8.5721115537847233E-3</v>
      </c>
    </row>
    <row r="123" spans="1:2" x14ac:dyDescent="0.25">
      <c r="A123" s="5">
        <v>1.7629999999999999</v>
      </c>
      <c r="B123" s="32">
        <v>8.2804780876494684E-3</v>
      </c>
    </row>
    <row r="124" spans="1:2" x14ac:dyDescent="0.25">
      <c r="A124" s="5">
        <v>1.8240000000000001</v>
      </c>
      <c r="B124" s="32">
        <v>7.9888446215138579E-3</v>
      </c>
    </row>
    <row r="125" spans="1:2" x14ac:dyDescent="0.25">
      <c r="A125" s="5">
        <v>1.885</v>
      </c>
      <c r="B125" s="32">
        <v>7.6972111553784703E-3</v>
      </c>
    </row>
    <row r="126" spans="1:2" x14ac:dyDescent="0.25">
      <c r="A126" s="5">
        <v>1.946</v>
      </c>
      <c r="B126" s="32">
        <v>7.4055776892431261E-3</v>
      </c>
    </row>
    <row r="127" spans="1:2" x14ac:dyDescent="0.25">
      <c r="A127" s="5">
        <v>2.0059999999999998</v>
      </c>
      <c r="B127" s="32">
        <v>7.1187250996014324E-3</v>
      </c>
    </row>
    <row r="128" spans="1:2" x14ac:dyDescent="0.25">
      <c r="A128" s="5">
        <v>2.0670000000000002</v>
      </c>
      <c r="B128" s="32">
        <v>6.8270916334662859E-3</v>
      </c>
    </row>
    <row r="129" spans="1:2" x14ac:dyDescent="0.25">
      <c r="A129" s="5">
        <v>2.1280000000000001</v>
      </c>
      <c r="B129" s="32">
        <v>6.535458167330698E-3</v>
      </c>
    </row>
    <row r="130" spans="1:2" x14ac:dyDescent="0.25">
      <c r="A130" s="5">
        <v>2.1890000000000001</v>
      </c>
      <c r="B130" s="32">
        <v>6.2438247011955099E-3</v>
      </c>
    </row>
    <row r="131" spans="1:2" x14ac:dyDescent="0.25">
      <c r="A131" s="5">
        <v>2.25</v>
      </c>
      <c r="B131" s="32">
        <v>5.952191235059523E-3</v>
      </c>
    </row>
    <row r="132" spans="1:2" x14ac:dyDescent="0.25">
      <c r="A132" s="5">
        <v>2.31</v>
      </c>
      <c r="B132" s="32">
        <v>5.6653386454184052E-3</v>
      </c>
    </row>
    <row r="133" spans="1:2" x14ac:dyDescent="0.25">
      <c r="A133" s="5">
        <v>2.371</v>
      </c>
      <c r="B133" s="32">
        <v>5.3737051792828172E-3</v>
      </c>
    </row>
    <row r="134" spans="1:2" x14ac:dyDescent="0.25">
      <c r="A134" s="5">
        <v>2.4319999999999999</v>
      </c>
      <c r="B134" s="32">
        <v>5.0820717131473186E-3</v>
      </c>
    </row>
    <row r="135" spans="1:2" x14ac:dyDescent="0.25">
      <c r="A135" s="5">
        <v>2.4929999999999999</v>
      </c>
      <c r="B135" s="32">
        <v>0</v>
      </c>
    </row>
    <row r="136" spans="1:2" x14ac:dyDescent="0.25">
      <c r="A136" s="5">
        <v>2.5539999999999998</v>
      </c>
      <c r="B136" s="32">
        <v>0</v>
      </c>
    </row>
    <row r="137" spans="1:2" x14ac:dyDescent="0.25">
      <c r="A137" s="5">
        <v>2.6139999999999999</v>
      </c>
      <c r="B137" s="32">
        <v>0</v>
      </c>
    </row>
    <row r="138" spans="1:2" x14ac:dyDescent="0.25">
      <c r="A138" s="5">
        <v>2.6749999999999998</v>
      </c>
      <c r="B138" s="32">
        <v>0</v>
      </c>
    </row>
    <row r="139" spans="1:2" x14ac:dyDescent="0.25">
      <c r="A139" s="5">
        <v>2.7360000000000002</v>
      </c>
      <c r="B139" s="32">
        <v>0</v>
      </c>
    </row>
    <row r="140" spans="1:2" x14ac:dyDescent="0.25">
      <c r="A140" s="5">
        <v>2.7970000000000002</v>
      </c>
      <c r="B140" s="32">
        <v>0</v>
      </c>
    </row>
    <row r="141" spans="1:2" x14ac:dyDescent="0.25">
      <c r="A141" s="5">
        <v>2.8580000000000001</v>
      </c>
      <c r="B141" s="32">
        <v>0</v>
      </c>
    </row>
    <row r="142" spans="1:2" x14ac:dyDescent="0.25">
      <c r="A142" s="5">
        <v>2.9180000000000001</v>
      </c>
      <c r="B142" s="32">
        <v>0</v>
      </c>
    </row>
    <row r="143" spans="1:2" x14ac:dyDescent="0.25">
      <c r="A143" s="5">
        <v>2.9790000000000001</v>
      </c>
      <c r="B143" s="32">
        <v>0</v>
      </c>
    </row>
    <row r="144" spans="1:2" x14ac:dyDescent="0.25">
      <c r="A144" s="5">
        <v>3.04</v>
      </c>
      <c r="B144" s="32">
        <v>0</v>
      </c>
    </row>
    <row r="145" spans="1:2" x14ac:dyDescent="0.25">
      <c r="A145" s="5">
        <v>3.101</v>
      </c>
      <c r="B145" s="32">
        <v>0</v>
      </c>
    </row>
    <row r="146" spans="1:2" x14ac:dyDescent="0.25">
      <c r="A146" s="5">
        <v>3.1619999999999999</v>
      </c>
      <c r="B146" s="32">
        <v>0</v>
      </c>
    </row>
    <row r="147" spans="1:2" x14ac:dyDescent="0.25">
      <c r="A147" s="5">
        <v>3.222</v>
      </c>
      <c r="B147" s="32">
        <v>0</v>
      </c>
    </row>
    <row r="148" spans="1:2" x14ac:dyDescent="0.25">
      <c r="A148" s="5">
        <v>3.2829999999999999</v>
      </c>
      <c r="B148" s="32">
        <v>0</v>
      </c>
    </row>
    <row r="149" spans="1:2" x14ac:dyDescent="0.25">
      <c r="A149" s="5">
        <v>3.3439999999999999</v>
      </c>
      <c r="B149" s="32">
        <v>0</v>
      </c>
    </row>
    <row r="150" spans="1:2" x14ac:dyDescent="0.25">
      <c r="A150" s="5">
        <v>3.4049999999999998</v>
      </c>
      <c r="B150" s="32">
        <v>0</v>
      </c>
    </row>
    <row r="151" spans="1:2" x14ac:dyDescent="0.25">
      <c r="A151" s="5">
        <v>3.4660000000000002</v>
      </c>
      <c r="B151" s="32">
        <v>0</v>
      </c>
    </row>
    <row r="152" spans="1:2" x14ac:dyDescent="0.25">
      <c r="A152" s="5">
        <v>3.5259999999999998</v>
      </c>
      <c r="B152" s="32">
        <v>0</v>
      </c>
    </row>
    <row r="153" spans="1:2" x14ac:dyDescent="0.25">
      <c r="A153" s="5">
        <v>3.5870000000000002</v>
      </c>
      <c r="B153" s="32">
        <v>0</v>
      </c>
    </row>
    <row r="154" spans="1:2" x14ac:dyDescent="0.25">
      <c r="A154" s="5">
        <v>3.6480000000000001</v>
      </c>
      <c r="B154" s="32">
        <v>0</v>
      </c>
    </row>
    <row r="155" spans="1:2" x14ac:dyDescent="0.25">
      <c r="A155" s="5">
        <v>3.7090000000000001</v>
      </c>
      <c r="B155" s="32">
        <v>0</v>
      </c>
    </row>
    <row r="156" spans="1:2" x14ac:dyDescent="0.25">
      <c r="A156" s="5">
        <v>3.77</v>
      </c>
      <c r="B156" s="32">
        <v>0</v>
      </c>
    </row>
    <row r="157" spans="1:2" x14ac:dyDescent="0.25">
      <c r="A157" s="5">
        <v>3.83</v>
      </c>
      <c r="B157" s="32">
        <v>0</v>
      </c>
    </row>
    <row r="158" spans="1:2" x14ac:dyDescent="0.25">
      <c r="A158" s="5">
        <v>3.891</v>
      </c>
      <c r="B158" s="32">
        <v>0</v>
      </c>
    </row>
    <row r="159" spans="1:2" x14ac:dyDescent="0.25">
      <c r="A159" s="5">
        <v>3.952</v>
      </c>
      <c r="B159" s="32">
        <v>0</v>
      </c>
    </row>
    <row r="160" spans="1:2" x14ac:dyDescent="0.25">
      <c r="A160" s="8">
        <v>4.0129999999999999</v>
      </c>
      <c r="B160" s="35">
        <v>0</v>
      </c>
    </row>
  </sheetData>
  <sheetProtection algorithmName="SHA-512" hashValue="/GdAzioIYhY6K+ky4rwgfOywClriapFyWsiNhU6U0ys4Gu5URXUD+PZANu6KKdCSDWqscB5bR3VNB0HXQaHmZQ==" saltValue="LrtqtlCzu69vioWOax1sO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34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126.3520961568987</v>
      </c>
      <c r="C41" s="6">
        <f>126.352096156898 * $B$36 / 100</f>
        <v>126.352096156898</v>
      </c>
      <c r="D41" s="6">
        <v>15.920083333333331</v>
      </c>
      <c r="E41" s="7">
        <f>15.9200833333333 * $B$36 / 100</f>
        <v>15.920083333333301</v>
      </c>
    </row>
    <row r="42" spans="1:5" x14ac:dyDescent="0.25">
      <c r="A42" s="5">
        <v>5</v>
      </c>
      <c r="B42" s="6">
        <v>126.9850636695533</v>
      </c>
      <c r="C42" s="6">
        <f>126.985063669553 * $B$36 / 100</f>
        <v>126.985063669553</v>
      </c>
      <c r="D42" s="6">
        <v>15.99983583333333</v>
      </c>
      <c r="E42" s="7">
        <f>15.9998358333333 * $B$36 / 100</f>
        <v>15.9998358333333</v>
      </c>
    </row>
    <row r="43" spans="1:5" x14ac:dyDescent="0.25">
      <c r="A43" s="5">
        <v>10</v>
      </c>
      <c r="B43" s="6">
        <v>127.6180311822078</v>
      </c>
      <c r="C43" s="6">
        <f>127.618031182207 * $B$36 / 100</f>
        <v>127.61803118220702</v>
      </c>
      <c r="D43" s="6">
        <v>16.07958833333333</v>
      </c>
      <c r="E43" s="7">
        <f>16.0795883333333 * $B$36 / 100</f>
        <v>16.079588333333302</v>
      </c>
    </row>
    <row r="44" spans="1:5" x14ac:dyDescent="0.25">
      <c r="A44" s="5">
        <v>15</v>
      </c>
      <c r="B44" s="6">
        <v>128.25099869486229</v>
      </c>
      <c r="C44" s="6">
        <f>128.250998694862 * $B$36 / 100</f>
        <v>128.25099869486201</v>
      </c>
      <c r="D44" s="6">
        <v>16.159340833333339</v>
      </c>
      <c r="E44" s="7">
        <f>16.1593408333333 * $B$36 / 100</f>
        <v>16.1593408333333</v>
      </c>
    </row>
    <row r="45" spans="1:5" x14ac:dyDescent="0.25">
      <c r="A45" s="5">
        <v>20</v>
      </c>
      <c r="B45" s="6">
        <v>128.88396620751689</v>
      </c>
      <c r="C45" s="6">
        <f>128.883966207516 * $B$36 / 100</f>
        <v>128.88396620751601</v>
      </c>
      <c r="D45" s="6">
        <v>16.239093333333329</v>
      </c>
      <c r="E45" s="7">
        <f>16.2390933333333 * $B$36 / 100</f>
        <v>16.239093333333301</v>
      </c>
    </row>
    <row r="46" spans="1:5" x14ac:dyDescent="0.25">
      <c r="A46" s="5">
        <v>25</v>
      </c>
      <c r="B46" s="6">
        <v>129.51693372017141</v>
      </c>
      <c r="C46" s="6">
        <f>129.516933720171 * $B$36 / 100</f>
        <v>129.51693372017101</v>
      </c>
      <c r="D46" s="6">
        <v>16.318845833333331</v>
      </c>
      <c r="E46" s="7">
        <f>16.3188458333333 * $B$36 / 100</f>
        <v>16.318845833333299</v>
      </c>
    </row>
    <row r="47" spans="1:5" x14ac:dyDescent="0.25">
      <c r="A47" s="5">
        <v>30</v>
      </c>
      <c r="B47" s="6">
        <v>130.14990123282601</v>
      </c>
      <c r="C47" s="6">
        <f>130.149901232825 * $B$36 / 100</f>
        <v>130.14990123282499</v>
      </c>
      <c r="D47" s="6">
        <v>16.398598333333329</v>
      </c>
      <c r="E47" s="7">
        <f>16.3985983333333 * $B$36 / 100</f>
        <v>16.3985983333333</v>
      </c>
    </row>
    <row r="48" spans="1:5" x14ac:dyDescent="0.25">
      <c r="A48" s="5">
        <v>35</v>
      </c>
      <c r="B48" s="6">
        <v>130.7828687454805</v>
      </c>
      <c r="C48" s="6">
        <f>130.78286874548 * $B$36 / 100</f>
        <v>130.78286874547999</v>
      </c>
      <c r="D48" s="6">
        <v>16.47835083333333</v>
      </c>
      <c r="E48" s="7">
        <f>16.4783508333333 * $B$36 / 100</f>
        <v>16.478350833333302</v>
      </c>
    </row>
    <row r="49" spans="1:18" x14ac:dyDescent="0.25">
      <c r="A49" s="5">
        <v>40</v>
      </c>
      <c r="B49" s="6">
        <v>131.4158362581351</v>
      </c>
      <c r="C49" s="6">
        <f>131.415836258135 * $B$36 / 100</f>
        <v>131.41583625813499</v>
      </c>
      <c r="D49" s="6">
        <v>16.558103333333332</v>
      </c>
      <c r="E49" s="7">
        <f>16.5581033333333 * $B$36 / 100</f>
        <v>16.5581033333333</v>
      </c>
    </row>
    <row r="50" spans="1:18" x14ac:dyDescent="0.25">
      <c r="A50" s="5">
        <v>45</v>
      </c>
      <c r="B50" s="6">
        <v>132.04880377078959</v>
      </c>
      <c r="C50" s="6">
        <f>132.048803770789 * $B$36 / 100</f>
        <v>132.04880377078899</v>
      </c>
      <c r="D50" s="6">
        <v>16.63785583333333</v>
      </c>
      <c r="E50" s="7">
        <f>16.6378558333333 * $B$36 / 100</f>
        <v>16.637855833333301</v>
      </c>
    </row>
    <row r="51" spans="1:18" x14ac:dyDescent="0.25">
      <c r="A51" s="5">
        <v>50</v>
      </c>
      <c r="B51" s="6">
        <v>132.68177128344419</v>
      </c>
      <c r="C51" s="6">
        <f>132.681771283444 * $B$36 / 100</f>
        <v>132.68177128344399</v>
      </c>
      <c r="D51" s="6">
        <v>16.717608333333331</v>
      </c>
      <c r="E51" s="7">
        <f>16.7176083333333 * $B$36 / 100</f>
        <v>16.717608333333299</v>
      </c>
    </row>
    <row r="52" spans="1:18" x14ac:dyDescent="0.25">
      <c r="A52" s="5">
        <v>55</v>
      </c>
      <c r="B52" s="6">
        <v>133.31473879609871</v>
      </c>
      <c r="C52" s="6">
        <f>133.314738796098 * $B$36 / 100</f>
        <v>133.314738796098</v>
      </c>
      <c r="D52" s="6">
        <v>16.797360833333329</v>
      </c>
      <c r="E52" s="7">
        <f>16.7973608333333 * $B$36 / 100</f>
        <v>16.7973608333333</v>
      </c>
    </row>
    <row r="53" spans="1:18" x14ac:dyDescent="0.25">
      <c r="A53" s="5">
        <v>60</v>
      </c>
      <c r="B53" s="6">
        <v>133.9477063087532</v>
      </c>
      <c r="C53" s="6">
        <f>133.947706308753 * $B$36 / 100</f>
        <v>133.947706308753</v>
      </c>
      <c r="D53" s="6">
        <v>16.87711333333333</v>
      </c>
      <c r="E53" s="7">
        <f>16.8771133333333 * $B$36 / 100</f>
        <v>16.877113333333298</v>
      </c>
    </row>
    <row r="54" spans="1:18" x14ac:dyDescent="0.25">
      <c r="A54" s="5">
        <v>65</v>
      </c>
      <c r="B54" s="6">
        <v>134.5806738214078</v>
      </c>
      <c r="C54" s="6">
        <f>134.580673821407 * $B$36 / 100</f>
        <v>134.580673821407</v>
      </c>
      <c r="D54" s="6">
        <v>16.956865833333332</v>
      </c>
      <c r="E54" s="7">
        <f>16.9568658333333 * $B$36 / 100</f>
        <v>16.9568658333333</v>
      </c>
    </row>
    <row r="55" spans="1:18" x14ac:dyDescent="0.25">
      <c r="A55" s="5">
        <v>70</v>
      </c>
      <c r="B55" s="6">
        <v>135.21364133406229</v>
      </c>
      <c r="C55" s="6">
        <f>135.213641334062 * $B$36 / 100</f>
        <v>135.213641334062</v>
      </c>
      <c r="D55" s="6">
        <v>17.03661833333333</v>
      </c>
      <c r="E55" s="7">
        <f>17.0366183333333 * $B$36 / 100</f>
        <v>17.036618333333301</v>
      </c>
    </row>
    <row r="56" spans="1:18" x14ac:dyDescent="0.25">
      <c r="A56" s="5">
        <v>75</v>
      </c>
      <c r="B56" s="6">
        <v>135.84660884671689</v>
      </c>
      <c r="C56" s="6">
        <f>135.846608846716 * $B$36 / 100</f>
        <v>135.84660884671601</v>
      </c>
      <c r="D56" s="6">
        <v>17.116370833333331</v>
      </c>
      <c r="E56" s="7">
        <f>17.1163708333333 * $B$36 / 100</f>
        <v>17.116370833333299</v>
      </c>
    </row>
    <row r="57" spans="1:18" x14ac:dyDescent="0.25">
      <c r="A57" s="8">
        <v>80</v>
      </c>
      <c r="B57" s="9">
        <v>136.47957635937141</v>
      </c>
      <c r="C57" s="9">
        <f>136.479576359371 * $B$36 / 100</f>
        <v>136.47957635937101</v>
      </c>
      <c r="D57" s="9">
        <v>17.196123333333329</v>
      </c>
      <c r="E57" s="10">
        <f>17.1961233333333 * $B$36 / 100</f>
        <v>17.196123333333301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9.9812106778060876</v>
      </c>
      <c r="C67" s="31">
        <v>8.8166814522782175</v>
      </c>
      <c r="D67" s="31">
        <v>7.7756502080475434</v>
      </c>
      <c r="E67" s="31">
        <v>6.848760731641379</v>
      </c>
      <c r="F67" s="31">
        <v>6.0270303690407916</v>
      </c>
      <c r="G67" s="31">
        <v>5.3018500256806078</v>
      </c>
      <c r="H67" s="31">
        <v>4.6649841664493934</v>
      </c>
      <c r="I67" s="31">
        <v>4.1085708156894576</v>
      </c>
      <c r="J67" s="31">
        <v>3.6251215571968731</v>
      </c>
      <c r="K67" s="31">
        <v>3.2075215342214651</v>
      </c>
      <c r="L67" s="31">
        <v>2.8490294494667912</v>
      </c>
      <c r="M67" s="31">
        <v>2.5432775650901571</v>
      </c>
      <c r="N67" s="31">
        <v>2.2842717027026329</v>
      </c>
      <c r="O67" s="31">
        <v>2.066391243369047</v>
      </c>
      <c r="P67" s="31">
        <v>1.8843891276079441</v>
      </c>
      <c r="Q67" s="31">
        <v>1.7333918553916401</v>
      </c>
      <c r="R67" s="31">
        <v>1.608899486146206</v>
      </c>
      <c r="S67" s="31">
        <v>1.506785638751446</v>
      </c>
      <c r="T67" s="31">
        <v>1.42329749154092</v>
      </c>
      <c r="U67" s="31">
        <v>1.3550557823019569</v>
      </c>
      <c r="V67" s="31">
        <v>1.299054808275582</v>
      </c>
      <c r="W67" s="31">
        <v>1.252662426156631</v>
      </c>
      <c r="X67" s="31">
        <v>1.2136200520936531</v>
      </c>
      <c r="Y67" s="31">
        <v>1.1800426616889439</v>
      </c>
      <c r="Z67" s="31">
        <v>1.1504187899985689</v>
      </c>
      <c r="AA67" s="31">
        <v>1.1236105315323499</v>
      </c>
      <c r="AB67" s="31">
        <v>1.0988535402538351</v>
      </c>
      <c r="AC67" s="31">
        <v>1.0757570295803129</v>
      </c>
      <c r="AD67" s="31">
        <v>1.0543037723828561</v>
      </c>
      <c r="AE67" s="31">
        <v>1.034850100986251</v>
      </c>
      <c r="AF67" s="31">
        <v>1.018125907169072</v>
      </c>
      <c r="AG67" s="31">
        <v>1.0052346421636289</v>
      </c>
      <c r="AH67" s="32">
        <v>0.99765331665590662</v>
      </c>
    </row>
    <row r="68" spans="1:34" x14ac:dyDescent="0.25">
      <c r="A68" s="30">
        <v>5</v>
      </c>
      <c r="B68" s="31">
        <v>10.04832902420393</v>
      </c>
      <c r="C68" s="31">
        <v>8.8766546667617963</v>
      </c>
      <c r="D68" s="31">
        <v>7.8290207526630242</v>
      </c>
      <c r="E68" s="31">
        <v>6.8960501510518686</v>
      </c>
      <c r="F68" s="31">
        <v>6.0687392905263584</v>
      </c>
      <c r="G68" s="31">
        <v>5.3384581591382467</v>
      </c>
      <c r="H68" s="31">
        <v>4.6969503043930523</v>
      </c>
      <c r="I68" s="31">
        <v>4.1363328332500187</v>
      </c>
      <c r="J68" s="31">
        <v>3.6490964121221698</v>
      </c>
      <c r="K68" s="31">
        <v>3.228105266876268</v>
      </c>
      <c r="L68" s="31">
        <v>2.8665971828328161</v>
      </c>
      <c r="M68" s="31">
        <v>2.5581835047660779</v>
      </c>
      <c r="N68" s="31">
        <v>2.296849136904048</v>
      </c>
      <c r="O68" s="31">
        <v>2.0769525429285101</v>
      </c>
      <c r="P68" s="31">
        <v>1.8932257459749351</v>
      </c>
      <c r="Q68" s="31">
        <v>1.7407743286325941</v>
      </c>
      <c r="R68" s="31">
        <v>1.6150774329445019</v>
      </c>
      <c r="S68" s="31">
        <v>1.5119877604074059</v>
      </c>
      <c r="T68" s="31">
        <v>1.4277315719718231</v>
      </c>
      <c r="U68" s="31">
        <v>1.3589086880419881</v>
      </c>
      <c r="V68" s="31">
        <v>1.302492488475903</v>
      </c>
      <c r="W68" s="31">
        <v>1.2558299125853449</v>
      </c>
      <c r="X68" s="31">
        <v>1.2166414591357899</v>
      </c>
      <c r="Y68" s="31">
        <v>1.183021186346483</v>
      </c>
      <c r="Z68" s="31">
        <v>1.1534367118904429</v>
      </c>
      <c r="AA68" s="31">
        <v>1.1267292128944291</v>
      </c>
      <c r="AB68" s="31">
        <v>1.102113425938928</v>
      </c>
      <c r="AC68" s="31">
        <v>1.07917764705817</v>
      </c>
      <c r="AD68" s="31">
        <v>1.057883731740201</v>
      </c>
      <c r="AE68" s="31">
        <v>1.0385670949266981</v>
      </c>
      <c r="AF68" s="31">
        <v>1.0219367110132329</v>
      </c>
      <c r="AG68" s="31">
        <v>1.0090751138490011</v>
      </c>
      <c r="AH68" s="32">
        <v>1.0014383967370011</v>
      </c>
    </row>
    <row r="69" spans="1:34" x14ac:dyDescent="0.25">
      <c r="A69" s="30">
        <v>10</v>
      </c>
      <c r="B69" s="31">
        <v>10.115591040839741</v>
      </c>
      <c r="C69" s="31">
        <v>8.9367614606900201</v>
      </c>
      <c r="D69" s="31">
        <v>7.8825151533262856</v>
      </c>
      <c r="E69" s="31">
        <v>6.9434540705097278</v>
      </c>
      <c r="F69" s="31">
        <v>6.1105537234553129</v>
      </c>
      <c r="G69" s="31">
        <v>5.3751631828317468</v>
      </c>
      <c r="H69" s="31">
        <v>4.7290050787614852</v>
      </c>
      <c r="I69" s="31">
        <v>4.1641756008207214</v>
      </c>
      <c r="J69" s="31">
        <v>3.6731444980394201</v>
      </c>
      <c r="K69" s="31">
        <v>3.2487550789012789</v>
      </c>
      <c r="L69" s="31">
        <v>2.8842242113437591</v>
      </c>
      <c r="M69" s="31">
        <v>2.5731423227580539</v>
      </c>
      <c r="N69" s="31">
        <v>2.3094733999891122</v>
      </c>
      <c r="O69" s="31">
        <v>2.087554989335648</v>
      </c>
      <c r="P69" s="31">
        <v>1.90209819655009</v>
      </c>
      <c r="Q69" s="31">
        <v>1.748187686838659</v>
      </c>
      <c r="R69" s="31">
        <v>1.621281684861293</v>
      </c>
      <c r="S69" s="31">
        <v>1.517211974731689</v>
      </c>
      <c r="T69" s="31">
        <v>1.4321839000173</v>
      </c>
      <c r="U69" s="31">
        <v>1.3627763637393251</v>
      </c>
      <c r="V69" s="31">
        <v>1.305941828372696</v>
      </c>
      <c r="W69" s="31">
        <v>1.2590063158461311</v>
      </c>
      <c r="X69" s="31">
        <v>1.2196694075420571</v>
      </c>
      <c r="Y69" s="31">
        <v>1.1860042442966741</v>
      </c>
      <c r="Z69" s="31">
        <v>1.1564575263999159</v>
      </c>
      <c r="AA69" s="31">
        <v>1.1298495135954849</v>
      </c>
      <c r="AB69" s="31">
        <v>1.105374025080845</v>
      </c>
      <c r="AC69" s="31">
        <v>1.0825984395071551</v>
      </c>
      <c r="AD69" s="31">
        <v>1.0614636949793841</v>
      </c>
      <c r="AE69" s="31">
        <v>1.042284289056173</v>
      </c>
      <c r="AF69" s="31">
        <v>1.0257482787500301</v>
      </c>
      <c r="AG69" s="31">
        <v>1.0129172805271129</v>
      </c>
      <c r="AH69" s="32">
        <v>1.0052264703073419</v>
      </c>
    </row>
    <row r="70" spans="1:34" x14ac:dyDescent="0.25">
      <c r="A70" s="30">
        <v>15</v>
      </c>
      <c r="B70" s="31">
        <v>10.18299319680205</v>
      </c>
      <c r="C70" s="31">
        <v>8.9969984301956973</v>
      </c>
      <c r="D70" s="31">
        <v>7.9361301332143714</v>
      </c>
      <c r="E70" s="31">
        <v>6.9909693402362389</v>
      </c>
      <c r="F70" s="31">
        <v>6.1524706450931941</v>
      </c>
      <c r="G70" s="31">
        <v>5.4119622010708932</v>
      </c>
      <c r="H70" s="31">
        <v>4.7611457209087336</v>
      </c>
      <c r="I70" s="31">
        <v>4.1920964767998514</v>
      </c>
      <c r="J70" s="31">
        <v>3.6972633003911528</v>
      </c>
      <c r="K70" s="31">
        <v>3.2694685827832859</v>
      </c>
      <c r="L70" s="31">
        <v>2.9019082745306481</v>
      </c>
      <c r="M70" s="31">
        <v>2.5881518856413801</v>
      </c>
      <c r="N70" s="31">
        <v>2.3221424855773631</v>
      </c>
      <c r="O70" s="31">
        <v>2.098196703254267</v>
      </c>
      <c r="P70" s="31">
        <v>1.9110047270414789</v>
      </c>
      <c r="Q70" s="31">
        <v>1.7556303047621169</v>
      </c>
      <c r="R70" s="31">
        <v>1.6275107436931131</v>
      </c>
      <c r="S70" s="31">
        <v>1.5224569105650669</v>
      </c>
      <c r="T70" s="31">
        <v>1.436653231562401</v>
      </c>
      <c r="U70" s="31">
        <v>1.366657692323253</v>
      </c>
      <c r="V70" s="31">
        <v>1.309401837939498</v>
      </c>
      <c r="W70" s="31">
        <v>1.262190772956794</v>
      </c>
      <c r="X70" s="31">
        <v>1.2227031613745021</v>
      </c>
      <c r="Y70" s="31">
        <v>1.188991226645786</v>
      </c>
      <c r="Z70" s="31">
        <v>1.159480751677503</v>
      </c>
      <c r="AA70" s="31">
        <v>1.13297107883032</v>
      </c>
      <c r="AB70" s="31">
        <v>1.108635109918626</v>
      </c>
      <c r="AC70" s="31">
        <v>1.0860193062105521</v>
      </c>
      <c r="AD70" s="31">
        <v>1.0650436884279659</v>
      </c>
      <c r="AE70" s="31">
        <v>1.0460018367464921</v>
      </c>
      <c r="AF70" s="31">
        <v>1.0295608907955369</v>
      </c>
      <c r="AG70" s="31">
        <v>1.0167615496582409</v>
      </c>
      <c r="AH70" s="32">
        <v>1.0090180718714521</v>
      </c>
    </row>
    <row r="71" spans="1:34" x14ac:dyDescent="0.25">
      <c r="A71" s="30">
        <v>20</v>
      </c>
      <c r="B71" s="31">
        <v>10.250532005110751</v>
      </c>
      <c r="C71" s="31">
        <v>9.0573622153429252</v>
      </c>
      <c r="D71" s="31">
        <v>7.9898624594356544</v>
      </c>
      <c r="E71" s="31">
        <v>7.0385928543840226</v>
      </c>
      <c r="F71" s="31">
        <v>6.1944870766368778</v>
      </c>
      <c r="G71" s="31">
        <v>5.4488523620968152</v>
      </c>
      <c r="H71" s="31">
        <v>4.7933695061201744</v>
      </c>
      <c r="I71" s="31">
        <v>4.2200928635170341</v>
      </c>
      <c r="J71" s="31">
        <v>3.7214503485512491</v>
      </c>
      <c r="K71" s="31">
        <v>3.2902434349404128</v>
      </c>
      <c r="L71" s="31">
        <v>2.919647155855857</v>
      </c>
      <c r="M71" s="31">
        <v>2.6032101039226681</v>
      </c>
      <c r="N71" s="31">
        <v>2.3348544312196791</v>
      </c>
      <c r="O71" s="31">
        <v>2.1088758492795061</v>
      </c>
      <c r="P71" s="31">
        <v>1.9199436290884451</v>
      </c>
      <c r="Q71" s="31">
        <v>1.7631006010866079</v>
      </c>
      <c r="R71" s="31">
        <v>1.6337631551678229</v>
      </c>
      <c r="S71" s="31">
        <v>1.527721240679681</v>
      </c>
      <c r="T71" s="31">
        <v>1.441138366423518</v>
      </c>
      <c r="U71" s="31">
        <v>1.3705516006544161</v>
      </c>
      <c r="V71" s="31">
        <v>1.31287157108118</v>
      </c>
      <c r="W71" s="31">
        <v>1.2653824648664529</v>
      </c>
      <c r="X71" s="31">
        <v>1.225742028626515</v>
      </c>
      <c r="Y71" s="31">
        <v>1.1919815684314601</v>
      </c>
      <c r="Z71" s="31">
        <v>1.162505949805116</v>
      </c>
      <c r="AA71" s="31">
        <v>1.136093597725089</v>
      </c>
      <c r="AB71" s="31">
        <v>1.111896496622663</v>
      </c>
      <c r="AC71" s="31">
        <v>1.0894401903829729</v>
      </c>
      <c r="AD71" s="31">
        <v>1.068623782344805</v>
      </c>
      <c r="AE71" s="31">
        <v>1.0497199353007469</v>
      </c>
      <c r="AF71" s="31">
        <v>1.033374871497124</v>
      </c>
      <c r="AG71" s="31">
        <v>1.0206083726340149</v>
      </c>
      <c r="AH71" s="32">
        <v>1.0128137798652259</v>
      </c>
    </row>
    <row r="72" spans="1:34" x14ac:dyDescent="0.25">
      <c r="A72" s="30">
        <v>25</v>
      </c>
      <c r="B72" s="31">
        <v>10.318204022717021</v>
      </c>
      <c r="C72" s="31">
        <v>9.1178495001271838</v>
      </c>
      <c r="D72" s="31">
        <v>8.0437089430298467</v>
      </c>
      <c r="E72" s="31">
        <v>7.0863215510370461</v>
      </c>
      <c r="F72" s="31">
        <v>6.2366000832145758</v>
      </c>
      <c r="G72" s="31">
        <v>5.4858308580819664</v>
      </c>
      <c r="H72" s="31">
        <v>4.8256737536125174</v>
      </c>
      <c r="I72" s="31">
        <v>4.2481622072332357</v>
      </c>
      <c r="J72" s="31">
        <v>3.7457032158249288</v>
      </c>
      <c r="K72" s="31">
        <v>3.311077335722119</v>
      </c>
      <c r="L72" s="31">
        <v>2.9374386827131018</v>
      </c>
      <c r="M72" s="31">
        <v>2.6183149320398971</v>
      </c>
      <c r="N72" s="31">
        <v>2.347607318398274</v>
      </c>
      <c r="O72" s="31">
        <v>2.1195906359378029</v>
      </c>
      <c r="P72" s="31">
        <v>1.9289132382617229</v>
      </c>
      <c r="Q72" s="31">
        <v>1.770597038427081</v>
      </c>
      <c r="R72" s="31">
        <v>1.640037508944665</v>
      </c>
      <c r="S72" s="31">
        <v>1.5330036817789909</v>
      </c>
      <c r="T72" s="31">
        <v>1.4456381483483369</v>
      </c>
      <c r="U72" s="31">
        <v>1.3744570595247489</v>
      </c>
      <c r="V72" s="31">
        <v>1.316350125633974</v>
      </c>
      <c r="W72" s="31">
        <v>1.268580616455564</v>
      </c>
      <c r="X72" s="31">
        <v>1.2287853612227759</v>
      </c>
      <c r="Y72" s="31">
        <v>1.194974748622639</v>
      </c>
      <c r="Z72" s="31">
        <v>1.1655327267959159</v>
      </c>
      <c r="AA72" s="31">
        <v>1.1392168033371659</v>
      </c>
      <c r="AB72" s="31">
        <v>1.115158045294645</v>
      </c>
      <c r="AC72" s="31">
        <v>1.0928610791703719</v>
      </c>
      <c r="AD72" s="31">
        <v>1.072204090920106</v>
      </c>
      <c r="AE72" s="31">
        <v>1.0534388259533749</v>
      </c>
      <c r="AF72" s="31">
        <v>1.037190589133467</v>
      </c>
      <c r="AG72" s="31">
        <v>1.024458244777392</v>
      </c>
      <c r="AH72" s="32">
        <v>1.0166142166558669</v>
      </c>
    </row>
    <row r="73" spans="1:34" x14ac:dyDescent="0.25">
      <c r="A73" s="30">
        <v>30</v>
      </c>
      <c r="B73" s="31">
        <v>10.386005850503439</v>
      </c>
      <c r="C73" s="31">
        <v>9.1784570124752545</v>
      </c>
      <c r="D73" s="31">
        <v>8.097666438967984</v>
      </c>
      <c r="E73" s="31">
        <v>7.1341524122105904</v>
      </c>
      <c r="F73" s="31">
        <v>6.2788067738858198</v>
      </c>
      <c r="G73" s="31">
        <v>5.5228949251301422</v>
      </c>
      <c r="H73" s="31">
        <v>4.8580558265337936</v>
      </c>
      <c r="I73" s="31">
        <v>4.2763019981407364</v>
      </c>
      <c r="J73" s="31">
        <v>3.7700195194487112</v>
      </c>
      <c r="K73" s="31">
        <v>3.3319680294091918</v>
      </c>
      <c r="L73" s="31">
        <v>2.9552807264274121</v>
      </c>
      <c r="M73" s="31">
        <v>2.6334643683623349</v>
      </c>
      <c r="N73" s="31">
        <v>2.360399272526684</v>
      </c>
      <c r="O73" s="31">
        <v>2.130339315686955</v>
      </c>
      <c r="P73" s="31">
        <v>1.9379119340633451</v>
      </c>
      <c r="Q73" s="31">
        <v>1.778118123329836</v>
      </c>
      <c r="R73" s="31">
        <v>1.6463324386141589</v>
      </c>
      <c r="S73" s="31">
        <v>1.5383029944977811</v>
      </c>
      <c r="T73" s="31">
        <v>1.450151465015922</v>
      </c>
      <c r="U73" s="31">
        <v>1.3783730836575581</v>
      </c>
      <c r="V73" s="31">
        <v>1.319836643365395</v>
      </c>
      <c r="W73" s="31">
        <v>1.2717844965359271</v>
      </c>
      <c r="X73" s="31">
        <v>1.231832555019349</v>
      </c>
      <c r="Y73" s="31">
        <v>1.197970290119635</v>
      </c>
      <c r="Z73" s="31">
        <v>1.1685607325945</v>
      </c>
      <c r="AA73" s="31">
        <v>1.1423404726554229</v>
      </c>
      <c r="AB73" s="31">
        <v>1.1184196599676279</v>
      </c>
      <c r="AC73" s="31">
        <v>1.0962820036500569</v>
      </c>
      <c r="AD73" s="31">
        <v>1.075784772275451</v>
      </c>
      <c r="AE73" s="31">
        <v>1.057158793870222</v>
      </c>
      <c r="AF73" s="31">
        <v>1.0410084559146211</v>
      </c>
      <c r="AG73" s="31">
        <v>1.0283117053426449</v>
      </c>
      <c r="AH73" s="32">
        <v>1.0204200485419359</v>
      </c>
    </row>
    <row r="74" spans="1:34" x14ac:dyDescent="0.25">
      <c r="A74" s="30">
        <v>35</v>
      </c>
      <c r="B74" s="31">
        <v>10.45393413328383</v>
      </c>
      <c r="C74" s="31">
        <v>9.2391815242452555</v>
      </c>
      <c r="D74" s="31">
        <v>8.1517318461524315</v>
      </c>
      <c r="E74" s="31">
        <v>7.1820824638512804</v>
      </c>
      <c r="F74" s="31">
        <v>6.3211043016414799</v>
      </c>
      <c r="G74" s="31">
        <v>5.5600418432764513</v>
      </c>
      <c r="H74" s="31">
        <v>4.8905131319633766</v>
      </c>
      <c r="I74" s="31">
        <v>4.3045097703631567</v>
      </c>
      <c r="J74" s="31">
        <v>3.7943969205904771</v>
      </c>
      <c r="K74" s="31">
        <v>3.3529133042137511</v>
      </c>
      <c r="L74" s="31">
        <v>2.9731712022551622</v>
      </c>
      <c r="M74" s="31">
        <v>2.648656455190614</v>
      </c>
      <c r="N74" s="31">
        <v>2.373228462949776</v>
      </c>
      <c r="O74" s="31">
        <v>2.1411201849160748</v>
      </c>
      <c r="P74" s="31">
        <v>1.9469381399266681</v>
      </c>
      <c r="Q74" s="31">
        <v>1.78566240627248</v>
      </c>
      <c r="R74" s="31">
        <v>1.652646621698175</v>
      </c>
      <c r="S74" s="31">
        <v>1.543617983402177</v>
      </c>
      <c r="T74" s="31">
        <v>1.454677248036615</v>
      </c>
      <c r="U74" s="31">
        <v>1.382298731707448</v>
      </c>
      <c r="V74" s="31">
        <v>1.3233303099743201</v>
      </c>
      <c r="W74" s="31">
        <v>1.274993417850647</v>
      </c>
      <c r="X74" s="31">
        <v>1.234883049803585</v>
      </c>
      <c r="Y74" s="31">
        <v>1.20096775975405</v>
      </c>
      <c r="Z74" s="31">
        <v>1.171589661076688</v>
      </c>
      <c r="AA74" s="31">
        <v>1.145464426599947</v>
      </c>
      <c r="AB74" s="31">
        <v>1.121681288605948</v>
      </c>
      <c r="AC74" s="31">
        <v>1.099703038830629</v>
      </c>
      <c r="AD74" s="31">
        <v>1.0793660284636419</v>
      </c>
      <c r="AE74" s="31">
        <v>1.0608801681483651</v>
      </c>
      <c r="AF74" s="31">
        <v>1.044828927981982</v>
      </c>
      <c r="AG74" s="31">
        <v>1.0321693375154131</v>
      </c>
      <c r="AH74" s="32">
        <v>1.0242319857532749</v>
      </c>
    </row>
    <row r="75" spans="1:34" x14ac:dyDescent="0.25">
      <c r="A75" s="30">
        <v>40</v>
      </c>
      <c r="B75" s="31">
        <v>10.521985559803429</v>
      </c>
      <c r="C75" s="31">
        <v>9.3000198512266454</v>
      </c>
      <c r="D75" s="31">
        <v>8.2059021074169038</v>
      </c>
      <c r="E75" s="31">
        <v>7.230108775837067</v>
      </c>
      <c r="F75" s="31">
        <v>6.363489863403764</v>
      </c>
      <c r="G75" s="31">
        <v>5.5972689364873602</v>
      </c>
      <c r="H75" s="31">
        <v>4.9230431209119736</v>
      </c>
      <c r="I75" s="31">
        <v>4.3327831019554557</v>
      </c>
      <c r="J75" s="31">
        <v>3.8188331243494211</v>
      </c>
      <c r="K75" s="31">
        <v>3.373910992279253</v>
      </c>
      <c r="L75" s="31">
        <v>2.9911080693840559</v>
      </c>
      <c r="M75" s="31">
        <v>2.6638892787566828</v>
      </c>
      <c r="N75" s="31">
        <v>2.3860931029437489</v>
      </c>
      <c r="O75" s="31">
        <v>2.1519315839456352</v>
      </c>
      <c r="P75" s="31">
        <v>1.9559903232164151</v>
      </c>
      <c r="Q75" s="31">
        <v>1.7932284816639761</v>
      </c>
      <c r="R75" s="31">
        <v>1.6589787796499229</v>
      </c>
      <c r="S75" s="31">
        <v>1.5489474969896051</v>
      </c>
      <c r="T75" s="31">
        <v>1.459214472952145</v>
      </c>
      <c r="U75" s="31">
        <v>1.3862331062603901</v>
      </c>
      <c r="V75" s="31">
        <v>1.3268303550909519</v>
      </c>
      <c r="W75" s="31">
        <v>1.2782067370741961</v>
      </c>
      <c r="X75" s="31">
        <v>1.2379363292942061</v>
      </c>
      <c r="Y75" s="31">
        <v>1.203966768288838</v>
      </c>
      <c r="Z75" s="31">
        <v>1.1746192500497299</v>
      </c>
      <c r="AA75" s="31">
        <v>1.148588530022171</v>
      </c>
      <c r="AB75" s="31">
        <v>1.1249429231053441</v>
      </c>
      <c r="AC75" s="31">
        <v>1.103124303652063</v>
      </c>
      <c r="AD75" s="31">
        <v>1.08294810546894</v>
      </c>
      <c r="AE75" s="31">
        <v>1.0646033218162829</v>
      </c>
      <c r="AF75" s="31">
        <v>1.0486525054082489</v>
      </c>
      <c r="AG75" s="31">
        <v>1.0360317684126701</v>
      </c>
      <c r="AH75" s="32">
        <v>1.028050782451118</v>
      </c>
    </row>
    <row r="76" spans="1:34" x14ac:dyDescent="0.25">
      <c r="A76" s="30">
        <v>45</v>
      </c>
      <c r="B76" s="31">
        <v>10.59015686273877</v>
      </c>
      <c r="C76" s="31">
        <v>9.3609688531402018</v>
      </c>
      <c r="D76" s="31">
        <v>8.2601742095264274</v>
      </c>
      <c r="E76" s="31">
        <v>7.2782284619772408</v>
      </c>
      <c r="F76" s="31">
        <v>6.4059607000262098</v>
      </c>
      <c r="G76" s="31">
        <v>5.6345735726606483</v>
      </c>
      <c r="H76" s="31">
        <v>4.9556432883216184</v>
      </c>
      <c r="I76" s="31">
        <v>4.3611196149039104</v>
      </c>
      <c r="J76" s="31">
        <v>3.843325879756097</v>
      </c>
      <c r="K76" s="31">
        <v>3.3949589696804852</v>
      </c>
      <c r="L76" s="31">
        <v>3.009089330933131</v>
      </c>
      <c r="M76" s="31">
        <v>2.6791609692238372</v>
      </c>
      <c r="N76" s="31">
        <v>2.3989914497161489</v>
      </c>
      <c r="O76" s="31">
        <v>2.1627718970273948</v>
      </c>
      <c r="P76" s="31">
        <v>1.9650669952286111</v>
      </c>
      <c r="Q76" s="31">
        <v>1.8008149878446</v>
      </c>
      <c r="R76" s="31">
        <v>1.665327677853927</v>
      </c>
      <c r="S76" s="31">
        <v>1.5542904276888889</v>
      </c>
      <c r="T76" s="31">
        <v>1.463762159235527</v>
      </c>
      <c r="U76" s="31">
        <v>1.3901753538336661</v>
      </c>
      <c r="V76" s="31">
        <v>1.3303360522768231</v>
      </c>
      <c r="W76" s="31">
        <v>1.281423854812344</v>
      </c>
      <c r="X76" s="31">
        <v>1.240991921141237</v>
      </c>
      <c r="Y76" s="31">
        <v>1.206966970418303</v>
      </c>
      <c r="Z76" s="31">
        <v>1.177649281252094</v>
      </c>
      <c r="AA76" s="31">
        <v>1.151712691704933</v>
      </c>
      <c r="AB76" s="31">
        <v>1.1282045992928711</v>
      </c>
      <c r="AC76" s="31">
        <v>1.106545960985639</v>
      </c>
      <c r="AD76" s="31">
        <v>1.086531293206864</v>
      </c>
      <c r="AE76" s="31">
        <v>1.068328671833769</v>
      </c>
      <c r="AF76" s="31">
        <v>1.0524797321974331</v>
      </c>
      <c r="AG76" s="31">
        <v>1.0398996690826721</v>
      </c>
      <c r="AH76" s="32">
        <v>1.0318772367279649</v>
      </c>
    </row>
    <row r="77" spans="1:34" x14ac:dyDescent="0.25">
      <c r="A77" s="30">
        <v>50</v>
      </c>
      <c r="B77" s="31">
        <v>10.658444818697699</v>
      </c>
      <c r="C77" s="31">
        <v>9.4220254336380513</v>
      </c>
      <c r="D77" s="31">
        <v>8.3145451831773638</v>
      </c>
      <c r="E77" s="31">
        <v>7.3264386800124006</v>
      </c>
      <c r="F77" s="31">
        <v>6.4485140962936747</v>
      </c>
      <c r="G77" s="31">
        <v>5.6719531636254246</v>
      </c>
      <c r="H77" s="31">
        <v>4.9883111730656688</v>
      </c>
      <c r="I77" s="31">
        <v>4.3895169751261411</v>
      </c>
      <c r="J77" s="31">
        <v>3.8678729797723528</v>
      </c>
      <c r="K77" s="31">
        <v>3.4160551564235511</v>
      </c>
      <c r="L77" s="31">
        <v>3.0271130339527468</v>
      </c>
      <c r="M77" s="31">
        <v>2.694469700686676</v>
      </c>
      <c r="N77" s="31">
        <v>2.4119218044058339</v>
      </c>
      <c r="O77" s="31">
        <v>2.1736395523444898</v>
      </c>
      <c r="P77" s="31">
        <v>1.97416671119062</v>
      </c>
      <c r="Q77" s="31">
        <v>1.808420607085969</v>
      </c>
      <c r="R77" s="31">
        <v>1.6716921256260571</v>
      </c>
      <c r="S77" s="31">
        <v>1.559645711860123</v>
      </c>
      <c r="T77" s="31">
        <v>1.4683193702911359</v>
      </c>
      <c r="U77" s="31">
        <v>1.39412466487588</v>
      </c>
      <c r="V77" s="31">
        <v>1.333846719024806</v>
      </c>
      <c r="W77" s="31">
        <v>1.284644215602208</v>
      </c>
      <c r="X77" s="31">
        <v>1.24404939692603</v>
      </c>
      <c r="Y77" s="31">
        <v>1.209968064768034</v>
      </c>
      <c r="Z77" s="31">
        <v>1.180679580353704</v>
      </c>
      <c r="AA77" s="31">
        <v>1.154836864362303</v>
      </c>
      <c r="AB77" s="31">
        <v>1.1314663969268139</v>
      </c>
      <c r="AC77" s="31">
        <v>1.1099682176339449</v>
      </c>
      <c r="AD77" s="31">
        <v>1.0901159255242481</v>
      </c>
      <c r="AE77" s="31">
        <v>1.0720566790918831</v>
      </c>
      <c r="AF77" s="31">
        <v>1.0563111962849021</v>
      </c>
      <c r="AG77" s="31">
        <v>1.043773754505011</v>
      </c>
      <c r="AH77" s="32">
        <v>1.035712190607682</v>
      </c>
    </row>
    <row r="78" spans="1:34" x14ac:dyDescent="0.25">
      <c r="A78" s="30">
        <v>55</v>
      </c>
      <c r="B78" s="31">
        <v>10.726846248219429</v>
      </c>
      <c r="C78" s="31">
        <v>9.4831865403036311</v>
      </c>
      <c r="D78" s="31">
        <v>8.3690121029974271</v>
      </c>
      <c r="E78" s="31">
        <v>7.3747366316145193</v>
      </c>
      <c r="F78" s="31">
        <v>6.4911473809223654</v>
      </c>
      <c r="G78" s="31">
        <v>5.7094051651421482</v>
      </c>
      <c r="H78" s="31">
        <v>5.0210443579488384</v>
      </c>
      <c r="I78" s="31">
        <v>4.4179728924710986</v>
      </c>
      <c r="J78" s="31">
        <v>3.8924722612913931</v>
      </c>
      <c r="K78" s="31">
        <v>3.4371975164459161</v>
      </c>
      <c r="L78" s="31">
        <v>3.0451772694246069</v>
      </c>
      <c r="M78" s="31">
        <v>2.709813691171163</v>
      </c>
      <c r="N78" s="31">
        <v>2.42488251208301</v>
      </c>
      <c r="O78" s="31">
        <v>2.1845330220113568</v>
      </c>
      <c r="P78" s="31">
        <v>1.9832880702611411</v>
      </c>
      <c r="Q78" s="31">
        <v>1.8160440655910459</v>
      </c>
      <c r="R78" s="31">
        <v>1.6780709762135271</v>
      </c>
      <c r="S78" s="31">
        <v>1.56501232979476</v>
      </c>
      <c r="T78" s="31">
        <v>1.4728852134546699</v>
      </c>
      <c r="U78" s="31">
        <v>1.398080273766986</v>
      </c>
      <c r="V78" s="31">
        <v>1.337361716759109</v>
      </c>
      <c r="W78" s="31">
        <v>1.287867307912242</v>
      </c>
      <c r="X78" s="31">
        <v>1.2471083721613141</v>
      </c>
      <c r="Y78" s="31">
        <v>1.212969793895007</v>
      </c>
      <c r="Z78" s="31">
        <v>1.1837100169557571</v>
      </c>
      <c r="AA78" s="31">
        <v>1.1579610446397519</v>
      </c>
      <c r="AB78" s="31">
        <v>1.1347284396969319</v>
      </c>
      <c r="AC78" s="31">
        <v>1.1133913243309941</v>
      </c>
      <c r="AD78" s="31">
        <v>1.093702380199336</v>
      </c>
      <c r="AE78" s="31">
        <v>1.07578784841315</v>
      </c>
      <c r="AF78" s="31">
        <v>1.0601475295373679</v>
      </c>
      <c r="AG78" s="31">
        <v>1.047654783590702</v>
      </c>
      <c r="AH78" s="32">
        <v>1.0395565300455021</v>
      </c>
    </row>
    <row r="79" spans="1:34" x14ac:dyDescent="0.25">
      <c r="A79" s="30">
        <v>60</v>
      </c>
      <c r="B79" s="31">
        <v>10.7953580157745</v>
      </c>
      <c r="C79" s="31">
        <v>9.5444491646517289</v>
      </c>
      <c r="D79" s="31">
        <v>8.4235720875456348</v>
      </c>
      <c r="E79" s="31">
        <v>7.423119562386864</v>
      </c>
      <c r="F79" s="31">
        <v>6.5338579265598078</v>
      </c>
      <c r="G79" s="31">
        <v>5.7469270769026028</v>
      </c>
      <c r="H79" s="31">
        <v>5.0538404697071488</v>
      </c>
      <c r="I79" s="31">
        <v>4.4464851207190659</v>
      </c>
      <c r="J79" s="31">
        <v>3.917121605137754</v>
      </c>
      <c r="K79" s="31">
        <v>3.4583840576163531</v>
      </c>
      <c r="L79" s="31">
        <v>3.0632801722617491</v>
      </c>
      <c r="M79" s="31">
        <v>2.725191202634575</v>
      </c>
      <c r="N79" s="31">
        <v>2.4378719617492051</v>
      </c>
      <c r="O79" s="31">
        <v>2.1954508220737998</v>
      </c>
      <c r="P79" s="31">
        <v>1.992429715530218</v>
      </c>
      <c r="Q79" s="31">
        <v>1.823684133494109</v>
      </c>
      <c r="R79" s="31">
        <v>1.684463126794852</v>
      </c>
      <c r="S79" s="31">
        <v>1.5703893057155831</v>
      </c>
      <c r="T79" s="31">
        <v>1.477458839993177</v>
      </c>
      <c r="U79" s="31">
        <v>1.402041458818275</v>
      </c>
      <c r="V79" s="31">
        <v>1.340880450835245</v>
      </c>
      <c r="W79" s="31">
        <v>1.2910926641422349</v>
      </c>
      <c r="X79" s="31">
        <v>1.2501685062911041</v>
      </c>
      <c r="Y79" s="31">
        <v>1.2159719442874819</v>
      </c>
      <c r="Z79" s="31">
        <v>1.18674050459077</v>
      </c>
      <c r="AA79" s="31">
        <v>1.1610852731140791</v>
      </c>
      <c r="AB79" s="31">
        <v>1.137990895224267</v>
      </c>
      <c r="AC79" s="31">
        <v>1.11681557574202</v>
      </c>
      <c r="AD79" s="31">
        <v>1.097291078941663</v>
      </c>
      <c r="AE79" s="31">
        <v>1.079522728551304</v>
      </c>
      <c r="AF79" s="31">
        <v>1.063989407752864</v>
      </c>
      <c r="AG79" s="31">
        <v>1.0515435591819799</v>
      </c>
      <c r="AH79" s="32">
        <v>1.0434111849279339</v>
      </c>
    </row>
    <row r="80" spans="1:34" x14ac:dyDescent="0.25">
      <c r="A80" s="30">
        <v>65</v>
      </c>
      <c r="B80" s="31">
        <v>10.863977029764751</v>
      </c>
      <c r="C80" s="31">
        <v>9.6058103421284553</v>
      </c>
      <c r="D80" s="31">
        <v>8.4782222993123586</v>
      </c>
      <c r="E80" s="31">
        <v>7.4715847618640527</v>
      </c>
      <c r="F80" s="31">
        <v>6.5766431497848679</v>
      </c>
      <c r="G80" s="31">
        <v>5.7845164425298936</v>
      </c>
      <c r="H80" s="31">
        <v>5.0866971790079667</v>
      </c>
      <c r="I80" s="31">
        <v>4.4750514575816496</v>
      </c>
      <c r="J80" s="31">
        <v>3.9418189360672971</v>
      </c>
      <c r="K80" s="31">
        <v>3.4796128317349782</v>
      </c>
      <c r="L80" s="31">
        <v>3.081419921308528</v>
      </c>
      <c r="M80" s="31">
        <v>2.740600540965521</v>
      </c>
      <c r="N80" s="31">
        <v>2.4508885863372849</v>
      </c>
      <c r="O80" s="31">
        <v>2.20639151250891</v>
      </c>
      <c r="P80" s="31">
        <v>2.0015903340192049</v>
      </c>
      <c r="Q80" s="31">
        <v>1.8313396248607661</v>
      </c>
      <c r="R80" s="31">
        <v>1.6908675184799049</v>
      </c>
      <c r="S80" s="31">
        <v>1.5757757077767141</v>
      </c>
      <c r="T80" s="31">
        <v>1.4820394451050001</v>
      </c>
      <c r="U80" s="31">
        <v>1.4060075422723559</v>
      </c>
      <c r="V80" s="31">
        <v>1.344402370540088</v>
      </c>
      <c r="W80" s="31">
        <v>1.2943198606233011</v>
      </c>
      <c r="X80" s="31">
        <v>1.253229502690768</v>
      </c>
      <c r="Y80" s="31">
        <v>1.2189743463650939</v>
      </c>
      <c r="Z80" s="31">
        <v>1.1897710007226081</v>
      </c>
      <c r="AA80" s="31">
        <v>1.1642096342933539</v>
      </c>
      <c r="AB80" s="31">
        <v>1.141253975061183</v>
      </c>
      <c r="AC80" s="31">
        <v>1.120241310463655</v>
      </c>
      <c r="AD80" s="31">
        <v>1.1008824873920671</v>
      </c>
      <c r="AE80" s="31">
        <v>1.083261912191485</v>
      </c>
      <c r="AF80" s="31">
        <v>1.0678375506607909</v>
      </c>
      <c r="AG80" s="31">
        <v>1.055440928052477</v>
      </c>
      <c r="AH80" s="32">
        <v>1.0472771290728671</v>
      </c>
    </row>
    <row r="81" spans="1:34" x14ac:dyDescent="0.25">
      <c r="A81" s="30">
        <v>70</v>
      </c>
      <c r="B81" s="31">
        <v>10.932700242523399</v>
      </c>
      <c r="C81" s="31">
        <v>9.6672671521112647</v>
      </c>
      <c r="D81" s="31">
        <v>8.5329599447192948</v>
      </c>
      <c r="E81" s="31">
        <v>7.520129563512028</v>
      </c>
      <c r="F81" s="31">
        <v>6.6195005111077467</v>
      </c>
      <c r="G81" s="31">
        <v>5.8221708495784714</v>
      </c>
      <c r="H81" s="31">
        <v>5.1196122004499918</v>
      </c>
      <c r="I81" s="31">
        <v>4.503669744701809</v>
      </c>
      <c r="J81" s="31">
        <v>3.966562222767215</v>
      </c>
      <c r="K81" s="31">
        <v>3.5008819345332358</v>
      </c>
      <c r="L81" s="31">
        <v>3.099594739340644</v>
      </c>
      <c r="M81" s="31">
        <v>2.756040055983962</v>
      </c>
      <c r="N81" s="31">
        <v>2.4639308627114409</v>
      </c>
      <c r="O81" s="31">
        <v>2.21735369722514</v>
      </c>
      <c r="P81" s="31">
        <v>2.0107686566808032</v>
      </c>
      <c r="Q81" s="31">
        <v>1.8390093976879569</v>
      </c>
      <c r="R81" s="31">
        <v>1.697283136309885</v>
      </c>
      <c r="S81" s="31">
        <v>1.5811706480635941</v>
      </c>
      <c r="T81" s="31">
        <v>1.486626267919845</v>
      </c>
      <c r="U81" s="31">
        <v>1.4099778903031781</v>
      </c>
      <c r="V81" s="31">
        <v>1.347926969091837</v>
      </c>
      <c r="W81" s="31">
        <v>1.2975485176178749</v>
      </c>
      <c r="X81" s="31">
        <v>1.256291108667005</v>
      </c>
      <c r="Y81" s="31">
        <v>1.221976874478788</v>
      </c>
      <c r="Z81" s="31">
        <v>1.1928015067464559</v>
      </c>
      <c r="AA81" s="31">
        <v>1.1673342566170599</v>
      </c>
      <c r="AB81" s="31">
        <v>1.144517934691333</v>
      </c>
      <c r="AC81" s="31">
        <v>1.123668911023803</v>
      </c>
      <c r="AD81" s="31">
        <v>1.104477115122751</v>
      </c>
      <c r="AE81" s="31">
        <v>1.087006035950133</v>
      </c>
      <c r="AF81" s="31">
        <v>1.0716927219217569</v>
      </c>
      <c r="AG81" s="31">
        <v>1.059347780907139</v>
      </c>
      <c r="AH81" s="32">
        <v>1.0511553802294811</v>
      </c>
    </row>
    <row r="82" spans="1:34" x14ac:dyDescent="0.25">
      <c r="A82" s="30">
        <v>75</v>
      </c>
      <c r="B82" s="31">
        <v>11.00152465031497</v>
      </c>
      <c r="C82" s="31">
        <v>9.7288167179089236</v>
      </c>
      <c r="D82" s="31">
        <v>8.5877822741194638</v>
      </c>
      <c r="E82" s="31">
        <v>7.568751344728069</v>
      </c>
      <c r="F82" s="31">
        <v>6.6624275149699619</v>
      </c>
      <c r="G82" s="31">
        <v>5.8598879295341124</v>
      </c>
      <c r="H82" s="31">
        <v>5.1525832925632438</v>
      </c>
      <c r="I82" s="31">
        <v>4.5323378676538084</v>
      </c>
      <c r="J82" s="31">
        <v>3.991349477856041</v>
      </c>
      <c r="K82" s="31">
        <v>3.5221895056739059</v>
      </c>
      <c r="L82" s="31">
        <v>3.117802893065126</v>
      </c>
      <c r="M82" s="31">
        <v>2.7715081414411551</v>
      </c>
      <c r="N82" s="31">
        <v>2.4769973116672102</v>
      </c>
      <c r="O82" s="31">
        <v>2.2283360240622749</v>
      </c>
      <c r="P82" s="31">
        <v>2.0199634583990331</v>
      </c>
      <c r="Q82" s="31">
        <v>1.846692353903975</v>
      </c>
      <c r="R82" s="31">
        <v>1.7037090092573099</v>
      </c>
      <c r="S82" s="31">
        <v>1.5865732825929919</v>
      </c>
      <c r="T82" s="31">
        <v>1.4912185914987359</v>
      </c>
      <c r="U82" s="31">
        <v>1.4139519130160141</v>
      </c>
      <c r="V82" s="31">
        <v>1.3514537836400129</v>
      </c>
      <c r="W82" s="31">
        <v>1.3007782993197361</v>
      </c>
      <c r="X82" s="31">
        <v>1.2593531154578519</v>
      </c>
      <c r="Y82" s="31">
        <v>1.2249794469108231</v>
      </c>
      <c r="Z82" s="31">
        <v>1.1958320679888741</v>
      </c>
      <c r="AA82" s="31">
        <v>1.170459312455971</v>
      </c>
      <c r="AB82" s="31">
        <v>1.147783073529794</v>
      </c>
      <c r="AC82" s="31">
        <v>1.1270988038818039</v>
      </c>
      <c r="AD82" s="31">
        <v>1.1080755156372559</v>
      </c>
      <c r="AE82" s="31">
        <v>1.090755780375013</v>
      </c>
      <c r="AF82" s="31">
        <v>1.075555729127849</v>
      </c>
      <c r="AG82" s="31">
        <v>1.0632650523822349</v>
      </c>
      <c r="AH82" s="32">
        <v>1.0550470000783181</v>
      </c>
    </row>
    <row r="83" spans="1:34" x14ac:dyDescent="0.25">
      <c r="A83" s="33">
        <v>80</v>
      </c>
      <c r="B83" s="34">
        <v>11.070447293335331</v>
      </c>
      <c r="C83" s="34">
        <v>9.7904562067615561</v>
      </c>
      <c r="D83" s="34">
        <v>8.6426865817972409</v>
      </c>
      <c r="E83" s="34">
        <v>7.6174475268407953</v>
      </c>
      <c r="F83" s="34">
        <v>6.7054217097443889</v>
      </c>
      <c r="G83" s="34">
        <v>5.8976653578139313</v>
      </c>
      <c r="H83" s="34">
        <v>5.1856082578090907</v>
      </c>
      <c r="I83" s="34">
        <v>4.5610537559432691</v>
      </c>
      <c r="J83" s="34">
        <v>4.0161787578836368</v>
      </c>
      <c r="K83" s="34">
        <v>3.5435337287511062</v>
      </c>
      <c r="L83" s="34">
        <v>3.1360426931203351</v>
      </c>
      <c r="M83" s="34">
        <v>2.787003235019732</v>
      </c>
      <c r="N83" s="34">
        <v>2.4900864979314479</v>
      </c>
      <c r="O83" s="34">
        <v>2.2393371847914141</v>
      </c>
      <c r="P83" s="34">
        <v>2.02917355798927</v>
      </c>
      <c r="Q83" s="34">
        <v>1.854387439368429</v>
      </c>
      <c r="R83" s="34">
        <v>1.7101442102260429</v>
      </c>
      <c r="S83" s="34">
        <v>1.5919828113130261</v>
      </c>
      <c r="T83" s="34">
        <v>1.495815742834034</v>
      </c>
      <c r="U83" s="34">
        <v>1.417929064447476</v>
      </c>
      <c r="V83" s="34">
        <v>1.354982395265488</v>
      </c>
      <c r="W83" s="34">
        <v>1.3040089138540041</v>
      </c>
      <c r="X83" s="34">
        <v>1.2624153582326481</v>
      </c>
      <c r="Y83" s="34">
        <v>1.2279820258748231</v>
      </c>
      <c r="Z83" s="34">
        <v>1.198862773707688</v>
      </c>
      <c r="AA83" s="34">
        <v>1.1735850181121601</v>
      </c>
      <c r="AB83" s="34">
        <v>1.1510497349228821</v>
      </c>
      <c r="AC83" s="34">
        <v>1.130531459428237</v>
      </c>
      <c r="AD83" s="34">
        <v>1.111678286370402</v>
      </c>
      <c r="AE83" s="34">
        <v>1.0945118699452649</v>
      </c>
      <c r="AF83" s="34">
        <v>1.079427423802457</v>
      </c>
      <c r="AG83" s="34">
        <v>1.067193721045399</v>
      </c>
      <c r="AH83" s="35">
        <v>1.0589530942312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2.5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0</v>
      </c>
    </row>
    <row r="95" spans="1:34" x14ac:dyDescent="0.25">
      <c r="A95" s="5">
        <v>0.125</v>
      </c>
      <c r="B95" s="32">
        <v>4.0486111111111223E-2</v>
      </c>
    </row>
    <row r="96" spans="1:34" x14ac:dyDescent="0.25">
      <c r="A96" s="5">
        <v>0.25</v>
      </c>
      <c r="B96" s="32">
        <v>-4.1232142857142717E-2</v>
      </c>
    </row>
    <row r="97" spans="1:2" x14ac:dyDescent="0.25">
      <c r="A97" s="5">
        <v>0.375</v>
      </c>
      <c r="B97" s="32">
        <v>-2.470930555555562E-2</v>
      </c>
    </row>
    <row r="98" spans="1:2" x14ac:dyDescent="0.25">
      <c r="A98" s="5">
        <v>0.5</v>
      </c>
      <c r="B98" s="32">
        <v>-1.9481770833333249E-2</v>
      </c>
    </row>
    <row r="99" spans="1:2" x14ac:dyDescent="0.25">
      <c r="A99" s="5">
        <v>0.625</v>
      </c>
      <c r="B99" s="32">
        <v>-2.4948567708333421E-2</v>
      </c>
    </row>
    <row r="100" spans="1:2" x14ac:dyDescent="0.25">
      <c r="A100" s="5">
        <v>0.75</v>
      </c>
      <c r="B100" s="32">
        <v>-2.9266666666666549E-2</v>
      </c>
    </row>
    <row r="101" spans="1:2" x14ac:dyDescent="0.25">
      <c r="A101" s="5">
        <v>0.875</v>
      </c>
      <c r="B101" s="32">
        <v>-2.9366666666666541E-2</v>
      </c>
    </row>
    <row r="102" spans="1:2" x14ac:dyDescent="0.25">
      <c r="A102" s="5">
        <v>1</v>
      </c>
      <c r="B102" s="32">
        <v>-2.438862559241706E-2</v>
      </c>
    </row>
    <row r="103" spans="1:2" x14ac:dyDescent="0.25">
      <c r="A103" s="5">
        <v>1.125</v>
      </c>
      <c r="B103" s="32">
        <v>-1.6201421800947979E-2</v>
      </c>
    </row>
    <row r="104" spans="1:2" x14ac:dyDescent="0.25">
      <c r="A104" s="5">
        <v>1.25</v>
      </c>
      <c r="B104" s="32">
        <v>-9.1250000000000497E-3</v>
      </c>
    </row>
    <row r="105" spans="1:2" x14ac:dyDescent="0.25">
      <c r="A105" s="5">
        <v>1.375</v>
      </c>
      <c r="B105" s="32">
        <v>-4.0208333333332557E-3</v>
      </c>
    </row>
    <row r="106" spans="1:2" x14ac:dyDescent="0.25">
      <c r="A106" s="5">
        <v>1.5</v>
      </c>
      <c r="B106" s="32">
        <v>1.083333333333325E-3</v>
      </c>
    </row>
    <row r="107" spans="1:2" x14ac:dyDescent="0.25">
      <c r="A107" s="5">
        <v>1.625</v>
      </c>
      <c r="B107" s="32">
        <v>6.1875000000001191E-3</v>
      </c>
    </row>
    <row r="108" spans="1:2" x14ac:dyDescent="0.25">
      <c r="A108" s="5">
        <v>1.75</v>
      </c>
      <c r="B108" s="32">
        <v>8.3426294820716507E-3</v>
      </c>
    </row>
    <row r="109" spans="1:2" x14ac:dyDescent="0.25">
      <c r="A109" s="5">
        <v>1.875</v>
      </c>
      <c r="B109" s="32">
        <v>7.7450199203187306E-3</v>
      </c>
    </row>
    <row r="110" spans="1:2" x14ac:dyDescent="0.25">
      <c r="A110" s="5">
        <v>2</v>
      </c>
      <c r="B110" s="32">
        <v>7.1474103585655868E-3</v>
      </c>
    </row>
    <row r="111" spans="1:2" x14ac:dyDescent="0.25">
      <c r="A111" s="5">
        <v>2.125</v>
      </c>
      <c r="B111" s="32">
        <v>6.5498007968127769E-3</v>
      </c>
    </row>
    <row r="112" spans="1:2" x14ac:dyDescent="0.25">
      <c r="A112" s="5">
        <v>2.25</v>
      </c>
      <c r="B112" s="32">
        <v>5.952191235059523E-3</v>
      </c>
    </row>
    <row r="113" spans="1:2" x14ac:dyDescent="0.25">
      <c r="A113" s="5">
        <v>2.375</v>
      </c>
      <c r="B113" s="32">
        <v>5.3545816733067131E-3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Ee4wZfP/eNyPrldTxHv0LW+spq66z7av0JiwA9qUg4VrrBYhEQL9qUQCchNeCdgIF4ZjXhSPfTJCrP2DtilB0A==" saltValue="2dV7PhoETa4rURU8qWAeu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126.3520961568987</v>
      </c>
      <c r="C41" s="6">
        <f>126.352096156898 * $B$36 / 100</f>
        <v>126.352096156898</v>
      </c>
      <c r="D41" s="6">
        <v>15.920083333333331</v>
      </c>
      <c r="E41" s="7">
        <f>15.9200833333333 * $B$36 / 100</f>
        <v>15.920083333333301</v>
      </c>
    </row>
    <row r="42" spans="1:5" x14ac:dyDescent="0.25">
      <c r="A42" s="5">
        <v>10</v>
      </c>
      <c r="B42" s="6">
        <v>127.6180311822078</v>
      </c>
      <c r="C42" s="6">
        <f>127.618031182207 * $B$36 / 100</f>
        <v>127.61803118220702</v>
      </c>
      <c r="D42" s="6">
        <v>16.07958833333333</v>
      </c>
      <c r="E42" s="7">
        <f>16.0795883333333 * $B$36 / 100</f>
        <v>16.079588333333302</v>
      </c>
    </row>
    <row r="43" spans="1:5" x14ac:dyDescent="0.25">
      <c r="A43" s="5">
        <v>20</v>
      </c>
      <c r="B43" s="6">
        <v>128.88396620751689</v>
      </c>
      <c r="C43" s="6">
        <f>128.883966207516 * $B$36 / 100</f>
        <v>128.88396620751601</v>
      </c>
      <c r="D43" s="6">
        <v>16.239093333333329</v>
      </c>
      <c r="E43" s="7">
        <f>16.2390933333333 * $B$36 / 100</f>
        <v>16.239093333333301</v>
      </c>
    </row>
    <row r="44" spans="1:5" x14ac:dyDescent="0.25">
      <c r="A44" s="5">
        <v>30</v>
      </c>
      <c r="B44" s="6">
        <v>130.14990123282601</v>
      </c>
      <c r="C44" s="6">
        <f>130.149901232825 * $B$36 / 100</f>
        <v>130.14990123282499</v>
      </c>
      <c r="D44" s="6">
        <v>16.398598333333329</v>
      </c>
      <c r="E44" s="7">
        <f>16.3985983333333 * $B$36 / 100</f>
        <v>16.3985983333333</v>
      </c>
    </row>
    <row r="45" spans="1:5" x14ac:dyDescent="0.25">
      <c r="A45" s="5">
        <v>40</v>
      </c>
      <c r="B45" s="6">
        <v>131.4158362581351</v>
      </c>
      <c r="C45" s="6">
        <f>131.415836258135 * $B$36 / 100</f>
        <v>131.41583625813499</v>
      </c>
      <c r="D45" s="6">
        <v>16.558103333333332</v>
      </c>
      <c r="E45" s="7">
        <f>16.5581033333333 * $B$36 / 100</f>
        <v>16.5581033333333</v>
      </c>
    </row>
    <row r="46" spans="1:5" x14ac:dyDescent="0.25">
      <c r="A46" s="5">
        <v>50</v>
      </c>
      <c r="B46" s="6">
        <v>132.68177128344419</v>
      </c>
      <c r="C46" s="6">
        <f>132.681771283444 * $B$36 / 100</f>
        <v>132.68177128344399</v>
      </c>
      <c r="D46" s="6">
        <v>16.717608333333331</v>
      </c>
      <c r="E46" s="7">
        <f>16.7176083333333 * $B$36 / 100</f>
        <v>16.717608333333299</v>
      </c>
    </row>
    <row r="47" spans="1:5" x14ac:dyDescent="0.25">
      <c r="A47" s="5">
        <v>60</v>
      </c>
      <c r="B47" s="6">
        <v>133.9477063087532</v>
      </c>
      <c r="C47" s="6">
        <f>133.947706308753 * $B$36 / 100</f>
        <v>133.947706308753</v>
      </c>
      <c r="D47" s="6">
        <v>16.87711333333333</v>
      </c>
      <c r="E47" s="7">
        <f>16.8771133333333 * $B$36 / 100</f>
        <v>16.877113333333298</v>
      </c>
    </row>
    <row r="48" spans="1:5" x14ac:dyDescent="0.25">
      <c r="A48" s="5">
        <v>70</v>
      </c>
      <c r="B48" s="6">
        <v>135.21364133406229</v>
      </c>
      <c r="C48" s="6">
        <f>135.213641334062 * $B$36 / 100</f>
        <v>135.213641334062</v>
      </c>
      <c r="D48" s="6">
        <v>17.03661833333333</v>
      </c>
      <c r="E48" s="7">
        <f>17.0366183333333 * $B$36 / 100</f>
        <v>17.036618333333301</v>
      </c>
    </row>
    <row r="49" spans="1:18" x14ac:dyDescent="0.25">
      <c r="A49" s="5">
        <v>80</v>
      </c>
      <c r="B49" s="6">
        <v>136.47957635937141</v>
      </c>
      <c r="C49" s="6">
        <f>136.479576359371 * $B$36 / 100</f>
        <v>136.47957635937101</v>
      </c>
      <c r="D49" s="6">
        <v>17.196123333333329</v>
      </c>
      <c r="E49" s="7">
        <f>17.1961233333333 * $B$36 / 100</f>
        <v>17.196123333333301</v>
      </c>
    </row>
    <row r="50" spans="1:18" x14ac:dyDescent="0.25">
      <c r="A50" s="5">
        <v>90</v>
      </c>
      <c r="B50" s="6">
        <v>137.7455113846805</v>
      </c>
      <c r="C50" s="6">
        <f>137.74551138468 * $B$36 / 100</f>
        <v>137.74551138467999</v>
      </c>
      <c r="D50" s="6">
        <v>17.355628333333328</v>
      </c>
      <c r="E50" s="7">
        <f>17.3556283333333 * $B$36 / 100</f>
        <v>17.3556283333333</v>
      </c>
    </row>
    <row r="51" spans="1:18" x14ac:dyDescent="0.25">
      <c r="A51" s="8">
        <v>100</v>
      </c>
      <c r="B51" s="9">
        <v>139.01144640998959</v>
      </c>
      <c r="C51" s="9">
        <f>139.011446409989 * $B$36 / 100</f>
        <v>139.01144640998899</v>
      </c>
      <c r="D51" s="9">
        <v>17.515133333333331</v>
      </c>
      <c r="E51" s="10">
        <f>17.5151333333333 * $B$36 / 100</f>
        <v>17.515133333333299</v>
      </c>
    </row>
    <row r="53" spans="1:18" ht="28.9" customHeight="1" x14ac:dyDescent="0.5">
      <c r="A53" s="1" t="s">
        <v>23</v>
      </c>
      <c r="B53" s="1"/>
    </row>
    <row r="54" spans="1:18" x14ac:dyDescent="0.25">
      <c r="A54" s="21" t="s">
        <v>24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25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26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lKDHmz8EqYsAmIqq/XRsuCzPRhz0eOsPH8bkdlvKwK7Il1UDmxpPiL8hdC7ZDIWH6EmViB/zZjlHTeJdtjLVdg==" saltValue="86mhw9ozCMVLlzAlzQXW4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-50</v>
      </c>
      <c r="B41" s="6">
        <v>116.7151537064146</v>
      </c>
      <c r="C41" s="6">
        <f>116.715153706414 * $B$36 / 100</f>
        <v>116.715153706414</v>
      </c>
      <c r="D41" s="6">
        <v>14.70585</v>
      </c>
      <c r="E41" s="7">
        <f>14.70585 * $B$36 / 100</f>
        <v>14.70585</v>
      </c>
    </row>
    <row r="42" spans="1:5" x14ac:dyDescent="0.25">
      <c r="A42" s="5">
        <v>-40</v>
      </c>
      <c r="B42" s="6">
        <v>118.6425421965114</v>
      </c>
      <c r="C42" s="6">
        <f>118.642542196511 * $B$36 / 100</f>
        <v>118.642542196511</v>
      </c>
      <c r="D42" s="6">
        <v>14.94869666666667</v>
      </c>
      <c r="E42" s="7">
        <f>14.9486966666666 * $B$36 / 100</f>
        <v>14.948696666666599</v>
      </c>
    </row>
    <row r="43" spans="1:5" x14ac:dyDescent="0.25">
      <c r="A43" s="5">
        <v>-30</v>
      </c>
      <c r="B43" s="6">
        <v>120.5699306866082</v>
      </c>
      <c r="C43" s="6">
        <f>120.569930686608 * $B$36 / 100</f>
        <v>120.569930686608</v>
      </c>
      <c r="D43" s="6">
        <v>15.19154333333333</v>
      </c>
      <c r="E43" s="7">
        <f>15.1915433333333 * $B$36 / 100</f>
        <v>15.1915433333333</v>
      </c>
    </row>
    <row r="44" spans="1:5" x14ac:dyDescent="0.25">
      <c r="A44" s="5">
        <v>-20</v>
      </c>
      <c r="B44" s="6">
        <v>122.4973191767051</v>
      </c>
      <c r="C44" s="6">
        <f>122.497319176705 * $B$36 / 100</f>
        <v>122.49731917670501</v>
      </c>
      <c r="D44" s="6">
        <v>15.43439</v>
      </c>
      <c r="E44" s="7">
        <f>15.43439 * $B$36 / 100</f>
        <v>15.43439</v>
      </c>
    </row>
    <row r="45" spans="1:5" x14ac:dyDescent="0.25">
      <c r="A45" s="5">
        <v>-10</v>
      </c>
      <c r="B45" s="6">
        <v>124.42470766680189</v>
      </c>
      <c r="C45" s="6">
        <f>124.424707666801 * $B$36 / 100</f>
        <v>124.424707666801</v>
      </c>
      <c r="D45" s="6">
        <v>15.677236666666669</v>
      </c>
      <c r="E45" s="7">
        <f>15.6772366666666 * $B$36 / 100</f>
        <v>15.6772366666666</v>
      </c>
    </row>
    <row r="46" spans="1:5" x14ac:dyDescent="0.25">
      <c r="A46" s="5">
        <v>0</v>
      </c>
      <c r="B46" s="6">
        <v>126.3520961568987</v>
      </c>
      <c r="C46" s="6">
        <f>126.352096156898 * $B$36 / 100</f>
        <v>126.352096156898</v>
      </c>
      <c r="D46" s="6">
        <v>15.920083333333331</v>
      </c>
      <c r="E46" s="7">
        <f>15.9200833333333 * $B$36 / 100</f>
        <v>15.920083333333301</v>
      </c>
    </row>
    <row r="47" spans="1:5" x14ac:dyDescent="0.25">
      <c r="A47" s="5">
        <v>10</v>
      </c>
      <c r="B47" s="6">
        <v>127.6180311822078</v>
      </c>
      <c r="C47" s="6">
        <f>127.618031182207 * $B$36 / 100</f>
        <v>127.61803118220702</v>
      </c>
      <c r="D47" s="6">
        <v>16.07958833333333</v>
      </c>
      <c r="E47" s="7">
        <f>16.0795883333333 * $B$36 / 100</f>
        <v>16.079588333333302</v>
      </c>
    </row>
    <row r="48" spans="1:5" x14ac:dyDescent="0.25">
      <c r="A48" s="5">
        <v>20</v>
      </c>
      <c r="B48" s="6">
        <v>128.88396620751689</v>
      </c>
      <c r="C48" s="6">
        <f>128.883966207516 * $B$36 / 100</f>
        <v>128.88396620751601</v>
      </c>
      <c r="D48" s="6">
        <v>16.239093333333329</v>
      </c>
      <c r="E48" s="7">
        <f>16.2390933333333 * $B$36 / 100</f>
        <v>16.239093333333301</v>
      </c>
    </row>
    <row r="49" spans="1:18" x14ac:dyDescent="0.25">
      <c r="A49" s="5">
        <v>30</v>
      </c>
      <c r="B49" s="6">
        <v>130.14990123282601</v>
      </c>
      <c r="C49" s="6">
        <f>130.149901232825 * $B$36 / 100</f>
        <v>130.14990123282499</v>
      </c>
      <c r="D49" s="6">
        <v>16.398598333333329</v>
      </c>
      <c r="E49" s="7">
        <f>16.3985983333333 * $B$36 / 100</f>
        <v>16.3985983333333</v>
      </c>
    </row>
    <row r="50" spans="1:18" x14ac:dyDescent="0.25">
      <c r="A50" s="5">
        <v>40</v>
      </c>
      <c r="B50" s="6">
        <v>131.4158362581351</v>
      </c>
      <c r="C50" s="6">
        <f>131.415836258135 * $B$36 / 100</f>
        <v>131.41583625813499</v>
      </c>
      <c r="D50" s="6">
        <v>16.558103333333332</v>
      </c>
      <c r="E50" s="7">
        <f>16.5581033333333 * $B$36 / 100</f>
        <v>16.5581033333333</v>
      </c>
    </row>
    <row r="51" spans="1:18" x14ac:dyDescent="0.25">
      <c r="A51" s="5">
        <v>50</v>
      </c>
      <c r="B51" s="6">
        <v>132.68177128344419</v>
      </c>
      <c r="C51" s="6">
        <f>132.681771283444 * $B$36 / 100</f>
        <v>132.68177128344399</v>
      </c>
      <c r="D51" s="6">
        <v>16.717608333333331</v>
      </c>
      <c r="E51" s="7">
        <f>16.7176083333333 * $B$36 / 100</f>
        <v>16.717608333333299</v>
      </c>
    </row>
    <row r="52" spans="1:18" x14ac:dyDescent="0.25">
      <c r="A52" s="5">
        <v>60</v>
      </c>
      <c r="B52" s="6">
        <v>133.9477063087532</v>
      </c>
      <c r="C52" s="6">
        <f>133.947706308753 * $B$36 / 100</f>
        <v>133.947706308753</v>
      </c>
      <c r="D52" s="6">
        <v>16.87711333333333</v>
      </c>
      <c r="E52" s="7">
        <f>16.8771133333333 * $B$36 / 100</f>
        <v>16.877113333333298</v>
      </c>
    </row>
    <row r="53" spans="1:18" x14ac:dyDescent="0.25">
      <c r="A53" s="5">
        <v>70</v>
      </c>
      <c r="B53" s="6">
        <v>135.21364133406229</v>
      </c>
      <c r="C53" s="6">
        <f>135.213641334062 * $B$36 / 100</f>
        <v>135.213641334062</v>
      </c>
      <c r="D53" s="6">
        <v>17.03661833333333</v>
      </c>
      <c r="E53" s="7">
        <f>17.0366183333333 * $B$36 / 100</f>
        <v>17.036618333333301</v>
      </c>
    </row>
    <row r="54" spans="1:18" x14ac:dyDescent="0.25">
      <c r="A54" s="5">
        <v>80</v>
      </c>
      <c r="B54" s="6">
        <v>136.47957635937141</v>
      </c>
      <c r="C54" s="6">
        <f>136.479576359371 * $B$36 / 100</f>
        <v>136.47957635937101</v>
      </c>
      <c r="D54" s="6">
        <v>17.196123333333329</v>
      </c>
      <c r="E54" s="7">
        <f>17.1961233333333 * $B$36 / 100</f>
        <v>17.196123333333301</v>
      </c>
    </row>
    <row r="55" spans="1:18" x14ac:dyDescent="0.25">
      <c r="A55" s="5">
        <v>90</v>
      </c>
      <c r="B55" s="6">
        <v>137.7455113846805</v>
      </c>
      <c r="C55" s="6">
        <f>137.74551138468 * $B$36 / 100</f>
        <v>137.74551138467999</v>
      </c>
      <c r="D55" s="6">
        <v>17.355628333333328</v>
      </c>
      <c r="E55" s="7">
        <f>17.3556283333333 * $B$36 / 100</f>
        <v>17.3556283333333</v>
      </c>
    </row>
    <row r="56" spans="1:18" x14ac:dyDescent="0.25">
      <c r="A56" s="8">
        <v>100</v>
      </c>
      <c r="B56" s="9">
        <v>139.01144640998959</v>
      </c>
      <c r="C56" s="9">
        <f>139.011446409989 * $B$36 / 100</f>
        <v>139.01144640998899</v>
      </c>
      <c r="D56" s="9">
        <v>17.515133333333331</v>
      </c>
      <c r="E56" s="10">
        <f>17.5151333333333 * $B$36 / 100</f>
        <v>17.515133333333299</v>
      </c>
    </row>
    <row r="58" spans="1:18" ht="28.9" customHeight="1" x14ac:dyDescent="0.5">
      <c r="A58" s="1" t="s">
        <v>23</v>
      </c>
      <c r="B58" s="1"/>
    </row>
    <row r="59" spans="1:18" x14ac:dyDescent="0.25">
      <c r="A59" s="21" t="s">
        <v>24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25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26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ENrtyCedNV0+6n/K/3sbwFSrzefy4KBdxnvY0EYbvr/37bbijtN/cQoTmDYg3RdE8Ij+9H2zDCnzk+ETwO8z/Q==" saltValue="WlP4VeXwdVnOJycinY3dY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-120</v>
      </c>
      <c r="B41" s="6">
        <v>102.5552214324768</v>
      </c>
      <c r="C41" s="6">
        <f>102.555221432476 * $B$36 / 100</f>
        <v>102.555221432476</v>
      </c>
      <c r="D41" s="6">
        <v>12.92173</v>
      </c>
      <c r="E41" s="7">
        <f>12.92173 * $B$36 / 100</f>
        <v>12.92173</v>
      </c>
    </row>
    <row r="42" spans="1:5" x14ac:dyDescent="0.25">
      <c r="A42" s="5">
        <v>-114</v>
      </c>
      <c r="B42" s="6">
        <v>103.9121183795129</v>
      </c>
      <c r="C42" s="6">
        <f>103.912118379512 * $B$36 / 100</f>
        <v>103.91211837951199</v>
      </c>
      <c r="D42" s="6">
        <v>13.092696</v>
      </c>
      <c r="E42" s="7">
        <f>13.092696 * $B$36 / 100</f>
        <v>13.092696</v>
      </c>
    </row>
    <row r="43" spans="1:5" x14ac:dyDescent="0.25">
      <c r="A43" s="5">
        <v>-108</v>
      </c>
      <c r="B43" s="6">
        <v>105.269015326549</v>
      </c>
      <c r="C43" s="6">
        <f>105.269015326548 * $B$36 / 100</f>
        <v>105.269015326548</v>
      </c>
      <c r="D43" s="6">
        <v>13.263662</v>
      </c>
      <c r="E43" s="7">
        <f>13.263662 * $B$36 / 100</f>
        <v>13.263662</v>
      </c>
    </row>
    <row r="44" spans="1:5" x14ac:dyDescent="0.25">
      <c r="A44" s="5">
        <v>-101</v>
      </c>
      <c r="B44" s="6">
        <v>106.85206176475781</v>
      </c>
      <c r="C44" s="6">
        <f>106.852061764757 * $B$36 / 100</f>
        <v>106.852061764757</v>
      </c>
      <c r="D44" s="6">
        <v>13.463122333333329</v>
      </c>
      <c r="E44" s="7">
        <f>13.4631223333333 * $B$36 / 100</f>
        <v>13.463122333333301</v>
      </c>
    </row>
    <row r="45" spans="1:5" x14ac:dyDescent="0.25">
      <c r="A45" s="5">
        <v>-95</v>
      </c>
      <c r="B45" s="6">
        <v>108.0419055009789</v>
      </c>
      <c r="C45" s="6">
        <f>108.041905500978 * $B$36 / 100</f>
        <v>108.041905500978</v>
      </c>
      <c r="D45" s="6">
        <v>13.61304</v>
      </c>
      <c r="E45" s="7">
        <f>13.61304 * $B$36 / 100</f>
        <v>13.613040000000002</v>
      </c>
    </row>
    <row r="46" spans="1:5" x14ac:dyDescent="0.25">
      <c r="A46" s="5">
        <v>-89</v>
      </c>
      <c r="B46" s="6">
        <v>109.198338595037</v>
      </c>
      <c r="C46" s="6">
        <f>109.198338595036 * $B$36 / 100</f>
        <v>109.19833859503601</v>
      </c>
      <c r="D46" s="6">
        <v>13.758748000000001</v>
      </c>
      <c r="E46" s="7">
        <f>13.758748 * $B$36 / 100</f>
        <v>13.758748000000001</v>
      </c>
    </row>
    <row r="47" spans="1:5" x14ac:dyDescent="0.25">
      <c r="A47" s="5">
        <v>-83</v>
      </c>
      <c r="B47" s="6">
        <v>110.3547716890951</v>
      </c>
      <c r="C47" s="6">
        <f>110.354771689095 * $B$36 / 100</f>
        <v>110.354771689095</v>
      </c>
      <c r="D47" s="6">
        <v>13.904456</v>
      </c>
      <c r="E47" s="7">
        <f>13.904456 * $B$36 / 100</f>
        <v>13.904456</v>
      </c>
    </row>
    <row r="48" spans="1:5" x14ac:dyDescent="0.25">
      <c r="A48" s="5">
        <v>-76</v>
      </c>
      <c r="B48" s="6">
        <v>111.7039436321628</v>
      </c>
      <c r="C48" s="6">
        <f>111.703943632162 * $B$36 / 100</f>
        <v>111.70394363216199</v>
      </c>
      <c r="D48" s="6">
        <v>14.074448666666671</v>
      </c>
      <c r="E48" s="7">
        <f>14.0744486666666 * $B$36 / 100</f>
        <v>14.0744486666666</v>
      </c>
    </row>
    <row r="49" spans="1:5" x14ac:dyDescent="0.25">
      <c r="A49" s="5">
        <v>-70</v>
      </c>
      <c r="B49" s="6">
        <v>112.86037672622091</v>
      </c>
      <c r="C49" s="6">
        <f>112.86037672622 * $B$36 / 100</f>
        <v>112.86037672622</v>
      </c>
      <c r="D49" s="6">
        <v>14.22015666666667</v>
      </c>
      <c r="E49" s="7">
        <f>14.2201566666666 * $B$36 / 100</f>
        <v>14.2201566666666</v>
      </c>
    </row>
    <row r="50" spans="1:5" x14ac:dyDescent="0.25">
      <c r="A50" s="5">
        <v>-64</v>
      </c>
      <c r="B50" s="6">
        <v>114.01680982027899</v>
      </c>
      <c r="C50" s="6">
        <f>114.016809820279 * $B$36 / 100</f>
        <v>114.01680982027899</v>
      </c>
      <c r="D50" s="6">
        <v>14.365864666666671</v>
      </c>
      <c r="E50" s="7">
        <f>14.3658646666666 * $B$36 / 100</f>
        <v>14.365864666666601</v>
      </c>
    </row>
    <row r="51" spans="1:5" x14ac:dyDescent="0.25">
      <c r="A51" s="5">
        <v>-58</v>
      </c>
      <c r="B51" s="6">
        <v>115.1732429143371</v>
      </c>
      <c r="C51" s="6">
        <f>115.173242914337 * $B$36 / 100</f>
        <v>115.17324291433698</v>
      </c>
      <c r="D51" s="6">
        <v>14.51157266666667</v>
      </c>
      <c r="E51" s="7">
        <f>14.5115726666666 * $B$36 / 100</f>
        <v>14.5115726666666</v>
      </c>
    </row>
    <row r="52" spans="1:5" x14ac:dyDescent="0.25">
      <c r="A52" s="5">
        <v>-51</v>
      </c>
      <c r="B52" s="6">
        <v>116.5224148574049</v>
      </c>
      <c r="C52" s="6">
        <f>116.522414857404 * $B$36 / 100</f>
        <v>116.522414857404</v>
      </c>
      <c r="D52" s="6">
        <v>14.68156533333333</v>
      </c>
      <c r="E52" s="7">
        <f>14.6815653333333 * $B$36 / 100</f>
        <v>14.6815653333333</v>
      </c>
    </row>
    <row r="53" spans="1:5" x14ac:dyDescent="0.25">
      <c r="A53" s="5">
        <v>-45</v>
      </c>
      <c r="B53" s="6">
        <v>117.678847951463</v>
      </c>
      <c r="C53" s="6">
        <f>117.678847951463 * $B$36 / 100</f>
        <v>117.678847951463</v>
      </c>
      <c r="D53" s="6">
        <v>14.827273333333331</v>
      </c>
      <c r="E53" s="7">
        <f>14.8272733333333 * $B$36 / 100</f>
        <v>14.8272733333333</v>
      </c>
    </row>
    <row r="54" spans="1:5" x14ac:dyDescent="0.25">
      <c r="A54" s="5">
        <v>-39</v>
      </c>
      <c r="B54" s="6">
        <v>118.8352810455211</v>
      </c>
      <c r="C54" s="6">
        <f>118.835281045521 * $B$36 / 100</f>
        <v>118.835281045521</v>
      </c>
      <c r="D54" s="6">
        <v>14.97298133333333</v>
      </c>
      <c r="E54" s="7">
        <f>14.9729813333333 * $B$36 / 100</f>
        <v>14.972981333333301</v>
      </c>
    </row>
    <row r="55" spans="1:5" x14ac:dyDescent="0.25">
      <c r="A55" s="5">
        <v>-33</v>
      </c>
      <c r="B55" s="6">
        <v>119.9917141395792</v>
      </c>
      <c r="C55" s="6">
        <f>119.991714139579 * $B$36 / 100</f>
        <v>119.991714139579</v>
      </c>
      <c r="D55" s="6">
        <v>15.118689333333331</v>
      </c>
      <c r="E55" s="7">
        <f>15.1186893333333 * $B$36 / 100</f>
        <v>15.1186893333333</v>
      </c>
    </row>
    <row r="56" spans="1:5" x14ac:dyDescent="0.25">
      <c r="A56" s="5">
        <v>-26</v>
      </c>
      <c r="B56" s="6">
        <v>121.340886082647</v>
      </c>
      <c r="C56" s="6">
        <f>121.340886082646 * $B$36 / 100</f>
        <v>121.34088608264599</v>
      </c>
      <c r="D56" s="6">
        <v>15.288682</v>
      </c>
      <c r="E56" s="7">
        <f>15.288682 * $B$36 / 100</f>
        <v>15.288682</v>
      </c>
    </row>
    <row r="57" spans="1:5" x14ac:dyDescent="0.25">
      <c r="A57" s="5">
        <v>-20</v>
      </c>
      <c r="B57" s="6">
        <v>122.4973191767051</v>
      </c>
      <c r="C57" s="6">
        <f>122.497319176705 * $B$36 / 100</f>
        <v>122.49731917670501</v>
      </c>
      <c r="D57" s="6">
        <v>15.43439</v>
      </c>
      <c r="E57" s="7">
        <f>15.43439 * $B$36 / 100</f>
        <v>15.43439</v>
      </c>
    </row>
    <row r="58" spans="1:5" x14ac:dyDescent="0.25">
      <c r="A58" s="5">
        <v>-14</v>
      </c>
      <c r="B58" s="6">
        <v>123.65375227076311</v>
      </c>
      <c r="C58" s="6">
        <f>123.653752270763 * $B$36 / 100</f>
        <v>123.65375227076299</v>
      </c>
      <c r="D58" s="6">
        <v>15.580098</v>
      </c>
      <c r="E58" s="7">
        <f>15.5800979999999 * $B$36 / 100</f>
        <v>15.5800979999999</v>
      </c>
    </row>
    <row r="59" spans="1:5" x14ac:dyDescent="0.25">
      <c r="A59" s="5">
        <v>-8</v>
      </c>
      <c r="B59" s="6">
        <v>124.81018536482129</v>
      </c>
      <c r="C59" s="6">
        <f>124.810185364821 * $B$36 / 100</f>
        <v>124.810185364821</v>
      </c>
      <c r="D59" s="6">
        <v>15.725806</v>
      </c>
      <c r="E59" s="7">
        <f>15.7258059999999 * $B$36 / 100</f>
        <v>15.725805999999899</v>
      </c>
    </row>
    <row r="60" spans="1:5" x14ac:dyDescent="0.25">
      <c r="A60" s="5">
        <v>-1</v>
      </c>
      <c r="B60" s="6">
        <v>126.159357307889</v>
      </c>
      <c r="C60" s="6">
        <f>126.159357307889 * $B$36 / 100</f>
        <v>126.15935730788901</v>
      </c>
      <c r="D60" s="6">
        <v>15.89579866666667</v>
      </c>
      <c r="E60" s="7">
        <f>15.8957986666666 * $B$36 / 100</f>
        <v>15.8957986666666</v>
      </c>
    </row>
    <row r="61" spans="1:5" x14ac:dyDescent="0.25">
      <c r="A61" s="5">
        <v>5</v>
      </c>
      <c r="B61" s="6">
        <v>126.9850636695533</v>
      </c>
      <c r="C61" s="6">
        <f>126.985063669553 * $B$36 / 100</f>
        <v>126.985063669553</v>
      </c>
      <c r="D61" s="6">
        <v>15.99983583333333</v>
      </c>
      <c r="E61" s="7">
        <f>15.9998358333333 * $B$36 / 100</f>
        <v>15.9998358333333</v>
      </c>
    </row>
    <row r="62" spans="1:5" x14ac:dyDescent="0.25">
      <c r="A62" s="5">
        <v>11</v>
      </c>
      <c r="B62" s="6">
        <v>127.7446246847387</v>
      </c>
      <c r="C62" s="6">
        <f>127.744624684738 * $B$36 / 100</f>
        <v>127.74462468473799</v>
      </c>
      <c r="D62" s="6">
        <v>16.095538833333329</v>
      </c>
      <c r="E62" s="7">
        <f>16.0955388333333 * $B$36 / 100</f>
        <v>16.0955388333333</v>
      </c>
    </row>
    <row r="63" spans="1:5" x14ac:dyDescent="0.25">
      <c r="A63" s="5">
        <v>18</v>
      </c>
      <c r="B63" s="6">
        <v>128.6307792024551</v>
      </c>
      <c r="C63" s="6">
        <f>128.630779202455 * $B$36 / 100</f>
        <v>128.63077920245499</v>
      </c>
      <c r="D63" s="6">
        <v>16.207192333333332</v>
      </c>
      <c r="E63" s="7">
        <f>16.2071923333333 * $B$36 / 100</f>
        <v>16.2071923333333</v>
      </c>
    </row>
    <row r="64" spans="1:5" x14ac:dyDescent="0.25">
      <c r="A64" s="5">
        <v>24</v>
      </c>
      <c r="B64" s="6">
        <v>129.3903402176405</v>
      </c>
      <c r="C64" s="6">
        <f>129.39034021764 * $B$36 / 100</f>
        <v>129.39034021763999</v>
      </c>
      <c r="D64" s="6">
        <v>16.302895333333328</v>
      </c>
      <c r="E64" s="7">
        <f>16.3028953333333 * $B$36 / 100</f>
        <v>16.3028953333333</v>
      </c>
    </row>
    <row r="65" spans="1:18" x14ac:dyDescent="0.25">
      <c r="A65" s="5">
        <v>30</v>
      </c>
      <c r="B65" s="6">
        <v>130.14990123282601</v>
      </c>
      <c r="C65" s="6">
        <f>130.149901232825 * $B$36 / 100</f>
        <v>130.14990123282499</v>
      </c>
      <c r="D65" s="6">
        <v>16.398598333333329</v>
      </c>
      <c r="E65" s="7">
        <f>16.3985983333333 * $B$36 / 100</f>
        <v>16.3985983333333</v>
      </c>
    </row>
    <row r="66" spans="1:18" x14ac:dyDescent="0.25">
      <c r="A66" s="5">
        <v>36</v>
      </c>
      <c r="B66" s="6">
        <v>130.90946224801141</v>
      </c>
      <c r="C66" s="6">
        <f>130.909462248011 * $B$36 / 100</f>
        <v>130.90946224801101</v>
      </c>
      <c r="D66" s="6">
        <v>16.494301333333329</v>
      </c>
      <c r="E66" s="7">
        <f>16.4943013333333 * $B$36 / 100</f>
        <v>16.494301333333301</v>
      </c>
    </row>
    <row r="67" spans="1:18" x14ac:dyDescent="0.25">
      <c r="A67" s="5">
        <v>43</v>
      </c>
      <c r="B67" s="6">
        <v>131.7956167657278</v>
      </c>
      <c r="C67" s="6">
        <f>131.795616765727 * $B$36 / 100</f>
        <v>131.795616765727</v>
      </c>
      <c r="D67" s="6">
        <v>16.605954833333339</v>
      </c>
      <c r="E67" s="7">
        <f>16.6059548333333 * $B$36 / 100</f>
        <v>16.6059548333333</v>
      </c>
    </row>
    <row r="68" spans="1:18" x14ac:dyDescent="0.25">
      <c r="A68" s="5">
        <v>49</v>
      </c>
      <c r="B68" s="6">
        <v>132.55517778091331</v>
      </c>
      <c r="C68" s="6">
        <f>132.555177780913 * $B$36 / 100</f>
        <v>132.555177780913</v>
      </c>
      <c r="D68" s="6">
        <v>16.701657833333339</v>
      </c>
      <c r="E68" s="7">
        <f>16.7016578333333 * $B$36 / 100</f>
        <v>16.7016578333333</v>
      </c>
    </row>
    <row r="69" spans="1:18" x14ac:dyDescent="0.25">
      <c r="A69" s="5">
        <v>55</v>
      </c>
      <c r="B69" s="6">
        <v>133.31473879609871</v>
      </c>
      <c r="C69" s="6">
        <f>133.314738796098 * $B$36 / 100</f>
        <v>133.314738796098</v>
      </c>
      <c r="D69" s="6">
        <v>16.797360833333329</v>
      </c>
      <c r="E69" s="7">
        <f>16.7973608333333 * $B$36 / 100</f>
        <v>16.7973608333333</v>
      </c>
    </row>
    <row r="70" spans="1:18" x14ac:dyDescent="0.25">
      <c r="A70" s="5">
        <v>61</v>
      </c>
      <c r="B70" s="6">
        <v>134.07429981128411</v>
      </c>
      <c r="C70" s="6">
        <f>134.074299811284 * $B$36 / 100</f>
        <v>134.07429981128399</v>
      </c>
      <c r="D70" s="6">
        <v>16.893063833333329</v>
      </c>
      <c r="E70" s="7">
        <f>16.8930638333333 * $B$36 / 100</f>
        <v>16.893063833333301</v>
      </c>
    </row>
    <row r="71" spans="1:18" x14ac:dyDescent="0.25">
      <c r="A71" s="5">
        <v>68</v>
      </c>
      <c r="B71" s="6">
        <v>134.9604543290005</v>
      </c>
      <c r="C71" s="6">
        <f>134.960454329 * $B$36 / 100</f>
        <v>134.96045432899999</v>
      </c>
      <c r="D71" s="6">
        <v>17.004717333333328</v>
      </c>
      <c r="E71" s="7">
        <f>17.0047173333333 * $B$36 / 100</f>
        <v>17.0047173333333</v>
      </c>
    </row>
    <row r="72" spans="1:18" x14ac:dyDescent="0.25">
      <c r="A72" s="5">
        <v>74</v>
      </c>
      <c r="B72" s="6">
        <v>135.72001534418601</v>
      </c>
      <c r="C72" s="6">
        <f>135.720015344185 * $B$36 / 100</f>
        <v>135.72001534418499</v>
      </c>
      <c r="D72" s="6">
        <v>17.100420333333329</v>
      </c>
      <c r="E72" s="7">
        <f>17.1004203333333 * $B$36 / 100</f>
        <v>17.1004203333333</v>
      </c>
    </row>
    <row r="73" spans="1:18" x14ac:dyDescent="0.25">
      <c r="A73" s="8">
        <v>80</v>
      </c>
      <c r="B73" s="9">
        <v>136.47957635937141</v>
      </c>
      <c r="C73" s="9">
        <f>136.479576359371 * $B$36 / 100</f>
        <v>136.47957635937101</v>
      </c>
      <c r="D73" s="9">
        <v>17.196123333333329</v>
      </c>
      <c r="E73" s="10">
        <f>17.1961233333333 * $B$36 / 100</f>
        <v>17.196123333333301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34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18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8.4234228003179741</v>
      </c>
      <c r="C83" s="31">
        <v>7.4270191876883782</v>
      </c>
      <c r="D83" s="31">
        <v>6.5412046861817519</v>
      </c>
      <c r="E83" s="31">
        <v>5.7571250995187704</v>
      </c>
      <c r="F83" s="31">
        <v>5.0662997908738623</v>
      </c>
      <c r="G83" s="31">
        <v>4.4606216828752112</v>
      </c>
      <c r="H83" s="31">
        <v>3.9323572576047359</v>
      </c>
      <c r="I83" s="31">
        <v>3.4741465565981109</v>
      </c>
      <c r="J83" s="31">
        <v>3.079003180844762</v>
      </c>
      <c r="K83" s="31">
        <v>2.740314290787861</v>
      </c>
      <c r="L83" s="31">
        <v>2.4518406063243412</v>
      </c>
      <c r="M83" s="31">
        <v>2.2077164068048551</v>
      </c>
      <c r="N83" s="31">
        <v>2.0024495310338422</v>
      </c>
      <c r="O83" s="31">
        <v>1.8309213772694659</v>
      </c>
      <c r="P83" s="31">
        <v>1.688386903223646</v>
      </c>
      <c r="Q83" s="31">
        <v>1.5704746260620559</v>
      </c>
      <c r="R83" s="31">
        <v>1.473186622404115</v>
      </c>
      <c r="S83" s="31">
        <v>1.39289852832299</v>
      </c>
      <c r="T83" s="31">
        <v>1.326359539345596</v>
      </c>
      <c r="U83" s="31">
        <v>1.27069241045262</v>
      </c>
      <c r="V83" s="31">
        <v>1.2233934560784421</v>
      </c>
      <c r="W83" s="31">
        <v>1.182332550111264</v>
      </c>
      <c r="X83" s="31">
        <v>1.1457531258929881</v>
      </c>
      <c r="Y83" s="31">
        <v>1.112272176219268</v>
      </c>
      <c r="Z83" s="31">
        <v>1.080880253339529</v>
      </c>
      <c r="AA83" s="31">
        <v>1.050941468956925</v>
      </c>
      <c r="AB83" s="31">
        <v>1.0221934942284041</v>
      </c>
      <c r="AC83" s="31">
        <v>0.9947475597645975</v>
      </c>
      <c r="AD83" s="31">
        <v>0.96908845562992563</v>
      </c>
      <c r="AE83" s="31">
        <v>0.94607453134253949</v>
      </c>
      <c r="AF83" s="31">
        <v>0.92693769587433683</v>
      </c>
      <c r="AG83" s="31">
        <v>0.91328341765103738</v>
      </c>
      <c r="AH83" s="32">
        <v>0.90709072455197781</v>
      </c>
    </row>
    <row r="84" spans="1:34" x14ac:dyDescent="0.25">
      <c r="A84" s="30">
        <v>-114</v>
      </c>
      <c r="B84" s="31">
        <v>8.4984480576032428</v>
      </c>
      <c r="C84" s="31">
        <v>7.493805056605912</v>
      </c>
      <c r="D84" s="31">
        <v>6.600391584256883</v>
      </c>
      <c r="E84" s="31">
        <v>5.809328343417155</v>
      </c>
      <c r="F84" s="31">
        <v>5.1121095964014946</v>
      </c>
      <c r="G84" s="31">
        <v>4.5006031649784077</v>
      </c>
      <c r="H84" s="31">
        <v>3.967050430370159</v>
      </c>
      <c r="I84" s="31">
        <v>3.5040663332527409</v>
      </c>
      <c r="J84" s="31">
        <v>3.1046393737559241</v>
      </c>
      <c r="K84" s="31">
        <v>2.7621316114632051</v>
      </c>
      <c r="L84" s="31">
        <v>2.4702786654118438</v>
      </c>
      <c r="M84" s="31">
        <v>2.223189714092852</v>
      </c>
      <c r="N84" s="31">
        <v>2.0153474954509609</v>
      </c>
      <c r="O84" s="31">
        <v>1.841608306884702</v>
      </c>
      <c r="P84" s="31">
        <v>1.697202005246307</v>
      </c>
      <c r="Q84" s="31">
        <v>1.5777320068417799</v>
      </c>
      <c r="R84" s="31">
        <v>1.479175287430889</v>
      </c>
      <c r="S84" s="31">
        <v>1.397882382227124</v>
      </c>
      <c r="T84" s="31">
        <v>1.330577385897715</v>
      </c>
      <c r="U84" s="31">
        <v>1.2743579525637081</v>
      </c>
      <c r="V84" s="31">
        <v>1.226695295799811</v>
      </c>
      <c r="W84" s="31">
        <v>1.1854341886345541</v>
      </c>
      <c r="X84" s="31">
        <v>1.1487929635501339</v>
      </c>
      <c r="Y84" s="31">
        <v>1.1153635124826009</v>
      </c>
      <c r="Z84" s="31">
        <v>1.0841112868216809</v>
      </c>
      <c r="AA84" s="31">
        <v>1.054375297410868</v>
      </c>
      <c r="AB84" s="31">
        <v>1.025868114547414</v>
      </c>
      <c r="AC84" s="31">
        <v>0.99867586798230323</v>
      </c>
      <c r="AD84" s="31">
        <v>0.97325824692031282</v>
      </c>
      <c r="AE84" s="31">
        <v>0.95044850001989611</v>
      </c>
      <c r="AF84" s="31">
        <v>0.93145343539328729</v>
      </c>
      <c r="AG84" s="31">
        <v>0.91785342060651953</v>
      </c>
      <c r="AH84" s="32">
        <v>0.9116023826793197</v>
      </c>
    </row>
    <row r="85" spans="1:34" x14ac:dyDescent="0.25">
      <c r="A85" s="30">
        <v>-108</v>
      </c>
      <c r="B85" s="31">
        <v>8.5738198833694952</v>
      </c>
      <c r="C85" s="31">
        <v>7.5609186092015257</v>
      </c>
      <c r="D85" s="31">
        <v>6.659887810258061</v>
      </c>
      <c r="E85" s="31">
        <v>5.8618230885404419</v>
      </c>
      <c r="F85" s="31">
        <v>5.1581936055037616</v>
      </c>
      <c r="G85" s="31">
        <v>4.5408420820568649</v>
      </c>
      <c r="H85" s="31">
        <v>4.0019847985623436</v>
      </c>
      <c r="I85" s="31">
        <v>3.5342115948365258</v>
      </c>
      <c r="J85" s="31">
        <v>3.1304858701495029</v>
      </c>
      <c r="K85" s="31">
        <v>2.784144583225125</v>
      </c>
      <c r="L85" s="31">
        <v>2.4888982522409679</v>
      </c>
      <c r="M85" s="31">
        <v>2.2388309548283698</v>
      </c>
      <c r="N85" s="31">
        <v>2.0284003280724079</v>
      </c>
      <c r="O85" s="31">
        <v>1.852437568511943</v>
      </c>
      <c r="P85" s="31">
        <v>1.706147432139528</v>
      </c>
      <c r="Q85" s="31">
        <v>1.5851082344015259</v>
      </c>
      <c r="R85" s="31">
        <v>1.4852718501980069</v>
      </c>
      <c r="S85" s="31">
        <v>1.4029637138827999</v>
      </c>
      <c r="T85" s="31">
        <v>1.3348828192634929</v>
      </c>
      <c r="U85" s="31">
        <v>1.278101719601423</v>
      </c>
      <c r="V85" s="31">
        <v>1.2300665276116509</v>
      </c>
      <c r="W85" s="31">
        <v>1.188596915463046</v>
      </c>
      <c r="X85" s="31">
        <v>1.1518861147781549</v>
      </c>
      <c r="Y85" s="31">
        <v>1.118500916633296</v>
      </c>
      <c r="Z85" s="31">
        <v>1.0873816715585749</v>
      </c>
      <c r="AA85" s="31">
        <v>1.0578422895378281</v>
      </c>
      <c r="AB85" s="31">
        <v>1.02957024000861</v>
      </c>
      <c r="AC85" s="31">
        <v>1.0026265518622499</v>
      </c>
      <c r="AD85" s="31">
        <v>0.9774458134438434</v>
      </c>
      <c r="AE85" s="31">
        <v>0.95483617255217745</v>
      </c>
      <c r="AF85" s="31">
        <v>0.93597933643987885</v>
      </c>
      <c r="AG85" s="31">
        <v>0.92243057181322308</v>
      </c>
      <c r="AH85" s="32">
        <v>0.91611870483229307</v>
      </c>
    </row>
    <row r="86" spans="1:34" x14ac:dyDescent="0.25">
      <c r="A86" s="30">
        <v>-101</v>
      </c>
      <c r="B86" s="31">
        <v>8.6621811690352359</v>
      </c>
      <c r="C86" s="31">
        <v>7.6396216674216264</v>
      </c>
      <c r="D86" s="31">
        <v>6.7296810806996374</v>
      </c>
      <c r="E86" s="31">
        <v>5.9234257265343224</v>
      </c>
      <c r="F86" s="31">
        <v>5.2122954820445013</v>
      </c>
      <c r="G86" s="31">
        <v>4.588103783802735</v>
      </c>
      <c r="H86" s="31">
        <v>4.043037627835333</v>
      </c>
      <c r="I86" s="31">
        <v>3.5696575696223509</v>
      </c>
      <c r="J86" s="31">
        <v>3.1608977240975982</v>
      </c>
      <c r="K86" s="31">
        <v>2.810065765648643</v>
      </c>
      <c r="L86" s="31">
        <v>2.5108429281167881</v>
      </c>
      <c r="M86" s="31">
        <v>2.2572840047970928</v>
      </c>
      <c r="N86" s="31">
        <v>2.0438173484383491</v>
      </c>
      <c r="O86" s="31">
        <v>1.8652448712431371</v>
      </c>
      <c r="P86" s="31">
        <v>1.716742044867744</v>
      </c>
      <c r="Q86" s="31">
        <v>1.593857900422232</v>
      </c>
      <c r="R86" s="31">
        <v>1.492515028470413</v>
      </c>
      <c r="S86" s="31">
        <v>1.4090095790298209</v>
      </c>
      <c r="T86" s="31">
        <v>1.340011261571777</v>
      </c>
      <c r="U86" s="31">
        <v>1.282563345021335</v>
      </c>
      <c r="V86" s="31">
        <v>1.2340826577572841</v>
      </c>
      <c r="W86" s="31">
        <v>1.19235958761219</v>
      </c>
      <c r="X86" s="31">
        <v>1.155558081872337</v>
      </c>
      <c r="Y86" s="31">
        <v>1.1222156472777629</v>
      </c>
      <c r="Z86" s="31">
        <v>1.091243350022306</v>
      </c>
      <c r="AA86" s="31">
        <v>1.061925815753493</v>
      </c>
      <c r="AB86" s="31">
        <v>1.033921229572627</v>
      </c>
      <c r="AC86" s="31">
        <v>1.007261336034776</v>
      </c>
      <c r="AD86" s="31">
        <v>0.98235143914870071</v>
      </c>
      <c r="AE86" s="31">
        <v>0.9599704023769533</v>
      </c>
      <c r="AF86" s="31">
        <v>0.94127064863582166</v>
      </c>
      <c r="AG86" s="31">
        <v>0.92777816029540339</v>
      </c>
      <c r="AH86" s="32">
        <v>0.92139247917943812</v>
      </c>
    </row>
    <row r="87" spans="1:34" x14ac:dyDescent="0.25">
      <c r="A87" s="30">
        <v>-95</v>
      </c>
      <c r="B87" s="31">
        <v>8.7382769113944505</v>
      </c>
      <c r="C87" s="31">
        <v>7.7074189726555451</v>
      </c>
      <c r="D87" s="31">
        <v>6.7898220416613846</v>
      </c>
      <c r="E87" s="31">
        <v>5.9765273352173471</v>
      </c>
      <c r="F87" s="31">
        <v>5.2589496295825899</v>
      </c>
      <c r="G87" s="31">
        <v>4.6288772604700057</v>
      </c>
      <c r="H87" s="31">
        <v>4.0784721230462404</v>
      </c>
      <c r="I87" s="31">
        <v>3.6002696719316729</v>
      </c>
      <c r="J87" s="31">
        <v>3.187178921200454</v>
      </c>
      <c r="K87" s="31">
        <v>2.832482444380473</v>
      </c>
      <c r="L87" s="31">
        <v>2.5298363744533741</v>
      </c>
      <c r="M87" s="31">
        <v>2.273270403854545</v>
      </c>
      <c r="N87" s="31">
        <v>2.0571877844731148</v>
      </c>
      <c r="O87" s="31">
        <v>1.876365327651984</v>
      </c>
      <c r="P87" s="31">
        <v>1.7259534041877871</v>
      </c>
      <c r="Q87" s="31">
        <v>1.601475944330897</v>
      </c>
      <c r="R87" s="31">
        <v>1.4988304377854831</v>
      </c>
      <c r="S87" s="31">
        <v>1.4142879337093981</v>
      </c>
      <c r="T87" s="31">
        <v>1.344493040714301</v>
      </c>
      <c r="U87" s="31">
        <v>1.28646392686556</v>
      </c>
      <c r="V87" s="31">
        <v>1.2375923196823111</v>
      </c>
      <c r="W87" s="31">
        <v>1.19564350613746</v>
      </c>
      <c r="X87" s="31">
        <v>1.158756332657614</v>
      </c>
      <c r="Y87" s="31">
        <v>1.1254432051231551</v>
      </c>
      <c r="Z87" s="31">
        <v>1.0945900888682301</v>
      </c>
      <c r="AA87" s="31">
        <v>1.0654565086807151</v>
      </c>
      <c r="AB87" s="31">
        <v>1.0376755488022309</v>
      </c>
      <c r="AC87" s="31">
        <v>1.0112538529281669</v>
      </c>
      <c r="AD87" s="31">
        <v>0.98657162420766287</v>
      </c>
      <c r="AE87" s="31">
        <v>0.96438262524356599</v>
      </c>
      <c r="AF87" s="31">
        <v>0.94581417809252621</v>
      </c>
      <c r="AG87" s="31">
        <v>0.9323671642649245</v>
      </c>
      <c r="AH87" s="32">
        <v>0.92591602472487011</v>
      </c>
    </row>
    <row r="88" spans="1:34" x14ac:dyDescent="0.25">
      <c r="A88" s="30">
        <v>-89</v>
      </c>
      <c r="B88" s="31">
        <v>8.8146945163007508</v>
      </c>
      <c r="C88" s="31">
        <v>7.7755199508197776</v>
      </c>
      <c r="D88" s="31">
        <v>6.8502490149875452</v>
      </c>
      <c r="E88" s="31">
        <v>6.0298978247497859</v>
      </c>
      <c r="F88" s="31">
        <v>5.3058560555059673</v>
      </c>
      <c r="G88" s="31">
        <v>4.6698869421093248</v>
      </c>
      <c r="H88" s="31">
        <v>4.1141272788668308</v>
      </c>
      <c r="I88" s="31">
        <v>3.631087419539202</v>
      </c>
      <c r="J88" s="31">
        <v>3.2136512773409178</v>
      </c>
      <c r="K88" s="31">
        <v>2.8550763249402031</v>
      </c>
      <c r="L88" s="31">
        <v>2.548993594459029</v>
      </c>
      <c r="M88" s="31">
        <v>2.2894076774731169</v>
      </c>
      <c r="N88" s="31">
        <v>2.0706967250119339</v>
      </c>
      <c r="O88" s="31">
        <v>1.8876124475587071</v>
      </c>
      <c r="P88" s="31">
        <v>1.735280115050396</v>
      </c>
      <c r="Q88" s="31">
        <v>1.6091985568777241</v>
      </c>
      <c r="R88" s="31">
        <v>1.5052401618851761</v>
      </c>
      <c r="S88" s="31">
        <v>1.4196508783709469</v>
      </c>
      <c r="T88" s="31">
        <v>1.3490502140870111</v>
      </c>
      <c r="U88" s="31">
        <v>1.2904312362391031</v>
      </c>
      <c r="V88" s="31">
        <v>1.2411605714866609</v>
      </c>
      <c r="W88" s="31">
        <v>1.198978405942926</v>
      </c>
      <c r="X88" s="31">
        <v>1.1619984851748519</v>
      </c>
      <c r="Y88" s="31">
        <v>1.1287081142031281</v>
      </c>
      <c r="Z88" s="31">
        <v>1.097968157502254</v>
      </c>
      <c r="AA88" s="31">
        <v>1.069013039000438</v>
      </c>
      <c r="AB88" s="31">
        <v>1.041450742079618</v>
      </c>
      <c r="AC88" s="31">
        <v>1.0152628095755529</v>
      </c>
      <c r="AD88" s="31">
        <v>0.9908043437776648</v>
      </c>
      <c r="AE88" s="31">
        <v>0.96880400642915288</v>
      </c>
      <c r="AF88" s="31">
        <v>0.95036401872703657</v>
      </c>
      <c r="AG88" s="31">
        <v>0.93696016132195603</v>
      </c>
      <c r="AH88" s="32">
        <v>0.93044177431841046</v>
      </c>
    </row>
    <row r="89" spans="1:34" x14ac:dyDescent="0.25">
      <c r="A89" s="30">
        <v>-83</v>
      </c>
      <c r="B89" s="31">
        <v>8.8914263716636324</v>
      </c>
      <c r="C89" s="31">
        <v>7.8439172093562863</v>
      </c>
      <c r="D89" s="31">
        <v>6.9109548276525627</v>
      </c>
      <c r="E89" s="31">
        <v>6.083530241638532</v>
      </c>
      <c r="F89" s="31">
        <v>5.3530080258539954</v>
      </c>
      <c r="G89" s="31">
        <v>4.7111263142925166</v>
      </c>
      <c r="H89" s="31">
        <v>4.149996800401401</v>
      </c>
      <c r="I89" s="31">
        <v>3.6621047370816968</v>
      </c>
      <c r="J89" s="31">
        <v>3.2403089366882178</v>
      </c>
      <c r="K89" s="31">
        <v>2.8778417710295181</v>
      </c>
      <c r="L89" s="31">
        <v>2.5683091713679058</v>
      </c>
      <c r="M89" s="31">
        <v>2.3056906284194301</v>
      </c>
      <c r="N89" s="31">
        <v>2.0843391923538839</v>
      </c>
      <c r="O89" s="31">
        <v>1.898981472794844</v>
      </c>
      <c r="P89" s="31">
        <v>1.7447176388195871</v>
      </c>
      <c r="Q89" s="31">
        <v>1.6170214189591849</v>
      </c>
      <c r="R89" s="31">
        <v>1.5117401011984279</v>
      </c>
      <c r="S89" s="31">
        <v>1.425094532975872</v>
      </c>
      <c r="T89" s="31">
        <v>1.353679121183794</v>
      </c>
      <c r="U89" s="31">
        <v>1.2944618321682979</v>
      </c>
      <c r="V89" s="31">
        <v>1.2447841917291129</v>
      </c>
      <c r="W89" s="31">
        <v>1.202361285119854</v>
      </c>
      <c r="X89" s="31">
        <v>1.165281757047762</v>
      </c>
      <c r="Y89" s="31">
        <v>1.1320078116738941</v>
      </c>
      <c r="Z89" s="31">
        <v>1.101375212613068</v>
      </c>
      <c r="AA89" s="31">
        <v>1.0725932829338301</v>
      </c>
      <c r="AB89" s="31">
        <v>1.0452449051584509</v>
      </c>
      <c r="AC89" s="31">
        <v>1.0192865212629949</v>
      </c>
      <c r="AD89" s="31">
        <v>0.9950481326772509</v>
      </c>
      <c r="AE89" s="31">
        <v>0.97323330028472943</v>
      </c>
      <c r="AF89" s="31">
        <v>0.95491914442277459</v>
      </c>
      <c r="AG89" s="31">
        <v>0.94155634488242868</v>
      </c>
      <c r="AH89" s="32">
        <v>0.93496914090840011</v>
      </c>
    </row>
    <row r="90" spans="1:34" x14ac:dyDescent="0.25">
      <c r="A90" s="30">
        <v>-76</v>
      </c>
      <c r="B90" s="31">
        <v>8.9813340185153159</v>
      </c>
      <c r="C90" s="31">
        <v>7.9240787405999811</v>
      </c>
      <c r="D90" s="31">
        <v>6.9821212547305107</v>
      </c>
      <c r="E90" s="31">
        <v>6.1464232916566823</v>
      </c>
      <c r="F90" s="31">
        <v>5.4083201415820232</v>
      </c>
      <c r="G90" s="31">
        <v>4.759520654163814</v>
      </c>
      <c r="H90" s="31">
        <v>4.1921072385130902</v>
      </c>
      <c r="I90" s="31">
        <v>3.6985358631946141</v>
      </c>
      <c r="J90" s="31">
        <v>3.2716360562269191</v>
      </c>
      <c r="K90" s="31">
        <v>2.904610905082285</v>
      </c>
      <c r="L90" s="31">
        <v>2.5910370566867331</v>
      </c>
      <c r="M90" s="31">
        <v>2.3248647174200432</v>
      </c>
      <c r="N90" s="31">
        <v>2.100417653115723</v>
      </c>
      <c r="O90" s="31">
        <v>1.9123931890610719</v>
      </c>
      <c r="P90" s="31">
        <v>1.7558622099970911</v>
      </c>
      <c r="Q90" s="31">
        <v>1.6262691601185679</v>
      </c>
      <c r="R90" s="31">
        <v>1.5194320430740049</v>
      </c>
      <c r="S90" s="31">
        <v>1.4315424219656989</v>
      </c>
      <c r="T90" s="31">
        <v>1.3591654193496361</v>
      </c>
      <c r="U90" s="31">
        <v>1.299239717235624</v>
      </c>
      <c r="V90" s="31">
        <v>1.24907755708715</v>
      </c>
      <c r="W90" s="31">
        <v>1.206364739821518</v>
      </c>
      <c r="X90" s="31">
        <v>1.1691606258097169</v>
      </c>
      <c r="Y90" s="31">
        <v>1.135898134876504</v>
      </c>
      <c r="Z90" s="31">
        <v>1.1053837463004259</v>
      </c>
      <c r="AA90" s="31">
        <v>1.076797498813733</v>
      </c>
      <c r="AB90" s="31">
        <v>1.049692990602459</v>
      </c>
      <c r="AC90" s="31">
        <v>1.0239973793063399</v>
      </c>
      <c r="AD90" s="31">
        <v>1.000011382018926</v>
      </c>
      <c r="AE90" s="31">
        <v>0.97840927528742294</v>
      </c>
      <c r="AF90" s="31">
        <v>0.96023889511288762</v>
      </c>
      <c r="AG90" s="31">
        <v>0.94692163695010156</v>
      </c>
      <c r="AH90" s="32">
        <v>0.94025245570752247</v>
      </c>
    </row>
    <row r="91" spans="1:34" x14ac:dyDescent="0.25">
      <c r="A91" s="30">
        <v>-70</v>
      </c>
      <c r="B91" s="31">
        <v>9.0587210702096534</v>
      </c>
      <c r="C91" s="31">
        <v>7.9930930134035867</v>
      </c>
      <c r="D91" s="31">
        <v>7.0434070458751892</v>
      </c>
      <c r="E91" s="31">
        <v>6.2005997975145526</v>
      </c>
      <c r="F91" s="31">
        <v>5.4559814576655556</v>
      </c>
      <c r="G91" s="31">
        <v>4.801235775125809</v>
      </c>
      <c r="H91" s="31">
        <v>4.2284200581466687</v>
      </c>
      <c r="I91" s="31">
        <v>3.7299651744332381</v>
      </c>
      <c r="J91" s="31">
        <v>3.2986755511443802</v>
      </c>
      <c r="K91" s="31">
        <v>2.9277291748927041</v>
      </c>
      <c r="L91" s="31">
        <v>2.610677591744571</v>
      </c>
      <c r="M91" s="31">
        <v>2.3414459072200811</v>
      </c>
      <c r="N91" s="31">
        <v>2.1143327862930898</v>
      </c>
      <c r="O91" s="31">
        <v>1.924010453391211</v>
      </c>
      <c r="P91" s="31">
        <v>1.765524692395801</v>
      </c>
      <c r="Q91" s="31">
        <v>1.634294846641938</v>
      </c>
      <c r="R91" s="31">
        <v>1.5261138189185071</v>
      </c>
      <c r="S91" s="31">
        <v>1.4371480714680971</v>
      </c>
      <c r="T91" s="31">
        <v>1.3639376259870679</v>
      </c>
      <c r="U91" s="31">
        <v>1.303396063625518</v>
      </c>
      <c r="V91" s="31">
        <v>1.252810524987293</v>
      </c>
      <c r="W91" s="31">
        <v>1.2098417101300061</v>
      </c>
      <c r="X91" s="31">
        <v>1.172523878564995</v>
      </c>
      <c r="Y91" s="31">
        <v>1.1392648492573509</v>
      </c>
      <c r="Z91" s="31">
        <v>1.1088460006259451</v>
      </c>
      <c r="AA91" s="31">
        <v>1.080422270543369</v>
      </c>
      <c r="AB91" s="31">
        <v>1.053522156335944</v>
      </c>
      <c r="AC91" s="31">
        <v>1.028047714783821</v>
      </c>
      <c r="AD91" s="31">
        <v>1.004274562120806</v>
      </c>
      <c r="AE91" s="31">
        <v>0.98285187403450947</v>
      </c>
      <c r="AF91" s="31">
        <v>0.96480238566626786</v>
      </c>
      <c r="AG91" s="31">
        <v>0.95152239161117813</v>
      </c>
      <c r="AH91" s="32">
        <v>0.94478174591806419</v>
      </c>
    </row>
    <row r="92" spans="1:34" x14ac:dyDescent="0.25">
      <c r="A92" s="30">
        <v>-64</v>
      </c>
      <c r="B92" s="31">
        <v>9.1363988683879214</v>
      </c>
      <c r="C92" s="31">
        <v>8.0623807577929529</v>
      </c>
      <c r="D92" s="31">
        <v>7.1049495627583292</v>
      </c>
      <c r="E92" s="31">
        <v>6.2550168123144907</v>
      </c>
      <c r="F92" s="31">
        <v>5.5038675949456328</v>
      </c>
      <c r="G92" s="31">
        <v>4.8431605585896982</v>
      </c>
      <c r="H92" s="31">
        <v>4.2649279106383853</v>
      </c>
      <c r="I92" s="31">
        <v>3.7615754179371201</v>
      </c>
      <c r="J92" s="31">
        <v>3.3258824067851052</v>
      </c>
      <c r="K92" s="31">
        <v>2.9510017629352778</v>
      </c>
      <c r="L92" s="31">
        <v>2.6304599315943311</v>
      </c>
      <c r="M92" s="31">
        <v>2.3581569174227028</v>
      </c>
      <c r="N92" s="31">
        <v>2.128366284534569</v>
      </c>
      <c r="O92" s="31">
        <v>1.9357351564978891</v>
      </c>
      <c r="P92" s="31">
        <v>1.7752842163343241</v>
      </c>
      <c r="Q92" s="31">
        <v>1.6424077065193361</v>
      </c>
      <c r="R92" s="31">
        <v>1.5328734289820909</v>
      </c>
      <c r="S92" s="31">
        <v>1.4428227451055451</v>
      </c>
      <c r="T92" s="31">
        <v>1.36877057572636</v>
      </c>
      <c r="U92" s="31">
        <v>1.307605401134992</v>
      </c>
      <c r="V92" s="31">
        <v>1.256589261075598</v>
      </c>
      <c r="W92" s="31">
        <v>1.2133577547461429</v>
      </c>
      <c r="X92" s="31">
        <v>1.1759200407982831</v>
      </c>
      <c r="Y92" s="31">
        <v>1.1426588373374591</v>
      </c>
      <c r="Z92" s="31">
        <v>1.112330421922848</v>
      </c>
      <c r="AA92" s="31">
        <v>1.0840646315673901</v>
      </c>
      <c r="AB92" s="31">
        <v>1.0573648627377561</v>
      </c>
      <c r="AC92" s="31">
        <v>1.032108071354382</v>
      </c>
      <c r="AD92" s="31">
        <v>1.0085447727914489</v>
      </c>
      <c r="AE92" s="31">
        <v>0.98729904187684503</v>
      </c>
      <c r="AF92" s="31">
        <v>0.9693685128923093</v>
      </c>
      <c r="AG92" s="31">
        <v>0.95612437957324647</v>
      </c>
      <c r="AH92" s="32">
        <v>0.94931139510879314</v>
      </c>
    </row>
    <row r="93" spans="1:34" x14ac:dyDescent="0.25">
      <c r="A93" s="30">
        <v>-58</v>
      </c>
      <c r="B93" s="31">
        <v>9.214360180526338</v>
      </c>
      <c r="C93" s="31">
        <v>8.1319349607767588</v>
      </c>
      <c r="D93" s="31">
        <v>7.1667420119210909</v>
      </c>
      <c r="E93" s="31">
        <v>6.3096677621300996</v>
      </c>
      <c r="F93" s="31">
        <v>5.5519721990283184</v>
      </c>
      <c r="G93" s="31">
        <v>4.8852888696940244</v>
      </c>
      <c r="H93" s="31">
        <v>4.3016248806592383</v>
      </c>
      <c r="I93" s="31">
        <v>3.7933608979097269</v>
      </c>
      <c r="J93" s="31">
        <v>3.3532511468850199</v>
      </c>
      <c r="K93" s="31">
        <v>2.9744234124783961</v>
      </c>
      <c r="L93" s="31">
        <v>2.6503790390368711</v>
      </c>
      <c r="M93" s="31">
        <v>2.3749929303612158</v>
      </c>
      <c r="N93" s="31">
        <v>2.1425135497059422</v>
      </c>
      <c r="O93" s="31">
        <v>1.9475629197793409</v>
      </c>
      <c r="P93" s="31">
        <v>1.785136622743402</v>
      </c>
      <c r="Q93" s="31">
        <v>1.6506038002139229</v>
      </c>
      <c r="R93" s="31">
        <v>1.5397071532603981</v>
      </c>
      <c r="S93" s="31">
        <v>1.448562942406123</v>
      </c>
      <c r="T93" s="31">
        <v>1.373660987628081</v>
      </c>
      <c r="U93" s="31">
        <v>1.3118646683570661</v>
      </c>
      <c r="V93" s="31">
        <v>1.260410923477576</v>
      </c>
      <c r="W93" s="31">
        <v>1.216910251327898</v>
      </c>
      <c r="X93" s="31">
        <v>1.1793467097000101</v>
      </c>
      <c r="Y93" s="31">
        <v>1.146077915839701</v>
      </c>
      <c r="Z93" s="31">
        <v>1.1158350464464699</v>
      </c>
      <c r="AA93" s="31">
        <v>1.087722837673603</v>
      </c>
      <c r="AB93" s="31">
        <v>1.061219585128087</v>
      </c>
      <c r="AC93" s="31">
        <v>1.0361771438707099</v>
      </c>
      <c r="AD93" s="31">
        <v>1.012820928415977</v>
      </c>
      <c r="AE93" s="31">
        <v>0.99174991273209701</v>
      </c>
      <c r="AF93" s="31">
        <v>0.97393663024114874</v>
      </c>
      <c r="AG93" s="31">
        <v>0.96072717381885309</v>
      </c>
      <c r="AH93" s="32">
        <v>0.95384119579471638</v>
      </c>
    </row>
    <row r="94" spans="1:34" x14ac:dyDescent="0.25">
      <c r="A94" s="30">
        <v>-51</v>
      </c>
      <c r="B94" s="31">
        <v>9.3056638524816311</v>
      </c>
      <c r="C94" s="31">
        <v>8.2134090755104712</v>
      </c>
      <c r="D94" s="31">
        <v>7.2391401526505756</v>
      </c>
      <c r="E94" s="31">
        <v>6.3737142277364356</v>
      </c>
      <c r="F94" s="31">
        <v>5.6083620040563069</v>
      </c>
      <c r="G94" s="31">
        <v>4.9346877443521784</v>
      </c>
      <c r="H94" s="31">
        <v>4.3446692708198054</v>
      </c>
      <c r="I94" s="31">
        <v>3.8306579651086632</v>
      </c>
      <c r="J94" s="31">
        <v>3.3853787683220071</v>
      </c>
      <c r="K94" s="31">
        <v>3.0019301810168382</v>
      </c>
      <c r="L94" s="31">
        <v>2.6737842632038888</v>
      </c>
      <c r="M94" s="31">
        <v>2.3947866343476512</v>
      </c>
      <c r="N94" s="31">
        <v>2.1591564733663628</v>
      </c>
      <c r="O94" s="31">
        <v>1.9614865186320369</v>
      </c>
      <c r="P94" s="31">
        <v>1.79674306797038</v>
      </c>
      <c r="Q94" s="31">
        <v>1.660265978660894</v>
      </c>
      <c r="R94" s="31">
        <v>1.5477686674368309</v>
      </c>
      <c r="S94" s="31">
        <v>1.4553381104851779</v>
      </c>
      <c r="T94" s="31">
        <v>1.3794348434466559</v>
      </c>
      <c r="U94" s="31">
        <v>1.3168929614157481</v>
      </c>
      <c r="V94" s="31">
        <v>1.2649201189407151</v>
      </c>
      <c r="W94" s="31">
        <v>1.221097530023536</v>
      </c>
      <c r="X94" s="31">
        <v>1.1833799681199439</v>
      </c>
      <c r="Y94" s="31">
        <v>1.150095766139394</v>
      </c>
      <c r="Z94" s="31">
        <v>1.1199468164451609</v>
      </c>
      <c r="AA94" s="31">
        <v>1.092008570854194</v>
      </c>
      <c r="AB94" s="31">
        <v>1.065730040637284</v>
      </c>
      <c r="AC94" s="31">
        <v>1.0409337965188601</v>
      </c>
      <c r="AD94" s="31">
        <v>1.0178159686771731</v>
      </c>
      <c r="AE94" s="31">
        <v>0.99694624674418009</v>
      </c>
      <c r="AF94" s="31">
        <v>0.97926787980563301</v>
      </c>
      <c r="AG94" s="31">
        <v>0.96609767640102728</v>
      </c>
      <c r="AH94" s="32">
        <v>0.95912600452351171</v>
      </c>
    </row>
    <row r="95" spans="1:34" x14ac:dyDescent="0.25">
      <c r="A95" s="30">
        <v>-45</v>
      </c>
      <c r="B95" s="31">
        <v>9.384215067333896</v>
      </c>
      <c r="C95" s="31">
        <v>8.2835169810340776</v>
      </c>
      <c r="D95" s="31">
        <v>7.3014512504559912</v>
      </c>
      <c r="E95" s="31">
        <v>6.4288499185744694</v>
      </c>
      <c r="F95" s="31">
        <v>5.6569185878180992</v>
      </c>
      <c r="G95" s="31">
        <v>4.9772364200692074</v>
      </c>
      <c r="H95" s="31">
        <v>4.381756136663868</v>
      </c>
      <c r="I95" s="31">
        <v>3.8628040183919019</v>
      </c>
      <c r="J95" s="31">
        <v>3.4130799054968932</v>
      </c>
      <c r="K95" s="31">
        <v>3.025657197676161</v>
      </c>
      <c r="L95" s="31">
        <v>2.6939828540807929</v>
      </c>
      <c r="M95" s="31">
        <v>2.411877393315601</v>
      </c>
      <c r="N95" s="31">
        <v>2.1735348934391481</v>
      </c>
      <c r="O95" s="31">
        <v>1.973522991963788</v>
      </c>
      <c r="P95" s="31">
        <v>1.8067828858555559</v>
      </c>
      <c r="Q95" s="31">
        <v>1.6686293315343039</v>
      </c>
      <c r="R95" s="31">
        <v>1.5547506448735879</v>
      </c>
      <c r="S95" s="31">
        <v>1.46120870120073</v>
      </c>
      <c r="T95" s="31">
        <v>1.384438935296797</v>
      </c>
      <c r="U95" s="31">
        <v>1.321250341396637</v>
      </c>
      <c r="V95" s="31">
        <v>1.2688254731887709</v>
      </c>
      <c r="W95" s="31">
        <v>1.2247204438155579</v>
      </c>
      <c r="X95" s="31">
        <v>1.1868649258730379</v>
      </c>
      <c r="Y95" s="31">
        <v>1.153562151411027</v>
      </c>
      <c r="Z95" s="31">
        <v>1.123488911933108</v>
      </c>
      <c r="AA95" s="31">
        <v>1.0956955583965891</v>
      </c>
      <c r="AB95" s="31">
        <v>1.069606001212527</v>
      </c>
      <c r="AC95" s="31">
        <v>1.0450177102457621</v>
      </c>
      <c r="AD95" s="31">
        <v>1.022101714814841</v>
      </c>
      <c r="AE95" s="31">
        <v>1.00140260369206</v>
      </c>
      <c r="AF95" s="31">
        <v>0.98383852510350089</v>
      </c>
      <c r="AG95" s="31">
        <v>0.97070118672898098</v>
      </c>
      <c r="AH95" s="32">
        <v>0.96365585570203649</v>
      </c>
    </row>
    <row r="96" spans="1:34" x14ac:dyDescent="0.25">
      <c r="A96" s="30">
        <v>-39</v>
      </c>
      <c r="B96" s="31">
        <v>9.4630274941349182</v>
      </c>
      <c r="C96" s="31">
        <v>8.3538697383268552</v>
      </c>
      <c r="D96" s="31">
        <v>7.3639913689018899</v>
      </c>
      <c r="E96" s="31">
        <v>6.4841993279751859</v>
      </c>
      <c r="F96" s="31">
        <v>5.7056741171156506</v>
      </c>
      <c r="G96" s="31">
        <v>5.0199697973459481</v>
      </c>
      <c r="H96" s="31">
        <v>4.4190139891424867</v>
      </c>
      <c r="I96" s="31">
        <v>3.895107872435418</v>
      </c>
      <c r="J96" s="31">
        <v>3.4409261866086589</v>
      </c>
      <c r="K96" s="31">
        <v>3.0495172304998581</v>
      </c>
      <c r="L96" s="31">
        <v>2.7143028624004382</v>
      </c>
      <c r="M96" s="31">
        <v>2.429078500055545</v>
      </c>
      <c r="N96" s="31">
        <v>2.1880131206640709</v>
      </c>
      <c r="O96" s="31">
        <v>1.98564926087869</v>
      </c>
      <c r="P96" s="31">
        <v>1.8169030168057989</v>
      </c>
      <c r="Q96" s="31">
        <v>1.6770640440055551</v>
      </c>
      <c r="R96" s="31">
        <v>1.5617955574918501</v>
      </c>
      <c r="S96" s="31">
        <v>1.4671343317323551</v>
      </c>
      <c r="T96" s="31">
        <v>1.389490700648446</v>
      </c>
      <c r="U96" s="31">
        <v>1.3256485576153221</v>
      </c>
      <c r="V96" s="31">
        <v>1.272765355461829</v>
      </c>
      <c r="W96" s="31">
        <v>1.228372106470651</v>
      </c>
      <c r="X96" s="31">
        <v>1.190373382378169</v>
      </c>
      <c r="Y96" s="31">
        <v>1.157047314374543</v>
      </c>
      <c r="Z96" s="31">
        <v>1.1270455931036589</v>
      </c>
      <c r="AA96" s="31">
        <v>1.099393468663181</v>
      </c>
      <c r="AB96" s="31">
        <v>1.073489750604494</v>
      </c>
      <c r="AC96" s="31">
        <v>1.049106807932741</v>
      </c>
      <c r="AD96" s="31">
        <v>1.026390569106862</v>
      </c>
      <c r="AE96" s="31">
        <v>1.0058605220394099</v>
      </c>
      <c r="AF96" s="31">
        <v>0.98840971409684697</v>
      </c>
      <c r="AG96" s="31">
        <v>0.97530475209935463</v>
      </c>
      <c r="AH96" s="32">
        <v>0.96818580232071128</v>
      </c>
    </row>
    <row r="97" spans="1:34" x14ac:dyDescent="0.25">
      <c r="A97" s="30">
        <v>-33</v>
      </c>
      <c r="B97" s="31">
        <v>9.5420942799275892</v>
      </c>
      <c r="C97" s="31">
        <v>8.4244607139641872</v>
      </c>
      <c r="D97" s="31">
        <v>7.4267540940961227</v>
      </c>
      <c r="E97" s="31">
        <v>6.5397562615788853</v>
      </c>
      <c r="F97" s="31">
        <v>5.7546226171217247</v>
      </c>
      <c r="G97" s="31">
        <v>5.062882120887636</v>
      </c>
      <c r="H97" s="31">
        <v>4.456437292493356</v>
      </c>
      <c r="I97" s="31">
        <v>3.9275642110093738</v>
      </c>
      <c r="J97" s="31">
        <v>3.4689125149599329</v>
      </c>
      <c r="K97" s="31">
        <v>3.0735054023230188</v>
      </c>
      <c r="L97" s="31">
        <v>2.7347396305303771</v>
      </c>
      <c r="M97" s="31">
        <v>2.446385516467493</v>
      </c>
      <c r="N97" s="31">
        <v>2.202586936473597</v>
      </c>
      <c r="O97" s="31">
        <v>1.997861326341694</v>
      </c>
      <c r="P97" s="31">
        <v>1.8270996813184941</v>
      </c>
      <c r="Q97" s="31">
        <v>1.685566556104501</v>
      </c>
      <c r="R97" s="31">
        <v>1.568900064853948</v>
      </c>
      <c r="S97" s="31">
        <v>1.4731118811748249</v>
      </c>
      <c r="T97" s="31">
        <v>1.394587238128852</v>
      </c>
      <c r="U97" s="31">
        <v>1.330084928231521</v>
      </c>
      <c r="V97" s="31">
        <v>1.276737303452059</v>
      </c>
      <c r="W97" s="31">
        <v>1.2320502752134761</v>
      </c>
      <c r="X97" s="31">
        <v>1.1939033143924589</v>
      </c>
      <c r="Y97" s="31">
        <v>1.160549451319508</v>
      </c>
      <c r="Z97" s="31">
        <v>1.1306152757788619</v>
      </c>
      <c r="AA97" s="31">
        <v>1.1031009370084841</v>
      </c>
      <c r="AB97" s="31">
        <v>1.077380143700126</v>
      </c>
      <c r="AC97" s="31">
        <v>1.053200163999257</v>
      </c>
      <c r="AD97" s="31">
        <v>1.030681825505088</v>
      </c>
      <c r="AE97" s="31">
        <v>1.010319515270617</v>
      </c>
      <c r="AF97" s="31">
        <v>0.99298117980256284</v>
      </c>
      <c r="AG97" s="31">
        <v>0.97990832506140213</v>
      </c>
      <c r="AH97" s="32">
        <v>0.97271601646134098</v>
      </c>
    </row>
    <row r="98" spans="1:34" x14ac:dyDescent="0.25">
      <c r="A98" s="30">
        <v>-26</v>
      </c>
      <c r="B98" s="31">
        <v>9.634651328887303</v>
      </c>
      <c r="C98" s="31">
        <v>8.5071092106374628</v>
      </c>
      <c r="D98" s="31">
        <v>7.5002501934754484</v>
      </c>
      <c r="E98" s="31">
        <v>6.6048268343204644</v>
      </c>
      <c r="F98" s="31">
        <v>5.8119652495454783</v>
      </c>
      <c r="G98" s="31">
        <v>5.1131651149772033</v>
      </c>
      <c r="H98" s="31">
        <v>4.5002996658961072</v>
      </c>
      <c r="I98" s="31">
        <v>3.9656156970363852</v>
      </c>
      <c r="J98" s="31">
        <v>3.50173356258601</v>
      </c>
      <c r="K98" s="31">
        <v>3.1016471761866908</v>
      </c>
      <c r="L98" s="31">
        <v>2.7587240109338929</v>
      </c>
      <c r="M98" s="31">
        <v>2.4667050993768158</v>
      </c>
      <c r="N98" s="31">
        <v>2.2197050335184101</v>
      </c>
      <c r="O98" s="31">
        <v>2.0122119648154149</v>
      </c>
      <c r="P98" s="31">
        <v>1.839087604178248</v>
      </c>
      <c r="Q98" s="31">
        <v>1.6955672219711411</v>
      </c>
      <c r="R98" s="31">
        <v>1.5772596480120491</v>
      </c>
      <c r="S98" s="31">
        <v>1.4801472715726729</v>
      </c>
      <c r="T98" s="31">
        <v>1.4005860413784621</v>
      </c>
      <c r="U98" s="31">
        <v>1.335305465608627</v>
      </c>
      <c r="V98" s="31">
        <v>1.281408611896131</v>
      </c>
      <c r="W98" s="31">
        <v>1.2363721073276599</v>
      </c>
      <c r="X98" s="31">
        <v>1.1980461384436749</v>
      </c>
      <c r="Y98" s="31">
        <v>1.1646544512383581</v>
      </c>
      <c r="Z98" s="31">
        <v>1.134794351159681</v>
      </c>
      <c r="AA98" s="31">
        <v>1.1074367031093539</v>
      </c>
      <c r="AB98" s="31">
        <v>1.0819259314428109</v>
      </c>
      <c r="AC98" s="31">
        <v>1.0579800199692539</v>
      </c>
      <c r="AD98" s="31">
        <v>1.035690511951646</v>
      </c>
      <c r="AE98" s="31">
        <v>1.015522510106649</v>
      </c>
      <c r="AF98" s="31">
        <v>0.9983146766047285</v>
      </c>
      <c r="AG98" s="31">
        <v>0.98527923307009491</v>
      </c>
      <c r="AH98" s="32">
        <v>0.9780019605806699</v>
      </c>
    </row>
    <row r="99" spans="1:34" x14ac:dyDescent="0.25">
      <c r="A99" s="30">
        <v>-20</v>
      </c>
      <c r="B99" s="31">
        <v>9.7142461504201414</v>
      </c>
      <c r="C99" s="31">
        <v>8.578194003731209</v>
      </c>
      <c r="D99" s="31">
        <v>7.5634736641192477</v>
      </c>
      <c r="E99" s="31">
        <v>6.6608125876438029</v>
      </c>
      <c r="F99" s="31">
        <v>5.8613117898181759</v>
      </c>
      <c r="G99" s="31">
        <v>5.1564458456094098</v>
      </c>
      <c r="H99" s="31">
        <v>4.5380628894383026</v>
      </c>
      <c r="I99" s="31">
        <v>3.998384615179388</v>
      </c>
      <c r="J99" s="31">
        <v>3.5300062761609641</v>
      </c>
      <c r="K99" s="31">
        <v>3.12589668516507</v>
      </c>
      <c r="L99" s="31">
        <v>2.7793982144275078</v>
      </c>
      <c r="M99" s="31">
        <v>2.484226795637817</v>
      </c>
      <c r="N99" s="31">
        <v>2.234471919939268</v>
      </c>
      <c r="O99" s="31">
        <v>2.0245966379289349</v>
      </c>
      <c r="P99" s="31">
        <v>1.8494375596575769</v>
      </c>
      <c r="Q99" s="31">
        <v>1.704204854629733</v>
      </c>
      <c r="R99" s="31">
        <v>1.584482251803724</v>
      </c>
      <c r="S99" s="31">
        <v>1.486227039591562</v>
      </c>
      <c r="T99" s="31">
        <v>1.4057700658590131</v>
      </c>
      <c r="U99" s="31">
        <v>1.339815737925667</v>
      </c>
      <c r="V99" s="31">
        <v>1.285442022564778</v>
      </c>
      <c r="W99" s="31">
        <v>1.2401004460033731</v>
      </c>
      <c r="X99" s="31">
        <v>1.201616093922254</v>
      </c>
      <c r="Y99" s="31">
        <v>1.1681876114559471</v>
      </c>
      <c r="Z99" s="31">
        <v>1.138387203192728</v>
      </c>
      <c r="AA99" s="31">
        <v>1.111160633174634</v>
      </c>
      <c r="AB99" s="31">
        <v>1.085827224897465</v>
      </c>
      <c r="AC99" s="31">
        <v>1.0620798613107461</v>
      </c>
      <c r="AD99" s="31">
        <v>1.0399849848177529</v>
      </c>
      <c r="AE99" s="31">
        <v>1.019982597275479</v>
      </c>
      <c r="AF99" s="31">
        <v>1.002886259994767</v>
      </c>
      <c r="AG99" s="31">
        <v>0.98988309374011851</v>
      </c>
      <c r="AH99" s="32">
        <v>0.98253377872978098</v>
      </c>
    </row>
    <row r="100" spans="1:34" x14ac:dyDescent="0.25">
      <c r="A100" s="30">
        <v>-14</v>
      </c>
      <c r="B100" s="31">
        <v>9.7940742308944913</v>
      </c>
      <c r="C100" s="31">
        <v>8.649496610305496</v>
      </c>
      <c r="D100" s="31">
        <v>7.6269000318335012</v>
      </c>
      <c r="E100" s="31">
        <v>6.716986850678393</v>
      </c>
      <c r="F100" s="31">
        <v>5.9108329814937992</v>
      </c>
      <c r="G100" s="31">
        <v>5.1998878983870993</v>
      </c>
      <c r="H100" s="31">
        <v>4.5759746349194241</v>
      </c>
      <c r="I100" s="31">
        <v>4.0312897841056321</v>
      </c>
      <c r="J100" s="31">
        <v>3.558403498414366</v>
      </c>
      <c r="K100" s="31">
        <v>3.150259489767993</v>
      </c>
      <c r="L100" s="31">
        <v>2.8001750295426429</v>
      </c>
      <c r="M100" s="31">
        <v>2.501840948568185</v>
      </c>
      <c r="N100" s="31">
        <v>2.249321637128229</v>
      </c>
      <c r="O100" s="31">
        <v>2.0370550449601712</v>
      </c>
      <c r="P100" s="31">
        <v>1.859852681255117</v>
      </c>
      <c r="Q100" s="31">
        <v>1.7128996146579409</v>
      </c>
      <c r="R100" s="31">
        <v>1.5917544732672619</v>
      </c>
      <c r="S100" s="31">
        <v>1.4923494446354511</v>
      </c>
      <c r="T100" s="31">
        <v>1.4109902757686339</v>
      </c>
      <c r="U100" s="31">
        <v>1.3443562731266669</v>
      </c>
      <c r="V100" s="31">
        <v>1.289500302623183</v>
      </c>
      <c r="W100" s="31">
        <v>1.243848789625539</v>
      </c>
      <c r="X100" s="31">
        <v>1.205201718954855</v>
      </c>
      <c r="Y100" s="31">
        <v>1.1717326348859809</v>
      </c>
      <c r="Z100" s="31">
        <v>1.1419886411475451</v>
      </c>
      <c r="AA100" s="31">
        <v>1.1148904009219109</v>
      </c>
      <c r="AB100" s="31">
        <v>1.0897321368452211</v>
      </c>
      <c r="AC100" s="31">
        <v>1.06618163100729</v>
      </c>
      <c r="AD100" s="31">
        <v>1.04428022495178</v>
      </c>
      <c r="AE100" s="31">
        <v>1.0244428196759761</v>
      </c>
      <c r="AF100" s="31">
        <v>1.007457875631083</v>
      </c>
      <c r="AG100" s="31">
        <v>0.99448741272191643</v>
      </c>
      <c r="AH100" s="32">
        <v>0.98706701030706501</v>
      </c>
    </row>
    <row r="101" spans="1:34" x14ac:dyDescent="0.25">
      <c r="A101" s="30">
        <v>-8</v>
      </c>
      <c r="B101" s="31">
        <v>9.8741290969199937</v>
      </c>
      <c r="C101" s="31">
        <v>8.7210107765024141</v>
      </c>
      <c r="D101" s="31">
        <v>7.6905232622927633</v>
      </c>
      <c r="E101" s="31">
        <v>6.7733438086312479</v>
      </c>
      <c r="F101" s="31">
        <v>5.9605232293118284</v>
      </c>
      <c r="G101" s="31">
        <v>5.2434858975822181</v>
      </c>
      <c r="H101" s="31">
        <v>4.6140297461438768</v>
      </c>
      <c r="I101" s="31">
        <v>4.0643262671520066</v>
      </c>
      <c r="J101" s="31">
        <v>3.5869205122155612</v>
      </c>
      <c r="K101" s="31">
        <v>3.1747310923972631</v>
      </c>
      <c r="L101" s="31">
        <v>2.821050178213552</v>
      </c>
      <c r="M101" s="31">
        <v>2.519543499634648</v>
      </c>
      <c r="N101" s="31">
        <v>2.2642503460844821</v>
      </c>
      <c r="O101" s="31">
        <v>2.049583566440794</v>
      </c>
      <c r="P101" s="31">
        <v>1.870329569035003</v>
      </c>
      <c r="Q101" s="31">
        <v>1.7216483216523319</v>
      </c>
      <c r="R101" s="31">
        <v>1.599073351531729</v>
      </c>
      <c r="S101" s="31">
        <v>1.498511745365894</v>
      </c>
      <c r="T101" s="31">
        <v>1.416244149301271</v>
      </c>
      <c r="U101" s="31">
        <v>1.348924768938083</v>
      </c>
      <c r="V101" s="31">
        <v>1.29358136933025</v>
      </c>
      <c r="W101" s="31">
        <v>1.2476152749855109</v>
      </c>
      <c r="X101" s="31">
        <v>1.208801369865274</v>
      </c>
      <c r="Y101" s="31">
        <v>1.1752880973847399</v>
      </c>
      <c r="Z101" s="31">
        <v>1.1455974604128869</v>
      </c>
      <c r="AA101" s="31">
        <v>1.1186250212724</v>
      </c>
      <c r="AB101" s="31">
        <v>1.0936399017396989</v>
      </c>
      <c r="AC101" s="31">
        <v>1.0702847830450219</v>
      </c>
      <c r="AD101" s="31">
        <v>1.048575905872301</v>
      </c>
      <c r="AE101" s="31">
        <v>1.0289030703592059</v>
      </c>
      <c r="AF101" s="31">
        <v>1.012029636097189</v>
      </c>
      <c r="AG101" s="31">
        <v>0.99909252213148381</v>
      </c>
      <c r="AH101" s="32">
        <v>0.99160220696093404</v>
      </c>
    </row>
    <row r="102" spans="1:34" x14ac:dyDescent="0.25">
      <c r="A102" s="30">
        <v>-1</v>
      </c>
      <c r="B102" s="31">
        <v>9.9678045627680483</v>
      </c>
      <c r="C102" s="31">
        <v>8.8047031415479484</v>
      </c>
      <c r="D102" s="31">
        <v>7.7649912533033669</v>
      </c>
      <c r="E102" s="31">
        <v>6.839316868038253</v>
      </c>
      <c r="F102" s="31">
        <v>6.0187015152102843</v>
      </c>
      <c r="G102" s="31">
        <v>5.2945402837308828</v>
      </c>
      <c r="H102" s="31">
        <v>4.6586018219652452</v>
      </c>
      <c r="I102" s="31">
        <v>4.1030283377322769</v>
      </c>
      <c r="J102" s="31">
        <v>3.620335598304671</v>
      </c>
      <c r="K102" s="31">
        <v>3.203412930408855</v>
      </c>
      <c r="L102" s="31">
        <v>2.8455232202250009</v>
      </c>
      <c r="M102" s="31">
        <v>2.5403029133870421</v>
      </c>
      <c r="N102" s="31">
        <v>2.2817620149826361</v>
      </c>
      <c r="O102" s="31">
        <v>2.0642840895532322</v>
      </c>
      <c r="P102" s="31">
        <v>1.882626261093987</v>
      </c>
      <c r="Q102" s="31">
        <v>1.731919213053829</v>
      </c>
      <c r="R102" s="31">
        <v>1.607667188335433</v>
      </c>
      <c r="S102" s="31">
        <v>1.505747989295237</v>
      </c>
      <c r="T102" s="31">
        <v>1.4224129777433769</v>
      </c>
      <c r="U102" s="31">
        <v>1.354287074943809</v>
      </c>
      <c r="V102" s="31">
        <v>1.2983687616141759</v>
      </c>
      <c r="W102" s="31">
        <v>1.252030077925943</v>
      </c>
      <c r="X102" s="31">
        <v>1.2130166235042259</v>
      </c>
      <c r="Y102" s="31">
        <v>1.1794475574279579</v>
      </c>
      <c r="Z102" s="31">
        <v>1.1498155982298179</v>
      </c>
      <c r="AA102" s="31">
        <v>1.1229870238962261</v>
      </c>
      <c r="AB102" s="31">
        <v>1.0982016718673511</v>
      </c>
      <c r="AC102" s="31">
        <v>1.075072939037099</v>
      </c>
      <c r="AD102" s="31">
        <v>1.053587781753162</v>
      </c>
      <c r="AE102" s="31">
        <v>1.03410671581689</v>
      </c>
      <c r="AF102" s="31">
        <v>1.017363816483517</v>
      </c>
      <c r="AG102" s="31">
        <v>1.004466718461942</v>
      </c>
      <c r="AH102" s="32">
        <v>0.99689661591477829</v>
      </c>
    </row>
    <row r="103" spans="1:34" x14ac:dyDescent="0.25">
      <c r="A103" s="30">
        <v>5</v>
      </c>
      <c r="B103" s="31">
        <v>10.04832902420393</v>
      </c>
      <c r="C103" s="31">
        <v>8.8766546667617927</v>
      </c>
      <c r="D103" s="31">
        <v>7.8290207526630224</v>
      </c>
      <c r="E103" s="31">
        <v>6.8960501510518686</v>
      </c>
      <c r="F103" s="31">
        <v>6.0687392905263557</v>
      </c>
      <c r="G103" s="31">
        <v>5.3384581591382441</v>
      </c>
      <c r="H103" s="31">
        <v>4.6969503043930514</v>
      </c>
      <c r="I103" s="31">
        <v>4.1363328332500169</v>
      </c>
      <c r="J103" s="31">
        <v>3.6490964121221698</v>
      </c>
      <c r="K103" s="31">
        <v>3.228105266876268</v>
      </c>
      <c r="L103" s="31">
        <v>2.8665971828328161</v>
      </c>
      <c r="M103" s="31">
        <v>2.558183504766077</v>
      </c>
      <c r="N103" s="31">
        <v>2.2968491369040471</v>
      </c>
      <c r="O103" s="31">
        <v>2.0769525429285101</v>
      </c>
      <c r="P103" s="31">
        <v>1.8932257459749351</v>
      </c>
      <c r="Q103" s="31">
        <v>1.7407743286325941</v>
      </c>
      <c r="R103" s="31">
        <v>1.6150774329445019</v>
      </c>
      <c r="S103" s="31">
        <v>1.5119877604074059</v>
      </c>
      <c r="T103" s="31">
        <v>1.4277315719718231</v>
      </c>
      <c r="U103" s="31">
        <v>1.3589086880419869</v>
      </c>
      <c r="V103" s="31">
        <v>1.3024924884759019</v>
      </c>
      <c r="W103" s="31">
        <v>1.255829912585344</v>
      </c>
      <c r="X103" s="31">
        <v>1.2166414591357899</v>
      </c>
      <c r="Y103" s="31">
        <v>1.183021186346483</v>
      </c>
      <c r="Z103" s="31">
        <v>1.1534367118904429</v>
      </c>
      <c r="AA103" s="31">
        <v>1.126729212894428</v>
      </c>
      <c r="AB103" s="31">
        <v>1.1021134259389269</v>
      </c>
      <c r="AC103" s="31">
        <v>1.07917764705817</v>
      </c>
      <c r="AD103" s="31">
        <v>1.057883731740201</v>
      </c>
      <c r="AE103" s="31">
        <v>1.0385670949266981</v>
      </c>
      <c r="AF103" s="31">
        <v>1.0219367110132329</v>
      </c>
      <c r="AG103" s="31">
        <v>1.0090751138490011</v>
      </c>
      <c r="AH103" s="32">
        <v>1.0014383967370011</v>
      </c>
    </row>
    <row r="104" spans="1:34" x14ac:dyDescent="0.25">
      <c r="A104" s="30">
        <v>11</v>
      </c>
      <c r="B104" s="31">
        <v>10.12906037310205</v>
      </c>
      <c r="C104" s="31">
        <v>8.9487985486955193</v>
      </c>
      <c r="D104" s="31">
        <v>7.8932286070510598</v>
      </c>
      <c r="E104" s="31">
        <v>6.9529483164532628</v>
      </c>
      <c r="F104" s="31">
        <v>6.1189290046404867</v>
      </c>
      <c r="G104" s="31">
        <v>5.3825155588048146</v>
      </c>
      <c r="H104" s="31">
        <v>4.7354264255921068</v>
      </c>
      <c r="I104" s="31">
        <v>4.1697536111019362</v>
      </c>
      <c r="J104" s="31">
        <v>3.677962680887652</v>
      </c>
      <c r="K104" s="31">
        <v>3.2528927599563531</v>
      </c>
      <c r="L104" s="31">
        <v>2.8877565327688739</v>
      </c>
      <c r="M104" s="31">
        <v>2.5761402432398079</v>
      </c>
      <c r="N104" s="31">
        <v>2.3120036947374838</v>
      </c>
      <c r="O104" s="31">
        <v>2.0896802500840188</v>
      </c>
      <c r="P104" s="31">
        <v>1.9038768315552219</v>
      </c>
      <c r="Q104" s="31">
        <v>1.74967392088069</v>
      </c>
      <c r="R104" s="31">
        <v>1.6225255592437731</v>
      </c>
      <c r="S104" s="31">
        <v>1.518259347281538</v>
      </c>
      <c r="T104" s="31">
        <v>1.433076445084831</v>
      </c>
      <c r="U104" s="31">
        <v>1.363551572198253</v>
      </c>
      <c r="V104" s="31">
        <v>1.306633007620114</v>
      </c>
      <c r="W104" s="31">
        <v>1.259642589802509</v>
      </c>
      <c r="X104" s="31">
        <v>1.220275716651273</v>
      </c>
      <c r="Y104" s="31">
        <v>1.186601345525977</v>
      </c>
      <c r="Z104" s="31">
        <v>1.15706199323996</v>
      </c>
      <c r="AA104" s="31">
        <v>1.1304737360603141</v>
      </c>
      <c r="AB104" s="31">
        <v>1.106026209707895</v>
      </c>
      <c r="AC104" s="31">
        <v>1.0832826093572161</v>
      </c>
      <c r="AD104" s="31">
        <v>1.062179689636676</v>
      </c>
      <c r="AE104" s="31">
        <v>1.0430277646282851</v>
      </c>
      <c r="AF104" s="31">
        <v>1.026510707867921</v>
      </c>
      <c r="AG104" s="31">
        <v>1.0136859523451709</v>
      </c>
      <c r="AH104" s="32">
        <v>1.005984490503302</v>
      </c>
    </row>
    <row r="105" spans="1:34" x14ac:dyDescent="0.25">
      <c r="A105" s="30">
        <v>18</v>
      </c>
      <c r="B105" s="31">
        <v>10.22350030484489</v>
      </c>
      <c r="C105" s="31">
        <v>9.0332016966154001</v>
      </c>
      <c r="D105" s="31">
        <v>7.9683556524646768</v>
      </c>
      <c r="E105" s="31">
        <v>7.0195306563410433</v>
      </c>
      <c r="F105" s="31">
        <v>6.1776687516465634</v>
      </c>
      <c r="G105" s="31">
        <v>5.4340855412370566</v>
      </c>
      <c r="H105" s="31">
        <v>4.780470187422087</v>
      </c>
      <c r="I105" s="31">
        <v>4.2088854119649559</v>
      </c>
      <c r="J105" s="31">
        <v>3.7117674960827358</v>
      </c>
      <c r="K105" s="31">
        <v>3.281926280446243</v>
      </c>
      <c r="L105" s="31">
        <v>2.9125451651800369</v>
      </c>
      <c r="M105" s="31">
        <v>2.597181109862428</v>
      </c>
      <c r="N105" s="31">
        <v>2.329764633525468</v>
      </c>
      <c r="O105" s="31">
        <v>2.104599814654986</v>
      </c>
      <c r="P105" s="31">
        <v>1.916364291190521</v>
      </c>
      <c r="Q105" s="31">
        <v>1.7601092605253921</v>
      </c>
      <c r="R105" s="31">
        <v>1.631259479506658</v>
      </c>
      <c r="S105" s="31">
        <v>1.525613264435123</v>
      </c>
      <c r="T105" s="31">
        <v>1.4393424910653629</v>
      </c>
      <c r="U105" s="31">
        <v>1.368992594605658</v>
      </c>
      <c r="V105" s="31">
        <v>1.311482569718067</v>
      </c>
      <c r="W105" s="31">
        <v>1.264104970518412</v>
      </c>
      <c r="X105" s="31">
        <v>1.224525910576242</v>
      </c>
      <c r="Y105" s="31">
        <v>1.190785062914844</v>
      </c>
      <c r="Z105" s="31">
        <v>1.1612956600112869</v>
      </c>
      <c r="AA105" s="31">
        <v>1.1348444937963651</v>
      </c>
      <c r="AB105" s="31">
        <v>1.1105919156546631</v>
      </c>
      <c r="AC105" s="31">
        <v>1.0880718364244231</v>
      </c>
      <c r="AD105" s="31">
        <v>1.0671917263977699</v>
      </c>
      <c r="AE105" s="31">
        <v>1.048232615320402</v>
      </c>
      <c r="AF105" s="31">
        <v>1.0318490923919661</v>
      </c>
      <c r="AG105" s="31">
        <v>1.019069306265749</v>
      </c>
      <c r="AH105" s="32">
        <v>1.01129496504872</v>
      </c>
    </row>
    <row r="106" spans="1:34" x14ac:dyDescent="0.25">
      <c r="A106" s="30">
        <v>24</v>
      </c>
      <c r="B106" s="31">
        <v>10.30465912624221</v>
      </c>
      <c r="C106" s="31">
        <v>9.1057423208914976</v>
      </c>
      <c r="D106" s="31">
        <v>8.0329306653151757</v>
      </c>
      <c r="E106" s="31">
        <v>7.0767675426018997</v>
      </c>
      <c r="F106" s="31">
        <v>6.2281698952940676</v>
      </c>
      <c r="G106" s="31">
        <v>5.4784282253878276</v>
      </c>
      <c r="H106" s="31">
        <v>4.81920659433308</v>
      </c>
      <c r="I106" s="31">
        <v>4.2425426230334571</v>
      </c>
      <c r="J106" s="31">
        <v>3.740847491846365</v>
      </c>
      <c r="K106" s="31">
        <v>3.3069059405829471</v>
      </c>
      <c r="L106" s="31">
        <v>2.9338762685080999</v>
      </c>
      <c r="M106" s="31">
        <v>2.6152903343404632</v>
      </c>
      <c r="N106" s="31">
        <v>2.345053556252418</v>
      </c>
      <c r="O106" s="31">
        <v>2.11744491187013</v>
      </c>
      <c r="P106" s="31">
        <v>1.927116938273477</v>
      </c>
      <c r="Q106" s="31">
        <v>1.7690957319960989</v>
      </c>
      <c r="R106" s="31">
        <v>1.6387809490253911</v>
      </c>
      <c r="S106" s="31">
        <v>1.531945804802499</v>
      </c>
      <c r="T106" s="31">
        <v>1.444737074222304</v>
      </c>
      <c r="U106" s="31">
        <v>1.373675091633443</v>
      </c>
      <c r="V106" s="31">
        <v>1.3156537508382971</v>
      </c>
      <c r="W106" s="31">
        <v>1.267940505093035</v>
      </c>
      <c r="X106" s="31">
        <v>1.228176367107509</v>
      </c>
      <c r="Y106" s="31">
        <v>1.1943759090453629</v>
      </c>
      <c r="Z106" s="31">
        <v>1.164927262523981</v>
      </c>
      <c r="AA106" s="31">
        <v>1.1385921186145249</v>
      </c>
      <c r="AB106" s="31">
        <v>1.114505727841844</v>
      </c>
      <c r="AC106" s="31">
        <v>1.09217690018458</v>
      </c>
      <c r="AD106" s="31">
        <v>1.071488005075149</v>
      </c>
      <c r="AE106" s="31">
        <v>1.0526949713996321</v>
      </c>
      <c r="AF106" s="31">
        <v>1.036427287497937</v>
      </c>
      <c r="AG106" s="31">
        <v>1.0236880011637199</v>
      </c>
      <c r="AH106" s="32">
        <v>1.0158537196442841</v>
      </c>
    </row>
    <row r="107" spans="1:34" x14ac:dyDescent="0.25">
      <c r="A107" s="30">
        <v>30</v>
      </c>
      <c r="B107" s="31">
        <v>10.38600585050343</v>
      </c>
      <c r="C107" s="31">
        <v>9.1784570124752509</v>
      </c>
      <c r="D107" s="31">
        <v>8.097666438967984</v>
      </c>
      <c r="E107" s="31">
        <v>7.1341524122105904</v>
      </c>
      <c r="F107" s="31">
        <v>6.2788067738858189</v>
      </c>
      <c r="G107" s="31">
        <v>5.5228949251301396</v>
      </c>
      <c r="H107" s="31">
        <v>4.8580558265337919</v>
      </c>
      <c r="I107" s="31">
        <v>4.2763019981407346</v>
      </c>
      <c r="J107" s="31">
        <v>3.7700195194487121</v>
      </c>
      <c r="K107" s="31">
        <v>3.33196802940919</v>
      </c>
      <c r="L107" s="31">
        <v>2.9552807264274108</v>
      </c>
      <c r="M107" s="31">
        <v>2.6334643683623349</v>
      </c>
      <c r="N107" s="31">
        <v>2.3603992725266818</v>
      </c>
      <c r="O107" s="31">
        <v>2.1303393156869541</v>
      </c>
      <c r="P107" s="31">
        <v>1.9379119340633451</v>
      </c>
      <c r="Q107" s="31">
        <v>1.7781181233298351</v>
      </c>
      <c r="R107" s="31">
        <v>1.6463324386141589</v>
      </c>
      <c r="S107" s="31">
        <v>1.53830299449778</v>
      </c>
      <c r="T107" s="31">
        <v>1.450151465015922</v>
      </c>
      <c r="U107" s="31">
        <v>1.3783730836575581</v>
      </c>
      <c r="V107" s="31">
        <v>1.319836643365395</v>
      </c>
      <c r="W107" s="31">
        <v>1.2717844965359271</v>
      </c>
      <c r="X107" s="31">
        <v>1.231832555019349</v>
      </c>
      <c r="Y107" s="31">
        <v>1.197970290119635</v>
      </c>
      <c r="Z107" s="31">
        <v>1.1685607325945</v>
      </c>
      <c r="AA107" s="31">
        <v>1.1423404726554229</v>
      </c>
      <c r="AB107" s="31">
        <v>1.1184196599676279</v>
      </c>
      <c r="AC107" s="31">
        <v>1.0962820036500569</v>
      </c>
      <c r="AD107" s="31">
        <v>1.075784772275451</v>
      </c>
      <c r="AE107" s="31">
        <v>1.057158793870222</v>
      </c>
      <c r="AF107" s="31">
        <v>1.0410084559146211</v>
      </c>
      <c r="AG107" s="31">
        <v>1.0283117053426449</v>
      </c>
      <c r="AH107" s="32">
        <v>1.0204200485419359</v>
      </c>
    </row>
    <row r="108" spans="1:34" x14ac:dyDescent="0.25">
      <c r="A108" s="30">
        <v>36</v>
      </c>
      <c r="B108" s="31">
        <v>10.46753467227559</v>
      </c>
      <c r="C108" s="31">
        <v>9.251340185546173</v>
      </c>
      <c r="D108" s="31">
        <v>8.1625576071350636</v>
      </c>
      <c r="E108" s="31">
        <v>7.191680118411548</v>
      </c>
      <c r="F108" s="31">
        <v>6.3295744601987094</v>
      </c>
      <c r="G108" s="31">
        <v>5.5674809327733517</v>
      </c>
      <c r="H108" s="31">
        <v>4.8970133958660433</v>
      </c>
      <c r="I108" s="31">
        <v>4.3101592686610823</v>
      </c>
      <c r="J108" s="31">
        <v>3.7992795297965332</v>
      </c>
      <c r="K108" s="31">
        <v>3.3571087173642011</v>
      </c>
      <c r="L108" s="31">
        <v>2.9767549289096569</v>
      </c>
      <c r="M108" s="31">
        <v>2.6516998214321981</v>
      </c>
      <c r="N108" s="31">
        <v>2.3757986113848761</v>
      </c>
      <c r="O108" s="31">
        <v>2.1432800746745162</v>
      </c>
      <c r="P108" s="31">
        <v>1.9487465466616509</v>
      </c>
      <c r="Q108" s="31">
        <v>1.7871739221605909</v>
      </c>
      <c r="R108" s="31">
        <v>1.653911655439416</v>
      </c>
      <c r="S108" s="31">
        <v>1.544682760219898</v>
      </c>
      <c r="T108" s="31">
        <v>1.4555838096776099</v>
      </c>
      <c r="U108" s="31">
        <v>1.3830849364418589</v>
      </c>
      <c r="V108" s="31">
        <v>1.3240298325956741</v>
      </c>
      <c r="W108" s="31">
        <v>1.275635749675883</v>
      </c>
      <c r="X108" s="31">
        <v>1.2354934986730159</v>
      </c>
      <c r="Y108" s="31">
        <v>1.201567450031378</v>
      </c>
      <c r="Z108" s="31">
        <v>1.1721955336490171</v>
      </c>
      <c r="AA108" s="31">
        <v>1.1460892388777351</v>
      </c>
      <c r="AB108" s="31">
        <v>1.1223336145230891</v>
      </c>
      <c r="AC108" s="31">
        <v>1.100387268844383</v>
      </c>
      <c r="AD108" s="31">
        <v>1.080082369554646</v>
      </c>
      <c r="AE108" s="31">
        <v>1.061624643820668</v>
      </c>
      <c r="AF108" s="31">
        <v>1.045593378263014</v>
      </c>
      <c r="AG108" s="31">
        <v>1.0329414189559789</v>
      </c>
      <c r="AH108" s="32">
        <v>1.0249951714275769</v>
      </c>
    </row>
    <row r="109" spans="1:34" x14ac:dyDescent="0.25">
      <c r="A109" s="30">
        <v>43</v>
      </c>
      <c r="B109" s="31">
        <v>10.562874163675909</v>
      </c>
      <c r="C109" s="31">
        <v>9.3365761705332453</v>
      </c>
      <c r="D109" s="31">
        <v>8.2384533388007046</v>
      </c>
      <c r="E109" s="31">
        <v>7.2589695655113076</v>
      </c>
      <c r="F109" s="31">
        <v>6.3889623071518429</v>
      </c>
      <c r="G109" s="31">
        <v>5.6196425796628464</v>
      </c>
      <c r="H109" s="31">
        <v>4.9425949584386011</v>
      </c>
      <c r="I109" s="31">
        <v>4.3497775783271244</v>
      </c>
      <c r="J109" s="31">
        <v>3.833522133630205</v>
      </c>
      <c r="K109" s="31">
        <v>3.3865338781033771</v>
      </c>
      <c r="L109" s="31">
        <v>3.0018916249559169</v>
      </c>
      <c r="M109" s="31">
        <v>2.6730477468508509</v>
      </c>
      <c r="N109" s="31">
        <v>2.3938281759049569</v>
      </c>
      <c r="O109" s="31">
        <v>2.1584324036887659</v>
      </c>
      <c r="P109" s="31">
        <v>1.9614334812265519</v>
      </c>
      <c r="Q109" s="31">
        <v>1.797778018996335</v>
      </c>
      <c r="R109" s="31">
        <v>1.6627861869299001</v>
      </c>
      <c r="S109" s="31">
        <v>1.552151714412765</v>
      </c>
      <c r="T109" s="31">
        <v>1.4619418902842141</v>
      </c>
      <c r="U109" s="31">
        <v>1.3885975628372711</v>
      </c>
      <c r="V109" s="31">
        <v>1.328933139818677</v>
      </c>
      <c r="W109" s="31">
        <v>1.280136588429015</v>
      </c>
      <c r="X109" s="31">
        <v>1.2397694353225011</v>
      </c>
      <c r="Y109" s="31">
        <v>1.205766766607187</v>
      </c>
      <c r="Z109" s="31">
        <v>1.1764372278448301</v>
      </c>
      <c r="AA109" s="31">
        <v>1.150463024050939</v>
      </c>
      <c r="AB109" s="31">
        <v>1.1268999196948151</v>
      </c>
      <c r="AC109" s="31">
        <v>1.1051772386994649</v>
      </c>
      <c r="AD109" s="31">
        <v>1.085097864441654</v>
      </c>
      <c r="AE109" s="31">
        <v>1.066838239751861</v>
      </c>
      <c r="AF109" s="31">
        <v>1.0509483669144051</v>
      </c>
      <c r="AG109" s="31">
        <v>1.0383518076673051</v>
      </c>
      <c r="AH109" s="32">
        <v>1.0303456832022699</v>
      </c>
    </row>
    <row r="110" spans="1:34" x14ac:dyDescent="0.25">
      <c r="A110" s="30">
        <v>49</v>
      </c>
      <c r="B110" s="31">
        <v>10.64477804851076</v>
      </c>
      <c r="C110" s="31">
        <v>9.4098056584003391</v>
      </c>
      <c r="D110" s="31">
        <v>8.3036632197743412</v>
      </c>
      <c r="E110" s="31">
        <v>7.3167895288061278</v>
      </c>
      <c r="F110" s="31">
        <v>6.4399969411228071</v>
      </c>
      <c r="G110" s="31">
        <v>5.6644713718052593</v>
      </c>
      <c r="H110" s="31">
        <v>4.9817722953880894</v>
      </c>
      <c r="I110" s="31">
        <v>4.3838327458596513</v>
      </c>
      <c r="J110" s="31">
        <v>3.8629593166620699</v>
      </c>
      <c r="K110" s="31">
        <v>3.4118321606912052</v>
      </c>
      <c r="L110" s="31">
        <v>3.02350499029667</v>
      </c>
      <c r="M110" s="31">
        <v>2.6914050772818139</v>
      </c>
      <c r="N110" s="31">
        <v>2.4093332529037581</v>
      </c>
      <c r="O110" s="31">
        <v>2.1714639078733611</v>
      </c>
      <c r="P110" s="31">
        <v>1.9723449923552241</v>
      </c>
      <c r="Q110" s="31">
        <v>1.8068980159677139</v>
      </c>
      <c r="R110" s="31">
        <v>1.6704180477829269</v>
      </c>
      <c r="S110" s="31">
        <v>1.558573716326737</v>
      </c>
      <c r="T110" s="31">
        <v>1.4674072095787289</v>
      </c>
      <c r="U110" s="31">
        <v>1.393334274972289</v>
      </c>
      <c r="V110" s="31">
        <v>1.333144219394494</v>
      </c>
      <c r="W110" s="31">
        <v>1.2839999091862211</v>
      </c>
      <c r="X110" s="31">
        <v>1.243437770142048</v>
      </c>
      <c r="Y110" s="31">
        <v>1.2093677875103379</v>
      </c>
      <c r="Z110" s="31">
        <v>1.1800735059932059</v>
      </c>
      <c r="AA110" s="31">
        <v>1.1542120297464959</v>
      </c>
      <c r="AB110" s="31">
        <v>1.1308140223798091</v>
      </c>
      <c r="AC110" s="31">
        <v>1.1092837069565069</v>
      </c>
      <c r="AD110" s="31">
        <v>1.0893988659936831</v>
      </c>
      <c r="AE110" s="31">
        <v>1.071310841462161</v>
      </c>
      <c r="AF110" s="31">
        <v>1.0555445347865771</v>
      </c>
      <c r="AG110" s="31">
        <v>1.04299840684525</v>
      </c>
      <c r="AH110" s="32">
        <v>1.034944477970263</v>
      </c>
    </row>
    <row r="111" spans="1:34" x14ac:dyDescent="0.25">
      <c r="A111" s="30">
        <v>55</v>
      </c>
      <c r="B111" s="31">
        <v>10.726846248219429</v>
      </c>
      <c r="C111" s="31">
        <v>9.4831865403036275</v>
      </c>
      <c r="D111" s="31">
        <v>8.3690121029974236</v>
      </c>
      <c r="E111" s="31">
        <v>7.3747366316145184</v>
      </c>
      <c r="F111" s="31">
        <v>6.4911473809223619</v>
      </c>
      <c r="G111" s="31">
        <v>5.7094051651421482</v>
      </c>
      <c r="H111" s="31">
        <v>5.0210443579488366</v>
      </c>
      <c r="I111" s="31">
        <v>4.4179728924710977</v>
      </c>
      <c r="J111" s="31">
        <v>3.8924722612913918</v>
      </c>
      <c r="K111" s="31">
        <v>3.4371975164459161</v>
      </c>
      <c r="L111" s="31">
        <v>3.0451772694246069</v>
      </c>
      <c r="M111" s="31">
        <v>2.709813691171163</v>
      </c>
      <c r="N111" s="31">
        <v>2.4248825120830091</v>
      </c>
      <c r="O111" s="31">
        <v>2.1845330220113568</v>
      </c>
      <c r="P111" s="31">
        <v>1.9832880702611411</v>
      </c>
      <c r="Q111" s="31">
        <v>1.816044065591045</v>
      </c>
      <c r="R111" s="31">
        <v>1.6780709762135271</v>
      </c>
      <c r="S111" s="31">
        <v>1.56501232979476</v>
      </c>
      <c r="T111" s="31">
        <v>1.472885213454671</v>
      </c>
      <c r="U111" s="31">
        <v>1.398080273766986</v>
      </c>
      <c r="V111" s="31">
        <v>1.3373617167591081</v>
      </c>
      <c r="W111" s="31">
        <v>1.287867307912242</v>
      </c>
      <c r="X111" s="31">
        <v>1.2471083721613141</v>
      </c>
      <c r="Y111" s="31">
        <v>1.2129697938950059</v>
      </c>
      <c r="Z111" s="31">
        <v>1.1837100169557571</v>
      </c>
      <c r="AA111" s="31">
        <v>1.1579610446397519</v>
      </c>
      <c r="AB111" s="31">
        <v>1.1347284396969319</v>
      </c>
      <c r="AC111" s="31">
        <v>1.113391324330995</v>
      </c>
      <c r="AD111" s="31">
        <v>1.0937023801993351</v>
      </c>
      <c r="AE111" s="31">
        <v>1.07578784841315</v>
      </c>
      <c r="AF111" s="31">
        <v>1.060147529537367</v>
      </c>
      <c r="AG111" s="31">
        <v>1.0476547835907011</v>
      </c>
      <c r="AH111" s="32">
        <v>1.0395565300455021</v>
      </c>
    </row>
    <row r="112" spans="1:34" x14ac:dyDescent="0.25">
      <c r="A112" s="30">
        <v>61</v>
      </c>
      <c r="B112" s="31">
        <v>10.80907333701569</v>
      </c>
      <c r="C112" s="31">
        <v>9.556713609989318</v>
      </c>
      <c r="D112" s="31">
        <v>8.4344950017486156</v>
      </c>
      <c r="E112" s="31">
        <v>7.4328061067476128</v>
      </c>
      <c r="F112" s="31">
        <v>6.5424090788940958</v>
      </c>
      <c r="G112" s="31">
        <v>5.7544396315495856</v>
      </c>
      <c r="H112" s="31">
        <v>5.0604070375293642</v>
      </c>
      <c r="I112" s="31">
        <v>4.4521941291024527</v>
      </c>
      <c r="J112" s="31">
        <v>3.9220572979916288</v>
      </c>
      <c r="K112" s="31">
        <v>3.4626264953734291</v>
      </c>
      <c r="L112" s="31">
        <v>3.0669052318781191</v>
      </c>
      <c r="M112" s="31">
        <v>2.728270577589734</v>
      </c>
      <c r="N112" s="31">
        <v>2.4404731620460289</v>
      </c>
      <c r="O112" s="31">
        <v>2.197637174238543</v>
      </c>
      <c r="P112" s="31">
        <v>1.994260362612547</v>
      </c>
      <c r="Q112" s="31">
        <v>1.8252140350670629</v>
      </c>
      <c r="R112" s="31">
        <v>1.6857430589548561</v>
      </c>
      <c r="S112" s="31">
        <v>1.5714658610824599</v>
      </c>
      <c r="T112" s="31">
        <v>1.4783744277101369</v>
      </c>
      <c r="U112" s="31">
        <v>1.402834304551912</v>
      </c>
      <c r="V112" s="31">
        <v>1.3415845967755391</v>
      </c>
      <c r="W112" s="31">
        <v>1.2917379690025781</v>
      </c>
      <c r="X112" s="31">
        <v>1.250780645308244</v>
      </c>
      <c r="Y112" s="31">
        <v>1.2165724092215811</v>
      </c>
      <c r="Z112" s="31">
        <v>1.1873466037253519</v>
      </c>
      <c r="AA112" s="31">
        <v>1.161710131256062</v>
      </c>
      <c r="AB112" s="31">
        <v>1.138643453704006</v>
      </c>
      <c r="AC112" s="31">
        <v>1.117500592413194</v>
      </c>
      <c r="AD112" s="31">
        <v>1.0980091281813851</v>
      </c>
      <c r="AE112" s="31">
        <v>1.0802702012600669</v>
      </c>
      <c r="AF112" s="31">
        <v>1.0647585113545259</v>
      </c>
      <c r="AG112" s="31">
        <v>1.052322317623805</v>
      </c>
      <c r="AH112" s="32">
        <v>1.044183438680548</v>
      </c>
    </row>
    <row r="113" spans="1:34" x14ac:dyDescent="0.25">
      <c r="A113" s="30">
        <v>68</v>
      </c>
      <c r="B113" s="31">
        <v>10.905198646790881</v>
      </c>
      <c r="C113" s="31">
        <v>9.6426731373097105</v>
      </c>
      <c r="D113" s="31">
        <v>8.5110545714811643</v>
      </c>
      <c r="E113" s="31">
        <v>7.5007022594229786</v>
      </c>
      <c r="F113" s="31">
        <v>6.6023490707066594</v>
      </c>
      <c r="G113" s="31">
        <v>5.8071014343574596</v>
      </c>
      <c r="H113" s="31">
        <v>5.1064393388543747</v>
      </c>
      <c r="I113" s="31">
        <v>4.4922163321301456</v>
      </c>
      <c r="J113" s="31">
        <v>3.9566595215712819</v>
      </c>
      <c r="K113" s="31">
        <v>3.4923695740180198</v>
      </c>
      <c r="L113" s="31">
        <v>3.0923207157643651</v>
      </c>
      <c r="M113" s="31">
        <v>2.7498607325580648</v>
      </c>
      <c r="N113" s="31">
        <v>2.4587109696005971</v>
      </c>
      <c r="O113" s="31">
        <v>2.2129663315472312</v>
      </c>
      <c r="P113" s="31">
        <v>2.007095282506933</v>
      </c>
      <c r="Q113" s="31">
        <v>1.8359398460424701</v>
      </c>
      <c r="R113" s="31">
        <v>1.69471560517032</v>
      </c>
      <c r="S113" s="31">
        <v>1.579011702360736</v>
      </c>
      <c r="T113" s="31">
        <v>1.4847908395377021</v>
      </c>
      <c r="U113" s="31">
        <v>1.408389278078962</v>
      </c>
      <c r="V113" s="31">
        <v>1.346516838816004</v>
      </c>
      <c r="W113" s="31">
        <v>1.296256902034074</v>
      </c>
      <c r="X113" s="31">
        <v>1.2550664074721529</v>
      </c>
      <c r="Y113" s="31">
        <v>1.2207758543229861</v>
      </c>
      <c r="Z113" s="31">
        <v>1.191589301233031</v>
      </c>
      <c r="AA113" s="31">
        <v>1.1660843663025739</v>
      </c>
      <c r="AB113" s="31">
        <v>1.143212227085584</v>
      </c>
      <c r="AC113" s="31">
        <v>1.122297620589781</v>
      </c>
      <c r="AD113" s="31">
        <v>1.1030388432766749</v>
      </c>
      <c r="AE113" s="31">
        <v>1.085507751061449</v>
      </c>
      <c r="AF113" s="31">
        <v>1.070149759313189</v>
      </c>
      <c r="AG113" s="31">
        <v>1.057783842854505</v>
      </c>
      <c r="AH113" s="32">
        <v>1.0496025359619461</v>
      </c>
    </row>
    <row r="114" spans="1:34" x14ac:dyDescent="0.25">
      <c r="A114" s="30">
        <v>74</v>
      </c>
      <c r="B114" s="31">
        <v>10.987751815857241</v>
      </c>
      <c r="C114" s="31">
        <v>9.7164995208892879</v>
      </c>
      <c r="D114" s="31">
        <v>8.5768111640269371</v>
      </c>
      <c r="E114" s="31">
        <v>7.5590209545282576</v>
      </c>
      <c r="F114" s="31">
        <v>6.6538366611050863</v>
      </c>
      <c r="G114" s="31">
        <v>5.8523396119230098</v>
      </c>
      <c r="H114" s="31">
        <v>5.1459846946013572</v>
      </c>
      <c r="I114" s="31">
        <v>4.5266003562132031</v>
      </c>
      <c r="J114" s="31">
        <v>3.9863886032853841</v>
      </c>
      <c r="K114" s="31">
        <v>3.5179250017984738</v>
      </c>
      <c r="L114" s="31">
        <v>3.1141586771868059</v>
      </c>
      <c r="M114" s="31">
        <v>2.7684123143384589</v>
      </c>
      <c r="N114" s="31">
        <v>2.4743821575952509</v>
      </c>
      <c r="O114" s="31">
        <v>2.2261380107527682</v>
      </c>
      <c r="P114" s="31">
        <v>2.0181232370603319</v>
      </c>
      <c r="Q114" s="31">
        <v>1.8451547592210189</v>
      </c>
      <c r="R114" s="31">
        <v>1.7024230593916549</v>
      </c>
      <c r="S114" s="31">
        <v>1.585492179182808</v>
      </c>
      <c r="T114" s="31">
        <v>1.4902997196588079</v>
      </c>
      <c r="U114" s="31">
        <v>1.413156841337736</v>
      </c>
      <c r="V114" s="31">
        <v>1.350748264191401</v>
      </c>
      <c r="W114" s="31">
        <v>1.3001322676453799</v>
      </c>
      <c r="X114" s="31">
        <v>1.2587406905789891</v>
      </c>
      <c r="Y114" s="31">
        <v>1.224378931325308</v>
      </c>
      <c r="Z114" s="31">
        <v>1.195225947671134</v>
      </c>
      <c r="AA114" s="31">
        <v>1.169834256857061</v>
      </c>
      <c r="AB114" s="31">
        <v>1.1471299355774041</v>
      </c>
      <c r="AC114" s="31">
        <v>1.1264126199802329</v>
      </c>
      <c r="AD114" s="31">
        <v>1.107355505667375</v>
      </c>
      <c r="AE114" s="31">
        <v>1.090005347694341</v>
      </c>
      <c r="AF114" s="31">
        <v>1.074782460570511</v>
      </c>
      <c r="AG114" s="31">
        <v>1.0624807182589391</v>
      </c>
      <c r="AH114" s="32">
        <v>1.0542675541763911</v>
      </c>
    </row>
    <row r="115" spans="1:34" x14ac:dyDescent="0.25">
      <c r="A115" s="33">
        <v>80</v>
      </c>
      <c r="B115" s="34">
        <v>11.070447293335331</v>
      </c>
      <c r="C115" s="34">
        <v>9.7904562067615561</v>
      </c>
      <c r="D115" s="34">
        <v>8.6426865817972409</v>
      </c>
      <c r="E115" s="34">
        <v>7.6174475268407953</v>
      </c>
      <c r="F115" s="34">
        <v>6.7054217097443889</v>
      </c>
      <c r="G115" s="34">
        <v>5.8976653578139313</v>
      </c>
      <c r="H115" s="34">
        <v>5.1856082578090907</v>
      </c>
      <c r="I115" s="34">
        <v>4.5610537559432691</v>
      </c>
      <c r="J115" s="34">
        <v>4.0161787578836368</v>
      </c>
      <c r="K115" s="34">
        <v>3.5435337287511062</v>
      </c>
      <c r="L115" s="34">
        <v>3.1360426931203351</v>
      </c>
      <c r="M115" s="34">
        <v>2.787003235019732</v>
      </c>
      <c r="N115" s="34">
        <v>2.4900864979314479</v>
      </c>
      <c r="O115" s="34">
        <v>2.2393371847914141</v>
      </c>
      <c r="P115" s="34">
        <v>2.02917355798927</v>
      </c>
      <c r="Q115" s="34">
        <v>1.854387439368429</v>
      </c>
      <c r="R115" s="34">
        <v>1.7101442102260429</v>
      </c>
      <c r="S115" s="34">
        <v>1.5919828113130261</v>
      </c>
      <c r="T115" s="34">
        <v>1.495815742834034</v>
      </c>
      <c r="U115" s="34">
        <v>1.417929064447476</v>
      </c>
      <c r="V115" s="34">
        <v>1.354982395265488</v>
      </c>
      <c r="W115" s="34">
        <v>1.3040089138540041</v>
      </c>
      <c r="X115" s="34">
        <v>1.2624153582326481</v>
      </c>
      <c r="Y115" s="34">
        <v>1.2279820258748231</v>
      </c>
      <c r="Z115" s="34">
        <v>1.198862773707688</v>
      </c>
      <c r="AA115" s="34">
        <v>1.1735850181121601</v>
      </c>
      <c r="AB115" s="34">
        <v>1.1510497349228821</v>
      </c>
      <c r="AC115" s="34">
        <v>1.130531459428237</v>
      </c>
      <c r="AD115" s="34">
        <v>1.111678286370402</v>
      </c>
      <c r="AE115" s="34">
        <v>1.0945118699452649</v>
      </c>
      <c r="AF115" s="34">
        <v>1.079427423802457</v>
      </c>
      <c r="AG115" s="34">
        <v>1.067193721045399</v>
      </c>
      <c r="AH115" s="35">
        <v>1.0589530942312</v>
      </c>
    </row>
    <row r="118" spans="1:34" ht="28.9" customHeight="1" x14ac:dyDescent="0.5">
      <c r="A118" s="1" t="s">
        <v>30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31</v>
      </c>
      <c r="B121" s="6">
        <v>2.5</v>
      </c>
      <c r="C121" s="6" t="s">
        <v>11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32</v>
      </c>
      <c r="B125" s="23" t="s">
        <v>33</v>
      </c>
    </row>
    <row r="126" spans="1:34" x14ac:dyDescent="0.25">
      <c r="A126" s="5">
        <v>0</v>
      </c>
      <c r="B126" s="32">
        <v>0</v>
      </c>
    </row>
    <row r="127" spans="1:34" x14ac:dyDescent="0.25">
      <c r="A127" s="5">
        <v>0.125</v>
      </c>
      <c r="B127" s="32">
        <v>4.0486111111111223E-2</v>
      </c>
    </row>
    <row r="128" spans="1:34" x14ac:dyDescent="0.25">
      <c r="A128" s="5">
        <v>0.25</v>
      </c>
      <c r="B128" s="32">
        <v>-4.1232142857142717E-2</v>
      </c>
    </row>
    <row r="129" spans="1:2" x14ac:dyDescent="0.25">
      <c r="A129" s="5">
        <v>0.375</v>
      </c>
      <c r="B129" s="32">
        <v>-2.470930555555562E-2</v>
      </c>
    </row>
    <row r="130" spans="1:2" x14ac:dyDescent="0.25">
      <c r="A130" s="5">
        <v>0.5</v>
      </c>
      <c r="B130" s="32">
        <v>-1.9481770833333249E-2</v>
      </c>
    </row>
    <row r="131" spans="1:2" x14ac:dyDescent="0.25">
      <c r="A131" s="5">
        <v>0.625</v>
      </c>
      <c r="B131" s="32">
        <v>-2.4948567708333421E-2</v>
      </c>
    </row>
    <row r="132" spans="1:2" x14ac:dyDescent="0.25">
      <c r="A132" s="5">
        <v>0.75</v>
      </c>
      <c r="B132" s="32">
        <v>-2.9266666666666549E-2</v>
      </c>
    </row>
    <row r="133" spans="1:2" x14ac:dyDescent="0.25">
      <c r="A133" s="5">
        <v>0.875</v>
      </c>
      <c r="B133" s="32">
        <v>-2.9366666666666541E-2</v>
      </c>
    </row>
    <row r="134" spans="1:2" x14ac:dyDescent="0.25">
      <c r="A134" s="5">
        <v>1</v>
      </c>
      <c r="B134" s="32">
        <v>-2.438862559241706E-2</v>
      </c>
    </row>
    <row r="135" spans="1:2" x14ac:dyDescent="0.25">
      <c r="A135" s="5">
        <v>1.125</v>
      </c>
      <c r="B135" s="32">
        <v>-1.6201421800947979E-2</v>
      </c>
    </row>
    <row r="136" spans="1:2" x14ac:dyDescent="0.25">
      <c r="A136" s="5">
        <v>1.25</v>
      </c>
      <c r="B136" s="32">
        <v>-9.1250000000000497E-3</v>
      </c>
    </row>
    <row r="137" spans="1:2" x14ac:dyDescent="0.25">
      <c r="A137" s="5">
        <v>1.375</v>
      </c>
      <c r="B137" s="32">
        <v>-4.0208333333332557E-3</v>
      </c>
    </row>
    <row r="138" spans="1:2" x14ac:dyDescent="0.25">
      <c r="A138" s="5">
        <v>1.5</v>
      </c>
      <c r="B138" s="32">
        <v>1.083333333333325E-3</v>
      </c>
    </row>
    <row r="139" spans="1:2" x14ac:dyDescent="0.25">
      <c r="A139" s="5">
        <v>1.625</v>
      </c>
      <c r="B139" s="32">
        <v>6.1875000000001191E-3</v>
      </c>
    </row>
    <row r="140" spans="1:2" x14ac:dyDescent="0.25">
      <c r="A140" s="5">
        <v>1.75</v>
      </c>
      <c r="B140" s="32">
        <v>8.3426294820716507E-3</v>
      </c>
    </row>
    <row r="141" spans="1:2" x14ac:dyDescent="0.25">
      <c r="A141" s="5">
        <v>1.875</v>
      </c>
      <c r="B141" s="32">
        <v>7.7450199203187306E-3</v>
      </c>
    </row>
    <row r="142" spans="1:2" x14ac:dyDescent="0.25">
      <c r="A142" s="5">
        <v>2</v>
      </c>
      <c r="B142" s="32">
        <v>7.1474103585655868E-3</v>
      </c>
    </row>
    <row r="143" spans="1:2" x14ac:dyDescent="0.25">
      <c r="A143" s="5">
        <v>2.125</v>
      </c>
      <c r="B143" s="32">
        <v>6.5498007968127769E-3</v>
      </c>
    </row>
    <row r="144" spans="1:2" x14ac:dyDescent="0.25">
      <c r="A144" s="5">
        <v>2.25</v>
      </c>
      <c r="B144" s="32">
        <v>5.952191235059523E-3</v>
      </c>
    </row>
    <row r="145" spans="1:2" x14ac:dyDescent="0.25">
      <c r="A145" s="5">
        <v>2.375</v>
      </c>
      <c r="B145" s="32">
        <v>5.3545816733067131E-3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NO21K3NwTL7Xjxi8zd4LmBUZrvQh3d5icIhjHJEk9IwTFm+y16bVE/f4tmf4vs60lr5fdYS9r6cbr+n2yijpUg==" saltValue="43ogFaxghorHvGIwy7+Wf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67.677684180702968</v>
      </c>
      <c r="C41" s="6">
        <f>67.6776841807029 * $B$36 / 100</f>
        <v>67.677684180702897</v>
      </c>
      <c r="D41" s="6">
        <v>8.5272378119148389</v>
      </c>
      <c r="E41" s="7">
        <f>8.52723781191483 * $B$36 / 100</f>
        <v>8.52723781191483</v>
      </c>
    </row>
    <row r="42" spans="1:5" x14ac:dyDescent="0.25">
      <c r="A42" s="5">
        <v>144</v>
      </c>
      <c r="B42" s="6">
        <v>71.783024128764907</v>
      </c>
      <c r="C42" s="6">
        <f>71.7830241287649 * $B$36 / 100</f>
        <v>71.783024128764893</v>
      </c>
      <c r="D42" s="6">
        <v>9.0445015223929808</v>
      </c>
      <c r="E42" s="7">
        <f>9.04450152239298 * $B$36 / 100</f>
        <v>9.0445015223929808</v>
      </c>
    </row>
    <row r="43" spans="1:5" x14ac:dyDescent="0.25">
      <c r="A43" s="5">
        <v>160</v>
      </c>
      <c r="B43" s="6">
        <v>75.665951193906992</v>
      </c>
      <c r="C43" s="6">
        <f>75.6659511939069 * $B$36 / 100</f>
        <v>75.665951193906906</v>
      </c>
      <c r="D43" s="6">
        <v>9.533741703874071</v>
      </c>
      <c r="E43" s="7">
        <f>9.53374170387407 * $B$36 / 100</f>
        <v>9.5337417038740693</v>
      </c>
    </row>
    <row r="44" spans="1:5" x14ac:dyDescent="0.25">
      <c r="A44" s="5">
        <v>176</v>
      </c>
      <c r="B44" s="6">
        <v>79.359119117380502</v>
      </c>
      <c r="C44" s="6">
        <f>79.3591191173805 * $B$36 / 100</f>
        <v>79.359119117380502</v>
      </c>
      <c r="D44" s="6">
        <v>9.9990726551919025</v>
      </c>
      <c r="E44" s="7">
        <f>9.9990726551919 * $B$36 / 100</f>
        <v>9.9990726551919007</v>
      </c>
    </row>
    <row r="45" spans="1:5" x14ac:dyDescent="0.25">
      <c r="A45" s="5">
        <v>192</v>
      </c>
      <c r="B45" s="6">
        <v>82.887896607975634</v>
      </c>
      <c r="C45" s="6">
        <f>82.8878966079756 * $B$36 / 100</f>
        <v>82.887896607975605</v>
      </c>
      <c r="D45" s="6">
        <v>10.443690777279141</v>
      </c>
      <c r="E45" s="7">
        <f>10.4436907772791 * $B$36 / 100</f>
        <v>10.4436907772791</v>
      </c>
    </row>
    <row r="46" spans="1:5" x14ac:dyDescent="0.25">
      <c r="A46" s="5">
        <v>208</v>
      </c>
      <c r="B46" s="6">
        <v>86.272458068043534</v>
      </c>
      <c r="C46" s="6">
        <f>86.2724580680435 * $B$36 / 100</f>
        <v>86.272458068043505</v>
      </c>
      <c r="D46" s="6">
        <v>10.870138000000001</v>
      </c>
      <c r="E46" s="7">
        <f>10.870138 * $B$36 / 100</f>
        <v>10.870138000000003</v>
      </c>
    </row>
    <row r="47" spans="1:5" x14ac:dyDescent="0.25">
      <c r="A47" s="5">
        <v>224</v>
      </c>
      <c r="B47" s="6">
        <v>89.890849926806482</v>
      </c>
      <c r="C47" s="6">
        <f>89.8908499268064 * $B$36 / 100</f>
        <v>89.890849926806411</v>
      </c>
      <c r="D47" s="6">
        <v>11.32604733333333</v>
      </c>
      <c r="E47" s="7">
        <f>11.3260473333333 * $B$36 / 100</f>
        <v>11.3260473333333</v>
      </c>
    </row>
    <row r="48" spans="1:5" x14ac:dyDescent="0.25">
      <c r="A48" s="5">
        <v>240</v>
      </c>
      <c r="B48" s="6">
        <v>93.509241785569415</v>
      </c>
      <c r="C48" s="6">
        <f>93.5092417855694 * $B$36 / 100</f>
        <v>93.509241785569387</v>
      </c>
      <c r="D48" s="6">
        <v>11.78195666666667</v>
      </c>
      <c r="E48" s="7">
        <f>11.7819566666666 * $B$36 / 100</f>
        <v>11.781956666666598</v>
      </c>
    </row>
    <row r="49" spans="1:5" x14ac:dyDescent="0.25">
      <c r="A49" s="5">
        <v>256</v>
      </c>
      <c r="B49" s="6">
        <v>97.127633644332363</v>
      </c>
      <c r="C49" s="6">
        <f>97.1276336443323 * $B$36 / 100</f>
        <v>97.127633644332306</v>
      </c>
      <c r="D49" s="6">
        <v>12.237866</v>
      </c>
      <c r="E49" s="7">
        <f>12.237866 * $B$36 / 100</f>
        <v>12.237866000000002</v>
      </c>
    </row>
    <row r="50" spans="1:5" x14ac:dyDescent="0.25">
      <c r="A50" s="5">
        <v>272</v>
      </c>
      <c r="B50" s="6">
        <v>100.7460255030953</v>
      </c>
      <c r="C50" s="6">
        <f>100.746025503095 * $B$36 / 100</f>
        <v>100.74602550309501</v>
      </c>
      <c r="D50" s="6">
        <v>12.693775333333329</v>
      </c>
      <c r="E50" s="7">
        <f>12.6937753333333 * $B$36 / 100</f>
        <v>12.693775333333299</v>
      </c>
    </row>
    <row r="51" spans="1:5" x14ac:dyDescent="0.25">
      <c r="A51" s="5">
        <v>288</v>
      </c>
      <c r="B51" s="6">
        <v>104.3644173618582</v>
      </c>
      <c r="C51" s="6">
        <f>104.364417361858 * $B$36 / 100</f>
        <v>104.36441736185799</v>
      </c>
      <c r="D51" s="6">
        <v>13.149684666666669</v>
      </c>
      <c r="E51" s="7">
        <f>13.1496846666666 * $B$36 / 100</f>
        <v>13.149684666666598</v>
      </c>
    </row>
    <row r="52" spans="1:5" x14ac:dyDescent="0.25">
      <c r="A52" s="5">
        <v>304</v>
      </c>
      <c r="B52" s="6">
        <v>107.8491666519692</v>
      </c>
      <c r="C52" s="6">
        <f>107.849166651969 * $B$36 / 100</f>
        <v>107.84916665196901</v>
      </c>
      <c r="D52" s="6">
        <v>13.58875533333333</v>
      </c>
      <c r="E52" s="7">
        <f>13.5887553333333 * $B$36 / 100</f>
        <v>13.5887553333333</v>
      </c>
    </row>
    <row r="53" spans="1:5" x14ac:dyDescent="0.25">
      <c r="A53" s="5">
        <v>320</v>
      </c>
      <c r="B53" s="6">
        <v>110.9329882361241</v>
      </c>
      <c r="C53" s="6">
        <f>110.932988236124 * $B$36 / 100</f>
        <v>110.932988236124</v>
      </c>
      <c r="D53" s="6">
        <v>13.977309999999999</v>
      </c>
      <c r="E53" s="7">
        <f>13.97731 * $B$36 / 100</f>
        <v>13.977309999999999</v>
      </c>
    </row>
    <row r="54" spans="1:5" x14ac:dyDescent="0.25">
      <c r="A54" s="5">
        <v>336</v>
      </c>
      <c r="B54" s="6">
        <v>114.01680982027899</v>
      </c>
      <c r="C54" s="6">
        <f>114.016809820279 * $B$36 / 100</f>
        <v>114.01680982027899</v>
      </c>
      <c r="D54" s="6">
        <v>14.365864666666671</v>
      </c>
      <c r="E54" s="7">
        <f>14.3658646666666 * $B$36 / 100</f>
        <v>14.365864666666601</v>
      </c>
    </row>
    <row r="55" spans="1:5" x14ac:dyDescent="0.25">
      <c r="A55" s="5">
        <v>352</v>
      </c>
      <c r="B55" s="6">
        <v>117.100631404434</v>
      </c>
      <c r="C55" s="6">
        <f>117.100631404433 * $B$36 / 100</f>
        <v>117.100631404433</v>
      </c>
      <c r="D55" s="6">
        <v>14.754419333333329</v>
      </c>
      <c r="E55" s="7">
        <f>14.7544193333333 * $B$36 / 100</f>
        <v>14.754419333333299</v>
      </c>
    </row>
    <row r="56" spans="1:5" x14ac:dyDescent="0.25">
      <c r="A56" s="5">
        <v>368</v>
      </c>
      <c r="B56" s="6">
        <v>120.1844529885889</v>
      </c>
      <c r="C56" s="6">
        <f>120.184452988588 * $B$36 / 100</f>
        <v>120.18445298858801</v>
      </c>
      <c r="D56" s="6">
        <v>15.142974000000001</v>
      </c>
      <c r="E56" s="7">
        <f>15.142974 * $B$36 / 100</f>
        <v>15.142974000000002</v>
      </c>
    </row>
    <row r="57" spans="1:5" x14ac:dyDescent="0.25">
      <c r="A57" s="5">
        <v>384</v>
      </c>
      <c r="B57" s="6">
        <v>123.26827457274381</v>
      </c>
      <c r="C57" s="6">
        <f>123.268274572743 * $B$36 / 100</f>
        <v>123.268274572743</v>
      </c>
      <c r="D57" s="6">
        <v>15.53152866666667</v>
      </c>
      <c r="E57" s="7">
        <f>15.5315286666666 * $B$36 / 100</f>
        <v>15.531528666666599</v>
      </c>
    </row>
    <row r="58" spans="1:5" x14ac:dyDescent="0.25">
      <c r="A58" s="5">
        <v>400</v>
      </c>
      <c r="B58" s="6">
        <v>126.3520961568987</v>
      </c>
      <c r="C58" s="6">
        <f>126.352096156898 * $B$36 / 100</f>
        <v>126.352096156898</v>
      </c>
      <c r="D58" s="6">
        <v>15.920083333333331</v>
      </c>
      <c r="E58" s="7">
        <f>15.9200833333333 * $B$36 / 100</f>
        <v>15.920083333333301</v>
      </c>
    </row>
    <row r="59" spans="1:5" x14ac:dyDescent="0.25">
      <c r="A59" s="5">
        <v>416</v>
      </c>
      <c r="B59" s="6">
        <v>128.37759219739331</v>
      </c>
      <c r="C59" s="6">
        <f>128.377592197393 * $B$36 / 100</f>
        <v>128.377592197393</v>
      </c>
      <c r="D59" s="6">
        <v>16.17529133333333</v>
      </c>
      <c r="E59" s="7">
        <f>16.1752913333333 * $B$36 / 100</f>
        <v>16.175291333333298</v>
      </c>
    </row>
    <row r="60" spans="1:5" x14ac:dyDescent="0.25">
      <c r="A60" s="5">
        <v>432</v>
      </c>
      <c r="B60" s="6">
        <v>130.4030882378878</v>
      </c>
      <c r="C60" s="6">
        <f>130.403088237887 * $B$36 / 100</f>
        <v>130.403088237887</v>
      </c>
      <c r="D60" s="6">
        <v>16.43049933333333</v>
      </c>
      <c r="E60" s="7">
        <f>16.4304993333333 * $B$36 / 100</f>
        <v>16.430499333333302</v>
      </c>
    </row>
    <row r="61" spans="1:5" x14ac:dyDescent="0.25">
      <c r="A61" s="5">
        <v>448</v>
      </c>
      <c r="B61" s="6">
        <v>132.42858427838229</v>
      </c>
      <c r="C61" s="6">
        <f>132.428584278382 * $B$36 / 100</f>
        <v>132.428584278382</v>
      </c>
      <c r="D61" s="6">
        <v>16.68570733333333</v>
      </c>
      <c r="E61" s="7">
        <f>16.6857073333333 * $B$36 / 100</f>
        <v>16.685707333333301</v>
      </c>
    </row>
    <row r="62" spans="1:5" x14ac:dyDescent="0.25">
      <c r="A62" s="5">
        <v>464</v>
      </c>
      <c r="B62" s="6">
        <v>134.45408031887689</v>
      </c>
      <c r="C62" s="6">
        <f>134.454080318876 * $B$36 / 100</f>
        <v>134.45408031887601</v>
      </c>
      <c r="D62" s="6">
        <v>16.940915333333329</v>
      </c>
      <c r="E62" s="7">
        <f>16.9409153333333 * $B$36 / 100</f>
        <v>16.940915333333301</v>
      </c>
    </row>
    <row r="63" spans="1:5" x14ac:dyDescent="0.25">
      <c r="A63" s="5">
        <v>480</v>
      </c>
      <c r="B63" s="6">
        <v>136.47957635937141</v>
      </c>
      <c r="C63" s="6">
        <f>136.479576359371 * $B$36 / 100</f>
        <v>136.47957635937101</v>
      </c>
      <c r="D63" s="6">
        <v>17.196123333333329</v>
      </c>
      <c r="E63" s="7">
        <f>17.1961233333333 * $B$36 / 100</f>
        <v>17.196123333333301</v>
      </c>
    </row>
    <row r="64" spans="1:5" x14ac:dyDescent="0.25">
      <c r="A64" s="5">
        <v>496</v>
      </c>
      <c r="B64" s="6">
        <v>138.50507239986601</v>
      </c>
      <c r="C64" s="6">
        <f>138.505072399865 * $B$36 / 100</f>
        <v>138.50507239986501</v>
      </c>
      <c r="D64" s="6">
        <v>17.451331333333329</v>
      </c>
      <c r="E64" s="7">
        <f>17.4513313333333 * $B$36 / 100</f>
        <v>17.4513313333333</v>
      </c>
    </row>
    <row r="65" spans="1:18" x14ac:dyDescent="0.25">
      <c r="A65" s="5">
        <v>512</v>
      </c>
      <c r="B65" s="6">
        <v>140.47842466357429</v>
      </c>
      <c r="C65" s="6">
        <f>140.478424663574 * $B$36 / 100</f>
        <v>140.478424663574</v>
      </c>
      <c r="D65" s="6">
        <v>17.699969333333339</v>
      </c>
      <c r="E65" s="7">
        <f>17.6999693333333 * $B$36 / 100</f>
        <v>17.6999693333333</v>
      </c>
    </row>
    <row r="66" spans="1:18" x14ac:dyDescent="0.25">
      <c r="A66" s="5">
        <v>528</v>
      </c>
      <c r="B66" s="6">
        <v>142.43439566835389</v>
      </c>
      <c r="C66" s="6">
        <f>142.434395668353 * $B$36 / 100</f>
        <v>142.43439566835301</v>
      </c>
      <c r="D66" s="6">
        <v>17.946417333333329</v>
      </c>
      <c r="E66" s="7">
        <f>17.9464173333333 * $B$36 / 100</f>
        <v>17.946417333333301</v>
      </c>
    </row>
    <row r="67" spans="1:18" x14ac:dyDescent="0.25">
      <c r="A67" s="5">
        <v>544</v>
      </c>
      <c r="B67" s="6">
        <v>144.3903666731336</v>
      </c>
      <c r="C67" s="6">
        <f>144.390366673133 * $B$36 / 100</f>
        <v>144.390366673133</v>
      </c>
      <c r="D67" s="6">
        <v>18.19286533333333</v>
      </c>
      <c r="E67" s="7">
        <f>18.1928653333333 * $B$36 / 100</f>
        <v>18.192865333333302</v>
      </c>
    </row>
    <row r="68" spans="1:18" x14ac:dyDescent="0.25">
      <c r="A68" s="5">
        <v>560</v>
      </c>
      <c r="B68" s="6">
        <v>146.3463376779132</v>
      </c>
      <c r="C68" s="6">
        <f>146.346337677913 * $B$36 / 100</f>
        <v>146.346337677913</v>
      </c>
      <c r="D68" s="6">
        <v>18.439313333333331</v>
      </c>
      <c r="E68" s="7">
        <f>18.4393133333333 * $B$36 / 100</f>
        <v>18.439313333333299</v>
      </c>
    </row>
    <row r="69" spans="1:18" x14ac:dyDescent="0.25">
      <c r="A69" s="5">
        <v>576</v>
      </c>
      <c r="B69" s="6">
        <v>148.3023086826928</v>
      </c>
      <c r="C69" s="6">
        <f>148.302308682692 * $B$36 / 100</f>
        <v>148.302308682692</v>
      </c>
      <c r="D69" s="6">
        <v>18.685761333333328</v>
      </c>
      <c r="E69" s="7">
        <f>18.6857613333333 * $B$36 / 100</f>
        <v>18.6857613333333</v>
      </c>
    </row>
    <row r="70" spans="1:18" x14ac:dyDescent="0.25">
      <c r="A70" s="5">
        <v>592</v>
      </c>
      <c r="B70" s="6">
        <v>150.25827968747251</v>
      </c>
      <c r="C70" s="6">
        <f>150.258279687472 * $B$36 / 100</f>
        <v>150.258279687472</v>
      </c>
      <c r="D70" s="6">
        <v>18.93220933333334</v>
      </c>
      <c r="E70" s="7">
        <f>18.9322093333333 * $B$36 / 100</f>
        <v>18.932209333333301</v>
      </c>
    </row>
    <row r="71" spans="1:18" x14ac:dyDescent="0.25">
      <c r="A71" s="5">
        <v>608</v>
      </c>
      <c r="B71" s="6">
        <v>152.27525959690431</v>
      </c>
      <c r="C71" s="6">
        <f>152.275259596904 * $B$36 / 100</f>
        <v>152.27525959690399</v>
      </c>
      <c r="D71" s="6">
        <v>19.18634431974418</v>
      </c>
      <c r="E71" s="7">
        <f>19.1863443197441 * $B$36 / 100</f>
        <v>19.186344319744101</v>
      </c>
    </row>
    <row r="72" spans="1:18" x14ac:dyDescent="0.25">
      <c r="A72" s="5">
        <v>624</v>
      </c>
      <c r="B72" s="6">
        <v>154.26587035365441</v>
      </c>
      <c r="C72" s="6">
        <f>154.265870353654 * $B$36 / 100</f>
        <v>154.26587035365401</v>
      </c>
      <c r="D72" s="6">
        <v>19.437156851515219</v>
      </c>
      <c r="E72" s="7">
        <f>19.4371568515152 * $B$36 / 100</f>
        <v>19.437156851515201</v>
      </c>
    </row>
    <row r="73" spans="1:18" x14ac:dyDescent="0.25">
      <c r="A73" s="8">
        <v>640</v>
      </c>
      <c r="B73" s="9">
        <v>156.23111990457099</v>
      </c>
      <c r="C73" s="9">
        <f>156.23111990457 * $B$36 / 100</f>
        <v>156.23111990456999</v>
      </c>
      <c r="D73" s="9">
        <v>19.68477392770949</v>
      </c>
      <c r="E73" s="10">
        <f>19.6847739277094 * $B$36 / 100</f>
        <v>19.684773927709401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7.5621263597322077</v>
      </c>
      <c r="C83" s="31">
        <v>5.869715335536946</v>
      </c>
      <c r="D83" s="31">
        <v>4.5558445441650148</v>
      </c>
      <c r="E83" s="31">
        <v>3.5562617607561839</v>
      </c>
      <c r="F83" s="31">
        <v>2.812691711710213</v>
      </c>
      <c r="G83" s="31">
        <v>2.272836074686857</v>
      </c>
      <c r="H83" s="31">
        <v>1.8903734786058639</v>
      </c>
      <c r="I83" s="31">
        <v>1.6249595036469511</v>
      </c>
      <c r="J83" s="31">
        <v>1.442226681249847</v>
      </c>
      <c r="K83" s="31">
        <v>1.3137844941142689</v>
      </c>
      <c r="L83" s="31">
        <v>1.217219376199923</v>
      </c>
      <c r="M83" s="31">
        <v>1.1360947127264951</v>
      </c>
      <c r="N83" s="31">
        <v>1.059950840173663</v>
      </c>
      <c r="O83" s="31">
        <v>0.98430504628110449</v>
      </c>
      <c r="P83" s="31">
        <v>0.91065157004849007</v>
      </c>
      <c r="Q83" s="31">
        <v>0.84646160173549145</v>
      </c>
      <c r="R83" s="32">
        <v>0.80518328286171958</v>
      </c>
    </row>
    <row r="84" spans="1:18" x14ac:dyDescent="0.25">
      <c r="A84" s="30">
        <v>144</v>
      </c>
      <c r="B84" s="31">
        <v>7.7545878560203034</v>
      </c>
      <c r="C84" s="31">
        <v>6.0193269296237952</v>
      </c>
      <c r="D84" s="31">
        <v>4.6692990976901312</v>
      </c>
      <c r="E84" s="31">
        <v>3.6397166503528422</v>
      </c>
      <c r="F84" s="31">
        <v>2.871768829005434</v>
      </c>
      <c r="G84" s="31">
        <v>2.3126218263014131</v>
      </c>
      <c r="H84" s="31">
        <v>1.915418786154286</v>
      </c>
      <c r="I84" s="31">
        <v>1.639279803737522</v>
      </c>
      <c r="J84" s="31">
        <v>1.4493019254845909</v>
      </c>
      <c r="K84" s="31">
        <v>1.316559149088981</v>
      </c>
      <c r="L84" s="31">
        <v>1.2181024235041229</v>
      </c>
      <c r="M84" s="31">
        <v>1.136959648943487</v>
      </c>
      <c r="N84" s="31">
        <v>1.0621356768804719</v>
      </c>
      <c r="O84" s="31">
        <v>0.9886123100485309</v>
      </c>
      <c r="P84" s="31">
        <v>0.91734830244107735</v>
      </c>
      <c r="Q84" s="31">
        <v>0.85527935931154531</v>
      </c>
      <c r="R84" s="32">
        <v>0.81531813717325718</v>
      </c>
    </row>
    <row r="85" spans="1:18" x14ac:dyDescent="0.25">
      <c r="A85" s="30">
        <v>160</v>
      </c>
      <c r="B85" s="31">
        <v>7.9512078887684376</v>
      </c>
      <c r="C85" s="31">
        <v>6.1727508211662512</v>
      </c>
      <c r="D85" s="31">
        <v>4.786234758224861</v>
      </c>
      <c r="E85" s="31">
        <v>3.7263365050715529</v>
      </c>
      <c r="F85" s="31">
        <v>2.933709818093591</v>
      </c>
      <c r="G85" s="31">
        <v>2.3549854049382271</v>
      </c>
      <c r="H85" s="31">
        <v>1.9427709245127209</v>
      </c>
      <c r="I85" s="31">
        <v>1.655650986984285</v>
      </c>
      <c r="J85" s="31">
        <v>1.4581871537801709</v>
      </c>
      <c r="K85" s="31">
        <v>1.320917937587579</v>
      </c>
      <c r="L85" s="31">
        <v>1.220358802353722</v>
      </c>
      <c r="M85" s="31">
        <v>1.139002163285801</v>
      </c>
      <c r="N85" s="31">
        <v>1.065317386850982</v>
      </c>
      <c r="O85" s="31">
        <v>0.99375079077647399</v>
      </c>
      <c r="P85" s="31">
        <v>0.92472564404942759</v>
      </c>
      <c r="Q85" s="31">
        <v>0.86464216691700446</v>
      </c>
      <c r="R85" s="32">
        <v>0.82587753088635196</v>
      </c>
    </row>
    <row r="86" spans="1:18" x14ac:dyDescent="0.25">
      <c r="A86" s="30">
        <v>176</v>
      </c>
      <c r="B86" s="31">
        <v>8.1517930334932274</v>
      </c>
      <c r="C86" s="31">
        <v>6.3298019116529023</v>
      </c>
      <c r="D86" s="31">
        <v>4.9064747532297659</v>
      </c>
      <c r="E86" s="31">
        <v>3.815952878344858</v>
      </c>
      <c r="F86" s="31">
        <v>2.9983545583791908</v>
      </c>
      <c r="G86" s="31">
        <v>2.3997750159737712</v>
      </c>
      <c r="H86" s="31">
        <v>1.972286425029607</v>
      </c>
      <c r="I86" s="31">
        <v>1.6739379107076759</v>
      </c>
      <c r="J86" s="31">
        <v>1.4687555494289479</v>
      </c>
      <c r="K86" s="31">
        <v>1.3267423688744151</v>
      </c>
      <c r="L86" s="31">
        <v>1.2238783479850339</v>
      </c>
      <c r="M86" s="31">
        <v>1.1421204169617329</v>
      </c>
      <c r="N86" s="31">
        <v>1.0694024572654559</v>
      </c>
      <c r="O86" s="31">
        <v>0.99963530161713976</v>
      </c>
      <c r="P86" s="31">
        <v>0.93270673399773352</v>
      </c>
      <c r="Q86" s="31">
        <v>0.87448148964809724</v>
      </c>
      <c r="R86" s="32">
        <v>0.8368012550691688</v>
      </c>
    </row>
    <row r="87" spans="1:18" x14ac:dyDescent="0.25">
      <c r="A87" s="30">
        <v>192</v>
      </c>
      <c r="B87" s="31">
        <v>8.3561544722453664</v>
      </c>
      <c r="C87" s="31">
        <v>6.4902997091064147</v>
      </c>
      <c r="D87" s="31">
        <v>5.0298469166994817</v>
      </c>
      <c r="E87" s="31">
        <v>3.908401930139358</v>
      </c>
      <c r="F87" s="31">
        <v>3.0655475358008051</v>
      </c>
      <c r="G87" s="31">
        <v>2.4468434713185858</v>
      </c>
      <c r="H87" s="31">
        <v>2.0038264255874592</v>
      </c>
      <c r="I87" s="31">
        <v>1.6940100387621519</v>
      </c>
      <c r="J87" s="31">
        <v>1.480884902257408</v>
      </c>
      <c r="K87" s="31">
        <v>1.3339185587479241</v>
      </c>
      <c r="L87" s="31">
        <v>1.2285555021684511</v>
      </c>
      <c r="M87" s="31">
        <v>1.1462171777136501</v>
      </c>
      <c r="N87" s="31">
        <v>1.074301981838232</v>
      </c>
      <c r="O87" s="31">
        <v>1.0061852622568821</v>
      </c>
      <c r="P87" s="31">
        <v>0.94121931794426672</v>
      </c>
      <c r="Q87" s="31">
        <v>0.88473339913504379</v>
      </c>
      <c r="R87" s="32">
        <v>0.8480337073238855</v>
      </c>
    </row>
    <row r="88" spans="1:18" x14ac:dyDescent="0.25">
      <c r="A88" s="30">
        <v>208</v>
      </c>
      <c r="B88" s="31">
        <v>8.5641079936095892</v>
      </c>
      <c r="C88" s="31">
        <v>6.6540683280834871</v>
      </c>
      <c r="D88" s="31">
        <v>5.1561836891626784</v>
      </c>
      <c r="E88" s="31">
        <v>4.0035244269556891</v>
      </c>
      <c r="F88" s="31">
        <v>3.1351378428310421</v>
      </c>
      <c r="G88" s="31">
        <v>2.496048189417249</v>
      </c>
      <c r="H88" s="31">
        <v>2.0372566706028228</v>
      </c>
      <c r="I88" s="31">
        <v>1.715741441536248</v>
      </c>
      <c r="J88" s="31">
        <v>1.494457608625992</v>
      </c>
      <c r="K88" s="31">
        <v>1.342337229540558</v>
      </c>
      <c r="L88" s="31">
        <v>1.2342893132083821</v>
      </c>
      <c r="M88" s="31">
        <v>1.1511998198179421</v>
      </c>
      <c r="N88" s="31">
        <v>1.079931660817649</v>
      </c>
      <c r="O88" s="31">
        <v>1.0133246989159581</v>
      </c>
      <c r="P88" s="31">
        <v>0.95019574808131291</v>
      </c>
      <c r="Q88" s="31">
        <v>0.89533857354210467</v>
      </c>
      <c r="R88" s="32">
        <v>0.85952389178673605</v>
      </c>
    </row>
    <row r="89" spans="1:18" x14ac:dyDescent="0.25">
      <c r="A89" s="30">
        <v>224</v>
      </c>
      <c r="B89" s="31">
        <v>8.7754739927047041</v>
      </c>
      <c r="C89" s="31">
        <v>6.8209364896749101</v>
      </c>
      <c r="D89" s="31">
        <v>5.2853221176821066</v>
      </c>
      <c r="E89" s="31">
        <v>4.1011657418285763</v>
      </c>
      <c r="F89" s="31">
        <v>3.2069791784765949</v>
      </c>
      <c r="G89" s="31">
        <v>2.5472511952484278</v>
      </c>
      <c r="H89" s="31">
        <v>2.072447511026335</v>
      </c>
      <c r="I89" s="31">
        <v>1.7390107959525529</v>
      </c>
      <c r="J89" s="31">
        <v>1.5093606714293091</v>
      </c>
      <c r="K89" s="31">
        <v>1.351893710118844</v>
      </c>
      <c r="L89" s="31">
        <v>1.240983435943372</v>
      </c>
      <c r="M89" s="31">
        <v>1.156980324085092</v>
      </c>
      <c r="N89" s="31">
        <v>1.086211800986197</v>
      </c>
      <c r="O89" s="31">
        <v>1.020982244348869</v>
      </c>
      <c r="P89" s="31">
        <v>0.9595729831353027</v>
      </c>
      <c r="Q89" s="31">
        <v>0.90624229756763675</v>
      </c>
      <c r="R89" s="32">
        <v>0.87122541912806661</v>
      </c>
    </row>
    <row r="90" spans="1:18" x14ac:dyDescent="0.25">
      <c r="A90" s="30">
        <v>240</v>
      </c>
      <c r="B90" s="31">
        <v>8.9900774711835574</v>
      </c>
      <c r="C90" s="31">
        <v>6.9907375215054923</v>
      </c>
      <c r="D90" s="31">
        <v>5.4171038558545526</v>
      </c>
      <c r="E90" s="31">
        <v>4.2011758543267756</v>
      </c>
      <c r="F90" s="31">
        <v>3.2809298482781921</v>
      </c>
      <c r="G90" s="31">
        <v>2.600319120324817</v>
      </c>
      <c r="H90" s="31">
        <v>2.1092739043426549</v>
      </c>
      <c r="I90" s="31">
        <v>1.7637013854677079</v>
      </c>
      <c r="J90" s="31">
        <v>1.525485700095951</v>
      </c>
      <c r="K90" s="31">
        <v>1.362487935883377</v>
      </c>
      <c r="L90" s="31">
        <v>1.248546131745945</v>
      </c>
      <c r="M90" s="31">
        <v>1.1634752778596129</v>
      </c>
      <c r="N90" s="31">
        <v>1.0930673156603281</v>
      </c>
      <c r="O90" s="31">
        <v>1.029091137844016</v>
      </c>
      <c r="P90" s="31">
        <v>0.96929258836662746</v>
      </c>
      <c r="Q90" s="31">
        <v>0.91739446244407197</v>
      </c>
      <c r="R90" s="32">
        <v>0.88309650655227734</v>
      </c>
    </row>
    <row r="91" spans="1:18" x14ac:dyDescent="0.25">
      <c r="A91" s="30">
        <v>256</v>
      </c>
      <c r="B91" s="31">
        <v>9.2077480372330722</v>
      </c>
      <c r="C91" s="31">
        <v>7.1633093577341223</v>
      </c>
      <c r="D91" s="31">
        <v>5.5513751638108699</v>
      </c>
      <c r="E91" s="31">
        <v>4.3034093505531121</v>
      </c>
      <c r="F91" s="31">
        <v>3.356852764310625</v>
      </c>
      <c r="G91" s="31">
        <v>2.6551232026931681</v>
      </c>
      <c r="H91" s="31">
        <v>2.1476154145705229</v>
      </c>
      <c r="I91" s="31">
        <v>1.789701100072415</v>
      </c>
      <c r="J91" s="31">
        <v>1.5427289105885871</v>
      </c>
      <c r="K91" s="31">
        <v>1.3740244487687809</v>
      </c>
      <c r="L91" s="31">
        <v>1.256890268522715</v>
      </c>
      <c r="M91" s="31">
        <v>1.1706058750200921</v>
      </c>
      <c r="N91" s="31">
        <v>1.10042772469059</v>
      </c>
      <c r="O91" s="31">
        <v>1.0375892252239329</v>
      </c>
      <c r="P91" s="31">
        <v>0.97930073556979069</v>
      </c>
      <c r="Q91" s="31">
        <v>0.92874956593782454</v>
      </c>
      <c r="R91" s="32">
        <v>0.89509997779772754</v>
      </c>
    </row>
    <row r="92" spans="1:18" x14ac:dyDescent="0.25">
      <c r="A92" s="30">
        <v>272</v>
      </c>
      <c r="B92" s="31">
        <v>9.4283199055742202</v>
      </c>
      <c r="C92" s="31">
        <v>7.3384945390537464</v>
      </c>
      <c r="D92" s="31">
        <v>5.6879869082159811</v>
      </c>
      <c r="E92" s="31">
        <v>4.4077254231444716</v>
      </c>
      <c r="F92" s="31">
        <v>3.434615445182744</v>
      </c>
      <c r="G92" s="31">
        <v>2.7115392869343231</v>
      </c>
      <c r="H92" s="31">
        <v>2.187356212262729</v>
      </c>
      <c r="I92" s="31">
        <v>1.816902436291445</v>
      </c>
      <c r="J92" s="31">
        <v>1.5609911254039679</v>
      </c>
      <c r="K92" s="31">
        <v>1.386412397243779</v>
      </c>
      <c r="L92" s="31">
        <v>1.265933320714355</v>
      </c>
      <c r="M92" s="31">
        <v>1.1782979159791549</v>
      </c>
      <c r="N92" s="31">
        <v>1.1082271544616149</v>
      </c>
      <c r="O92" s="31">
        <v>1.046418958845202</v>
      </c>
      <c r="P92" s="31">
        <v>0.98954820307333702</v>
      </c>
      <c r="Q92" s="31">
        <v>0.94026671234945169</v>
      </c>
      <c r="R92" s="32">
        <v>0.90720326313694244</v>
      </c>
    </row>
    <row r="93" spans="1:18" x14ac:dyDescent="0.25">
      <c r="A93" s="30">
        <v>288</v>
      </c>
      <c r="B93" s="31">
        <v>9.651631897462023</v>
      </c>
      <c r="C93" s="31">
        <v>7.5161402126913481</v>
      </c>
      <c r="D93" s="31">
        <v>5.8267945622688337</v>
      </c>
      <c r="E93" s="31">
        <v>4.5139878712717794</v>
      </c>
      <c r="F93" s="31">
        <v>3.5140900160374571</v>
      </c>
      <c r="G93" s="31">
        <v>2.7694478241631448</v>
      </c>
      <c r="H93" s="31">
        <v>2.22838507450611</v>
      </c>
      <c r="I93" s="31">
        <v>1.8452024971836001</v>
      </c>
      <c r="J93" s="31">
        <v>1.5801777735728479</v>
      </c>
      <c r="K93" s="31">
        <v>1.399565536311105</v>
      </c>
      <c r="L93" s="31">
        <v>1.275597369295584</v>
      </c>
      <c r="M93" s="31">
        <v>1.186481807683522</v>
      </c>
      <c r="N93" s="31">
        <v>1.1164043378920709</v>
      </c>
      <c r="O93" s="31">
        <v>1.055527397598468</v>
      </c>
      <c r="P93" s="31">
        <v>0.99999037573988414</v>
      </c>
      <c r="Q93" s="31">
        <v>0.95190961251350692</v>
      </c>
      <c r="R93" s="32">
        <v>0.91937839937648391</v>
      </c>
    </row>
    <row r="94" spans="1:18" x14ac:dyDescent="0.25">
      <c r="A94" s="30">
        <v>304</v>
      </c>
      <c r="B94" s="31">
        <v>9.8775274406855722</v>
      </c>
      <c r="C94" s="31">
        <v>7.6960981324080038</v>
      </c>
      <c r="D94" s="31">
        <v>5.9676582057024792</v>
      </c>
      <c r="E94" s="31">
        <v>4.6220651006400457</v>
      </c>
      <c r="F94" s="31">
        <v>3.595153208551737</v>
      </c>
      <c r="G94" s="31">
        <v>2.8287338720285771</v>
      </c>
      <c r="H94" s="31">
        <v>2.270595384921585</v>
      </c>
      <c r="I94" s="31">
        <v>1.87450299234176</v>
      </c>
      <c r="J94" s="31">
        <v>1.6001988906600919</v>
      </c>
      <c r="K94" s="31">
        <v>1.413402227507589</v>
      </c>
      <c r="L94" s="31">
        <v>1.285809101775206</v>
      </c>
      <c r="M94" s="31">
        <v>1.195092563613916</v>
      </c>
      <c r="N94" s="31">
        <v>1.124902614434653</v>
      </c>
      <c r="O94" s="31">
        <v>1.0648662069083989</v>
      </c>
      <c r="P94" s="31">
        <v>1.0105872449660791</v>
      </c>
      <c r="Q94" s="31">
        <v>0.96364658379862111</v>
      </c>
      <c r="R94" s="32">
        <v>0.93160202985693297</v>
      </c>
    </row>
    <row r="95" spans="1:18" x14ac:dyDescent="0.25">
      <c r="A95" s="30">
        <v>320</v>
      </c>
      <c r="B95" s="31">
        <v>10.10585456956801</v>
      </c>
      <c r="C95" s="31">
        <v>7.8782246584988167</v>
      </c>
      <c r="D95" s="31">
        <v>6.110442524783986</v>
      </c>
      <c r="E95" s="31">
        <v>4.7318301234883151</v>
      </c>
      <c r="F95" s="31">
        <v>3.677686360936598</v>
      </c>
      <c r="G95" s="31">
        <v>2.889287094713604</v>
      </c>
      <c r="H95" s="31">
        <v>2.3138851336641109</v>
      </c>
      <c r="I95" s="31">
        <v>1.904710237892856</v>
      </c>
      <c r="J95" s="31">
        <v>1.6209691187646129</v>
      </c>
      <c r="K95" s="31">
        <v>1.4278454389040931</v>
      </c>
      <c r="L95" s="31">
        <v>1.296499812196048</v>
      </c>
      <c r="M95" s="31">
        <v>1.2040698037851729</v>
      </c>
      <c r="N95" s="31">
        <v>1.133669930076181</v>
      </c>
      <c r="O95" s="31">
        <v>1.0743916587337781</v>
      </c>
      <c r="P95" s="31">
        <v>1.021303408682652</v>
      </c>
      <c r="Q95" s="31">
        <v>0.97545055010748183</v>
      </c>
      <c r="R95" s="32">
        <v>0.94385540445295402</v>
      </c>
    </row>
    <row r="96" spans="1:18" x14ac:dyDescent="0.25">
      <c r="A96" s="30">
        <v>336</v>
      </c>
      <c r="B96" s="31">
        <v>10.336465924966539</v>
      </c>
      <c r="C96" s="31">
        <v>8.0623807577929547</v>
      </c>
      <c r="D96" s="31">
        <v>6.2550168123144934</v>
      </c>
      <c r="E96" s="31">
        <v>4.8431605585897008</v>
      </c>
      <c r="F96" s="31">
        <v>3.7615754179371201</v>
      </c>
      <c r="G96" s="31">
        <v>2.9510017629352778</v>
      </c>
      <c r="H96" s="31">
        <v>2.3581569174227019</v>
      </c>
      <c r="I96" s="31">
        <v>1.93573515649789</v>
      </c>
      <c r="J96" s="31">
        <v>1.642407706519337</v>
      </c>
      <c r="K96" s="31">
        <v>1.442822745105546</v>
      </c>
      <c r="L96" s="31">
        <v>1.307605401134992</v>
      </c>
      <c r="M96" s="31">
        <v>1.213357754746144</v>
      </c>
      <c r="N96" s="31">
        <v>1.1426588373374591</v>
      </c>
      <c r="O96" s="31">
        <v>1.084064631567391</v>
      </c>
      <c r="P96" s="31">
        <v>1.0321080713543831</v>
      </c>
      <c r="Q96" s="31">
        <v>0.98729904187684514</v>
      </c>
      <c r="R96" s="32">
        <v>0.95612437957324636</v>
      </c>
    </row>
    <row r="97" spans="1:18" x14ac:dyDescent="0.25">
      <c r="A97" s="30">
        <v>352</v>
      </c>
      <c r="B97" s="31">
        <v>10.56921875427242</v>
      </c>
      <c r="C97" s="31">
        <v>8.2484320036536509</v>
      </c>
      <c r="D97" s="31">
        <v>6.4012549676291997</v>
      </c>
      <c r="E97" s="31">
        <v>4.9559386312513656</v>
      </c>
      <c r="F97" s="31">
        <v>3.846710930832447</v>
      </c>
      <c r="G97" s="31">
        <v>3.0137767539447089</v>
      </c>
      <c r="H97" s="31">
        <v>2.4033179394204418</v>
      </c>
      <c r="I97" s="31">
        <v>1.9674932773518929</v>
      </c>
      <c r="J97" s="31">
        <v>1.6644385090913001</v>
      </c>
      <c r="K97" s="31">
        <v>1.458266327250938</v>
      </c>
      <c r="L97" s="31">
        <v>1.319066375703015</v>
      </c>
      <c r="M97" s="31">
        <v>1.2229052495797701</v>
      </c>
      <c r="N97" s="31">
        <v>1.1518264952733941</v>
      </c>
      <c r="O97" s="31">
        <v>1.0938506104361041</v>
      </c>
      <c r="P97" s="31">
        <v>1.042975043980082</v>
      </c>
      <c r="Q97" s="31">
        <v>0.99917419607753277</v>
      </c>
      <c r="R97" s="32">
        <v>0.96839941816060082</v>
      </c>
    </row>
    <row r="98" spans="1:18" x14ac:dyDescent="0.25">
      <c r="A98" s="30">
        <v>368</v>
      </c>
      <c r="B98" s="31">
        <v>10.80397491141095</v>
      </c>
      <c r="C98" s="31">
        <v>8.4362485759781887</v>
      </c>
      <c r="D98" s="31">
        <v>6.5490354965973667</v>
      </c>
      <c r="E98" s="31">
        <v>5.070051173314547</v>
      </c>
      <c r="F98" s="31">
        <v>3.9329880574357681</v>
      </c>
      <c r="G98" s="31">
        <v>3.077515551527056</v>
      </c>
      <c r="H98" s="31">
        <v>2.4492800094144589</v>
      </c>
      <c r="I98" s="31">
        <v>1.999904736183965</v>
      </c>
      <c r="J98" s="31">
        <v>1.686989988181578</v>
      </c>
      <c r="K98" s="31">
        <v>1.4741129730133129</v>
      </c>
      <c r="L98" s="31">
        <v>1.330827849545132</v>
      </c>
      <c r="M98" s="31">
        <v>1.2326657279030211</v>
      </c>
      <c r="N98" s="31">
        <v>1.161134669472929</v>
      </c>
      <c r="O98" s="31">
        <v>1.1037196869008279</v>
      </c>
      <c r="P98" s="31">
        <v>1.053882744092647</v>
      </c>
      <c r="Q98" s="31">
        <v>1.011062756214347</v>
      </c>
      <c r="R98" s="32">
        <v>0.98067558969183455</v>
      </c>
    </row>
    <row r="99" spans="1:18" x14ac:dyDescent="0.25">
      <c r="A99" s="30">
        <v>384</v>
      </c>
      <c r="B99" s="31">
        <v>11.040600856841531</v>
      </c>
      <c r="C99" s="31">
        <v>8.6257052611979148</v>
      </c>
      <c r="D99" s="31">
        <v>6.6982415116223031</v>
      </c>
      <c r="E99" s="31">
        <v>5.1853896231545127</v>
      </c>
      <c r="F99" s="31">
        <v>4.0203065620943343</v>
      </c>
      <c r="G99" s="31">
        <v>3.1421262460015531</v>
      </c>
      <c r="H99" s="31">
        <v>2.4959595436959479</v>
      </c>
      <c r="I99" s="31">
        <v>2.0328942752572812</v>
      </c>
      <c r="J99" s="31">
        <v>1.709995212025297</v>
      </c>
      <c r="K99" s="31">
        <v>1.4903040765997559</v>
      </c>
      <c r="L99" s="31">
        <v>1.3428395428404041</v>
      </c>
      <c r="M99" s="31">
        <v>1.2425972358669419</v>
      </c>
      <c r="N99" s="31">
        <v>1.170549732059101</v>
      </c>
      <c r="O99" s="31">
        <v>1.1136465590565661</v>
      </c>
      <c r="P99" s="31">
        <v>1.0648141957590811</v>
      </c>
      <c r="Q99" s="31">
        <v>1.0229560723262809</v>
      </c>
      <c r="R99" s="32">
        <v>0.9929525701778632</v>
      </c>
    </row>
    <row r="100" spans="1:18" x14ac:dyDescent="0.25">
      <c r="A100" s="30">
        <v>400</v>
      </c>
      <c r="B100" s="31">
        <v>11.278967657557571</v>
      </c>
      <c r="C100" s="31">
        <v>8.8166814522782175</v>
      </c>
      <c r="D100" s="31">
        <v>6.8487607316413763</v>
      </c>
      <c r="E100" s="31">
        <v>5.3018500256806078</v>
      </c>
      <c r="F100" s="31">
        <v>4.1085708156894576</v>
      </c>
      <c r="G100" s="31">
        <v>3.2075215342214629</v>
      </c>
      <c r="H100" s="31">
        <v>2.5432775650901558</v>
      </c>
      <c r="I100" s="31">
        <v>2.066391243369047</v>
      </c>
      <c r="J100" s="31">
        <v>1.733391855391639</v>
      </c>
      <c r="K100" s="31">
        <v>1.5067856387514449</v>
      </c>
      <c r="L100" s="31">
        <v>1.355055782301956</v>
      </c>
      <c r="M100" s="31">
        <v>1.252662426156631</v>
      </c>
      <c r="N100" s="31">
        <v>1.1800426616889439</v>
      </c>
      <c r="O100" s="31">
        <v>1.1236105315323499</v>
      </c>
      <c r="P100" s="31">
        <v>1.0757570295803121</v>
      </c>
      <c r="Q100" s="31">
        <v>1.034850100986251</v>
      </c>
      <c r="R100" s="32">
        <v>1.0052346421636289</v>
      </c>
    </row>
    <row r="101" spans="1:18" x14ac:dyDescent="0.25">
      <c r="A101" s="30">
        <v>416</v>
      </c>
      <c r="B101" s="31">
        <v>11.518950987086569</v>
      </c>
      <c r="C101" s="31">
        <v>9.0090611487185654</v>
      </c>
      <c r="D101" s="31">
        <v>7.0004854821260167</v>
      </c>
      <c r="E101" s="31">
        <v>5.4193330323362314</v>
      </c>
      <c r="F101" s="31">
        <v>4.1976897956365056</v>
      </c>
      <c r="G101" s="31">
        <v>3.2736187195741291</v>
      </c>
      <c r="H101" s="31">
        <v>2.5911597029563911</v>
      </c>
      <c r="I101" s="31">
        <v>2.100329595850551</v>
      </c>
      <c r="J101" s="31">
        <v>1.757122199583864</v>
      </c>
      <c r="K101" s="31">
        <v>1.523508266743602</v>
      </c>
      <c r="L101" s="31">
        <v>1.367435501176983</v>
      </c>
      <c r="M101" s="31">
        <v>1.2628285579912419</v>
      </c>
      <c r="N101" s="31">
        <v>1.189589043553591</v>
      </c>
      <c r="O101" s="31">
        <v>1.133595515491254</v>
      </c>
      <c r="P101" s="31">
        <v>1.086703482691429</v>
      </c>
      <c r="Q101" s="31">
        <v>1.046745405301315</v>
      </c>
      <c r="R101" s="32">
        <v>1.01753069472808</v>
      </c>
    </row>
    <row r="102" spans="1:18" x14ac:dyDescent="0.25">
      <c r="A102" s="30">
        <v>432</v>
      </c>
      <c r="B102" s="31">
        <v>11.760431125490079</v>
      </c>
      <c r="C102" s="31">
        <v>9.2027329565524774</v>
      </c>
      <c r="D102" s="31">
        <v>7.1533126950817127</v>
      </c>
      <c r="E102" s="31">
        <v>5.5377439010988354</v>
      </c>
      <c r="F102" s="31">
        <v>4.2875770858849016</v>
      </c>
      <c r="G102" s="31">
        <v>3.3403397119809481</v>
      </c>
      <c r="H102" s="31">
        <v>2.6395361931880199</v>
      </c>
      <c r="I102" s="31">
        <v>2.134647894567121</v>
      </c>
      <c r="J102" s="31">
        <v>1.781133132439277</v>
      </c>
      <c r="K102" s="31">
        <v>1.5404271743854761</v>
      </c>
      <c r="L102" s="31">
        <v>1.3799422392467191</v>
      </c>
      <c r="M102" s="31">
        <v>1.2730674971239879</v>
      </c>
      <c r="N102" s="31">
        <v>1.1991690693782471</v>
      </c>
      <c r="O102" s="31">
        <v>1.1435900286304601</v>
      </c>
      <c r="P102" s="31">
        <v>1.097650398761598</v>
      </c>
      <c r="Q102" s="31">
        <v>1.058647154912574</v>
      </c>
      <c r="R102" s="32">
        <v>1.029854223484385</v>
      </c>
    </row>
    <row r="103" spans="1:18" x14ac:dyDescent="0.25">
      <c r="A103" s="30">
        <v>448</v>
      </c>
      <c r="B103" s="31">
        <v>12.003292959363669</v>
      </c>
      <c r="C103" s="31">
        <v>9.3975900883475134</v>
      </c>
      <c r="D103" s="31">
        <v>7.3071439090479942</v>
      </c>
      <c r="E103" s="31">
        <v>5.6569924964799299</v>
      </c>
      <c r="F103" s="31">
        <v>4.3781508769181254</v>
      </c>
      <c r="G103" s="31">
        <v>3.4076110278973708</v>
      </c>
      <c r="H103" s="31">
        <v>2.68834187821246</v>
      </c>
      <c r="I103" s="31">
        <v>2.169289307918151</v>
      </c>
      <c r="J103" s="31">
        <v>1.805376148329209</v>
      </c>
      <c r="K103" s="31">
        <v>1.557502182020402</v>
      </c>
      <c r="L103" s="31">
        <v>1.392544142826466</v>
      </c>
      <c r="M103" s="31">
        <v>1.2833557158421429</v>
      </c>
      <c r="N103" s="31">
        <v>1.2087675374221249</v>
      </c>
      <c r="O103" s="31">
        <v>1.1535871951811461</v>
      </c>
      <c r="P103" s="31">
        <v>1.108599227993956</v>
      </c>
      <c r="Q103" s="31">
        <v>1.070565125995173</v>
      </c>
      <c r="R103" s="32">
        <v>1.0422233305795601</v>
      </c>
    </row>
    <row r="104" spans="1:18" x14ac:dyDescent="0.25">
      <c r="A104" s="30">
        <v>464</v>
      </c>
      <c r="B104" s="31">
        <v>12.24742598183704</v>
      </c>
      <c r="C104" s="31">
        <v>9.5935303632053088</v>
      </c>
      <c r="D104" s="31">
        <v>7.4618852690984694</v>
      </c>
      <c r="E104" s="31">
        <v>5.7769932895250848</v>
      </c>
      <c r="F104" s="31">
        <v>4.4693339657537106</v>
      </c>
      <c r="G104" s="31">
        <v>3.475363790312894</v>
      </c>
      <c r="H104" s="31">
        <v>2.7375162069911769</v>
      </c>
      <c r="I104" s="31">
        <v>2.204201610837075</v>
      </c>
      <c r="J104" s="31">
        <v>1.8298073481590931</v>
      </c>
      <c r="K104" s="31">
        <v>1.574697716525759</v>
      </c>
      <c r="L104" s="31">
        <v>1.4052139647655699</v>
      </c>
      <c r="M104" s="31">
        <v>1.2936742929670071</v>
      </c>
      <c r="N104" s="31">
        <v>1.218373852478521</v>
      </c>
      <c r="O104" s="31">
        <v>1.1635847459085971</v>
      </c>
      <c r="P104" s="31">
        <v>1.1195560271257281</v>
      </c>
      <c r="Q104" s="31">
        <v>1.0825137012582999</v>
      </c>
      <c r="R104" s="32">
        <v>1.054660724694799</v>
      </c>
    </row>
    <row r="105" spans="1:18" x14ac:dyDescent="0.25">
      <c r="A105" s="30">
        <v>480</v>
      </c>
      <c r="B105" s="31">
        <v>12.492724292573881</v>
      </c>
      <c r="C105" s="31">
        <v>9.7904562067615544</v>
      </c>
      <c r="D105" s="31">
        <v>7.6174475268407953</v>
      </c>
      <c r="E105" s="31">
        <v>5.8976653578139313</v>
      </c>
      <c r="F105" s="31">
        <v>4.5610537559432691</v>
      </c>
      <c r="G105" s="31">
        <v>3.543533728751104</v>
      </c>
      <c r="H105" s="31">
        <v>2.787003235019732</v>
      </c>
      <c r="I105" s="31">
        <v>2.239337184791415</v>
      </c>
      <c r="J105" s="31">
        <v>1.854387439368429</v>
      </c>
      <c r="K105" s="31">
        <v>1.5919828113130261</v>
      </c>
      <c r="L105" s="31">
        <v>1.417929064447476</v>
      </c>
      <c r="M105" s="31">
        <v>1.3040089138540041</v>
      </c>
      <c r="N105" s="31">
        <v>1.2279820258748231</v>
      </c>
      <c r="O105" s="31">
        <v>1.1735850181121601</v>
      </c>
      <c r="P105" s="31">
        <v>1.130531459428237</v>
      </c>
      <c r="Q105" s="31">
        <v>1.0945118699452649</v>
      </c>
      <c r="R105" s="32">
        <v>1.067193721045399</v>
      </c>
    </row>
    <row r="106" spans="1:18" x14ac:dyDescent="0.25">
      <c r="A106" s="30">
        <v>496</v>
      </c>
      <c r="B106" s="31">
        <v>12.73908659777199</v>
      </c>
      <c r="C106" s="31">
        <v>9.9882746511859928</v>
      </c>
      <c r="D106" s="31">
        <v>7.7737460404166887</v>
      </c>
      <c r="E106" s="31">
        <v>6.0189323854601522</v>
      </c>
      <c r="F106" s="31">
        <v>4.6532422575724466</v>
      </c>
      <c r="G106" s="31">
        <v>3.612061179269614</v>
      </c>
      <c r="H106" s="31">
        <v>2.8367516243276998</v>
      </c>
      <c r="I106" s="31">
        <v>2.2746530177827302</v>
      </c>
      <c r="J106" s="31">
        <v>1.8790817359307219</v>
      </c>
      <c r="K106" s="31">
        <v>1.6093311063276889</v>
      </c>
      <c r="L106" s="31">
        <v>1.4306714077896361</v>
      </c>
      <c r="M106" s="31">
        <v>1.314349870392556</v>
      </c>
      <c r="N106" s="31">
        <v>1.237590675472408</v>
      </c>
      <c r="O106" s="31">
        <v>1.183594955625185</v>
      </c>
      <c r="P106" s="31">
        <v>1.141540794706831</v>
      </c>
      <c r="Q106" s="31">
        <v>1.106583227833315</v>
      </c>
      <c r="R106" s="32">
        <v>1.0798542413805869</v>
      </c>
    </row>
    <row r="107" spans="1:18" x14ac:dyDescent="0.25">
      <c r="A107" s="30">
        <v>512</v>
      </c>
      <c r="B107" s="31">
        <v>12.986416210163171</v>
      </c>
      <c r="C107" s="31">
        <v>10.186897335182421</v>
      </c>
      <c r="D107" s="31">
        <v>7.9307007745019096</v>
      </c>
      <c r="E107" s="31">
        <v>6.1407226631114842</v>
      </c>
      <c r="F107" s="31">
        <v>4.7458360872609413</v>
      </c>
      <c r="G107" s="31">
        <v>3.6808910844600939</v>
      </c>
      <c r="H107" s="31">
        <v>2.8867146434787352</v>
      </c>
      <c r="I107" s="31">
        <v>2.3101107043466271</v>
      </c>
      <c r="J107" s="31">
        <v>1.903860158353557</v>
      </c>
      <c r="K107" s="31">
        <v>1.626720848049291</v>
      </c>
      <c r="L107" s="31">
        <v>1.4434275672435779</v>
      </c>
      <c r="M107" s="31">
        <v>1.3246920610061521</v>
      </c>
      <c r="N107" s="31">
        <v>1.247203025666743</v>
      </c>
      <c r="O107" s="31">
        <v>1.1936261088150959</v>
      </c>
      <c r="P107" s="31">
        <v>1.1526039093009079</v>
      </c>
      <c r="Q107" s="31">
        <v>1.118755977233878</v>
      </c>
      <c r="R107" s="32">
        <v>1.0926788139837169</v>
      </c>
    </row>
    <row r="108" spans="1:18" x14ac:dyDescent="0.25">
      <c r="A108" s="30">
        <v>528</v>
      </c>
      <c r="B108" s="31">
        <v>13.23462104901335</v>
      </c>
      <c r="C108" s="31">
        <v>10.3862405039887</v>
      </c>
      <c r="D108" s="31">
        <v>8.0882363003063009</v>
      </c>
      <c r="E108" s="31">
        <v>6.2629690879497346</v>
      </c>
      <c r="F108" s="31">
        <v>4.8387764681625463</v>
      </c>
      <c r="G108" s="31">
        <v>3.749972993448301</v>
      </c>
      <c r="H108" s="31">
        <v>2.9368501675705478</v>
      </c>
      <c r="I108" s="31">
        <v>2.345676445552809</v>
      </c>
      <c r="J108" s="31">
        <v>1.928697233678605</v>
      </c>
      <c r="K108" s="31">
        <v>1.644134889491476</v>
      </c>
      <c r="L108" s="31">
        <v>1.456188721794893</v>
      </c>
      <c r="M108" s="31">
        <v>1.335034990652372</v>
      </c>
      <c r="N108" s="31">
        <v>1.2568269073873799</v>
      </c>
      <c r="O108" s="31">
        <v>1.203694634583411</v>
      </c>
      <c r="P108" s="31">
        <v>1.163745286083905</v>
      </c>
      <c r="Q108" s="31">
        <v>1.131062926992374</v>
      </c>
      <c r="R108" s="32">
        <v>1.105708573672203</v>
      </c>
    </row>
    <row r="109" spans="1:18" x14ac:dyDescent="0.25">
      <c r="A109" s="30">
        <v>544</v>
      </c>
      <c r="B109" s="31">
        <v>13.48361364012243</v>
      </c>
      <c r="C109" s="31">
        <v>10.58622500937674</v>
      </c>
      <c r="D109" s="31">
        <v>8.2462817955737364</v>
      </c>
      <c r="E109" s="31">
        <v>6.3856091636907406</v>
      </c>
      <c r="F109" s="31">
        <v>4.9320092299650637</v>
      </c>
      <c r="G109" s="31">
        <v>3.8192610618940122</v>
      </c>
      <c r="H109" s="31">
        <v>2.987120678234898</v>
      </c>
      <c r="I109" s="31">
        <v>2.3813210490049839</v>
      </c>
      <c r="J109" s="31">
        <v>1.9535720954815521</v>
      </c>
      <c r="K109" s="31">
        <v>1.661560690201874</v>
      </c>
      <c r="L109" s="31">
        <v>1.468950656963214</v>
      </c>
      <c r="M109" s="31">
        <v>1.345382770822805</v>
      </c>
      <c r="N109" s="31">
        <v>1.2664747580978819</v>
      </c>
      <c r="O109" s="31">
        <v>1.21382129636569</v>
      </c>
      <c r="P109" s="31">
        <v>1.1749940144634261</v>
      </c>
      <c r="Q109" s="31">
        <v>1.1435414924882961</v>
      </c>
      <c r="R109" s="32">
        <v>1.118989261797523</v>
      </c>
    </row>
    <row r="110" spans="1:18" x14ac:dyDescent="0.25">
      <c r="A110" s="30">
        <v>560</v>
      </c>
      <c r="B110" s="31">
        <v>13.73331111582444</v>
      </c>
      <c r="C110" s="31">
        <v>10.786776309652531</v>
      </c>
      <c r="D110" s="31">
        <v>8.4047710445821711</v>
      </c>
      <c r="E110" s="31">
        <v>6.5085850005844357</v>
      </c>
      <c r="F110" s="31">
        <v>5.0254848088903934</v>
      </c>
      <c r="G110" s="31">
        <v>3.888714051991101</v>
      </c>
      <c r="H110" s="31">
        <v>3.0374932636376162</v>
      </c>
      <c r="I110" s="31">
        <v>2.4170199288409702</v>
      </c>
      <c r="J110" s="31">
        <v>1.9784684838721771</v>
      </c>
      <c r="K110" s="31">
        <v>1.678990316262273</v>
      </c>
      <c r="L110" s="31">
        <v>1.4817137648022629</v>
      </c>
      <c r="M110" s="31">
        <v>1.355744119543161</v>
      </c>
      <c r="N110" s="31">
        <v>1.2761636217959129</v>
      </c>
      <c r="O110" s="31">
        <v>1.2240314641315211</v>
      </c>
      <c r="P110" s="31">
        <v>1.186383790380958</v>
      </c>
      <c r="Q110" s="31">
        <v>1.1562336956352079</v>
      </c>
      <c r="R110" s="32">
        <v>1.1325712262452039</v>
      </c>
    </row>
    <row r="111" spans="1:18" x14ac:dyDescent="0.25">
      <c r="A111" s="30">
        <v>576</v>
      </c>
      <c r="B111" s="31">
        <v>13.983635214987441</v>
      </c>
      <c r="C111" s="31">
        <v>10.98782446965609</v>
      </c>
      <c r="D111" s="31">
        <v>8.5636424381435887</v>
      </c>
      <c r="E111" s="31">
        <v>6.631843315414776</v>
      </c>
      <c r="F111" s="31">
        <v>5.1191582476944628</v>
      </c>
      <c r="G111" s="31">
        <v>3.9582953324674559</v>
      </c>
      <c r="H111" s="31">
        <v>3.0879396184785728</v>
      </c>
      <c r="I111" s="31">
        <v>2.452753105732584</v>
      </c>
      <c r="J111" s="31">
        <v>2.0033747454942672</v>
      </c>
      <c r="K111" s="31">
        <v>1.696420440288422</v>
      </c>
      <c r="L111" s="31">
        <v>1.4944830438997789</v>
      </c>
      <c r="M111" s="31">
        <v>1.3661323613731129</v>
      </c>
      <c r="N111" s="31">
        <v>1.2859151490131331</v>
      </c>
      <c r="O111" s="31">
        <v>1.234355114384577</v>
      </c>
      <c r="P111" s="31">
        <v>1.197952916312214</v>
      </c>
      <c r="Q111" s="31">
        <v>1.1691861648806989</v>
      </c>
      <c r="R111" s="32">
        <v>1.1465094214347571</v>
      </c>
    </row>
    <row r="112" spans="1:18" x14ac:dyDescent="0.25">
      <c r="A112" s="30">
        <v>592</v>
      </c>
      <c r="B112" s="31">
        <v>14.23451228301356</v>
      </c>
      <c r="C112" s="31">
        <v>11.189304160761511</v>
      </c>
      <c r="D112" s="31">
        <v>8.7228389736040732</v>
      </c>
      <c r="E112" s="31">
        <v>6.7553354314998018</v>
      </c>
      <c r="F112" s="31">
        <v>5.2129891956672836</v>
      </c>
      <c r="G112" s="31">
        <v>4.0279728785850626</v>
      </c>
      <c r="H112" s="31">
        <v>3.1384360439917161</v>
      </c>
      <c r="I112" s="31">
        <v>2.4885052068857592</v>
      </c>
      <c r="J112" s="31">
        <v>2.0282838335257369</v>
      </c>
      <c r="K112" s="31">
        <v>1.7138523414301809</v>
      </c>
      <c r="L112" s="31">
        <v>1.5072680993775891</v>
      </c>
      <c r="M112" s="31">
        <v>1.376565427406482</v>
      </c>
      <c r="N112" s="31">
        <v>1.2957555968153249</v>
      </c>
      <c r="O112" s="31">
        <v>1.244826830162612</v>
      </c>
      <c r="P112" s="31">
        <v>1.2097443012668281</v>
      </c>
      <c r="Q112" s="31">
        <v>1.1824501352064449</v>
      </c>
      <c r="R112" s="32">
        <v>1.1608634083198841</v>
      </c>
    </row>
    <row r="113" spans="1:18" x14ac:dyDescent="0.25">
      <c r="A113" s="30">
        <v>608</v>
      </c>
      <c r="B113" s="31">
        <v>14.485873271838949</v>
      </c>
      <c r="C113" s="31">
        <v>11.39115466087695</v>
      </c>
      <c r="D113" s="31">
        <v>8.8823082548437231</v>
      </c>
      <c r="E113" s="31">
        <v>6.8790172786915909</v>
      </c>
      <c r="F113" s="31">
        <v>5.3069419086328944</v>
      </c>
      <c r="G113" s="31">
        <v>4.0977192721399351</v>
      </c>
      <c r="H113" s="31">
        <v>3.1889634479450288</v>
      </c>
      <c r="I113" s="31">
        <v>2.5242654660404571</v>
      </c>
      <c r="J113" s="31">
        <v>2.0531933076785021</v>
      </c>
      <c r="K113" s="31">
        <v>1.7312919053714479</v>
      </c>
      <c r="L113" s="31">
        <v>1.5200831428915711</v>
      </c>
      <c r="M113" s="31">
        <v>1.387065855271109</v>
      </c>
      <c r="N113" s="31">
        <v>1.305715828802299</v>
      </c>
      <c r="O113" s="31">
        <v>1.2554858010373811</v>
      </c>
      <c r="P113" s="31">
        <v>1.2218054607886051</v>
      </c>
      <c r="Q113" s="31">
        <v>1.1960814481281621</v>
      </c>
      <c r="R113" s="32">
        <v>1.175697354388255</v>
      </c>
    </row>
    <row r="114" spans="1:18" x14ac:dyDescent="0.25">
      <c r="A114" s="30">
        <v>624</v>
      </c>
      <c r="B114" s="31">
        <v>14.73765373993386</v>
      </c>
      <c r="C114" s="31">
        <v>11.593319854444591</v>
      </c>
      <c r="D114" s="31">
        <v>9.0420024922766959</v>
      </c>
      <c r="E114" s="31">
        <v>7.0028493933762874</v>
      </c>
      <c r="F114" s="31">
        <v>5.4009852489494108</v>
      </c>
      <c r="G114" s="31">
        <v>4.1675117014621481</v>
      </c>
      <c r="H114" s="31">
        <v>3.2395073446405638</v>
      </c>
      <c r="I114" s="31">
        <v>2.5600277234706859</v>
      </c>
      <c r="J114" s="31">
        <v>2.07810533419855</v>
      </c>
      <c r="K114" s="31">
        <v>1.748749624330193</v>
      </c>
      <c r="L114" s="31">
        <v>1.5329469926316459</v>
      </c>
      <c r="M114" s="31">
        <v>1.397660789128879</v>
      </c>
      <c r="N114" s="31">
        <v>1.3158313151079151</v>
      </c>
      <c r="O114" s="31">
        <v>1.266375823114732</v>
      </c>
      <c r="P114" s="31">
        <v>1.2341885169553071</v>
      </c>
      <c r="Q114" s="31">
        <v>1.210140551695623</v>
      </c>
      <c r="R114" s="32">
        <v>1.191080033661621</v>
      </c>
    </row>
    <row r="115" spans="1:18" x14ac:dyDescent="0.25">
      <c r="A115" s="33">
        <v>640</v>
      </c>
      <c r="B115" s="34">
        <v>14.989793852302579</v>
      </c>
      <c r="C115" s="34">
        <v>11.795748232440699</v>
      </c>
      <c r="D115" s="34">
        <v>9.20187850285126</v>
      </c>
      <c r="E115" s="34">
        <v>7.1267969184740902</v>
      </c>
      <c r="F115" s="34">
        <v>5.4950926855090181</v>
      </c>
      <c r="G115" s="34">
        <v>4.2373319614158609</v>
      </c>
      <c r="H115" s="34">
        <v>3.290057854914441</v>
      </c>
      <c r="I115" s="34">
        <v>2.5957904259845259</v>
      </c>
      <c r="J115" s="34">
        <v>2.1030266858659359</v>
      </c>
      <c r="K115" s="34">
        <v>1.7662405970584401</v>
      </c>
      <c r="L115" s="34">
        <v>1.5458830733218001</v>
      </c>
      <c r="M115" s="34">
        <v>1.408381979675783</v>
      </c>
      <c r="N115" s="34">
        <v>1.3261421324001059</v>
      </c>
      <c r="O115" s="34">
        <v>1.277545299034561</v>
      </c>
      <c r="P115" s="34">
        <v>1.24695019837884</v>
      </c>
      <c r="Q115" s="34">
        <v>1.2246925004926861</v>
      </c>
      <c r="R115" s="35">
        <v>1.207084826695805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2.5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0</v>
      </c>
    </row>
    <row r="127" spans="1:18" x14ac:dyDescent="0.25">
      <c r="A127" s="5">
        <v>0.125</v>
      </c>
      <c r="B127" s="32">
        <v>4.0486111111111223E-2</v>
      </c>
    </row>
    <row r="128" spans="1:18" x14ac:dyDescent="0.25">
      <c r="A128" s="5">
        <v>0.25</v>
      </c>
      <c r="B128" s="32">
        <v>-4.1232142857142717E-2</v>
      </c>
    </row>
    <row r="129" spans="1:2" x14ac:dyDescent="0.25">
      <c r="A129" s="5">
        <v>0.375</v>
      </c>
      <c r="B129" s="32">
        <v>-2.470930555555562E-2</v>
      </c>
    </row>
    <row r="130" spans="1:2" x14ac:dyDescent="0.25">
      <c r="A130" s="5">
        <v>0.5</v>
      </c>
      <c r="B130" s="32">
        <v>-1.9481770833333249E-2</v>
      </c>
    </row>
    <row r="131" spans="1:2" x14ac:dyDescent="0.25">
      <c r="A131" s="5">
        <v>0.625</v>
      </c>
      <c r="B131" s="32">
        <v>-2.4948567708333421E-2</v>
      </c>
    </row>
    <row r="132" spans="1:2" x14ac:dyDescent="0.25">
      <c r="A132" s="5">
        <v>0.75</v>
      </c>
      <c r="B132" s="32">
        <v>-2.9266666666666549E-2</v>
      </c>
    </row>
    <row r="133" spans="1:2" x14ac:dyDescent="0.25">
      <c r="A133" s="5">
        <v>0.875</v>
      </c>
      <c r="B133" s="32">
        <v>-2.9366666666666541E-2</v>
      </c>
    </row>
    <row r="134" spans="1:2" x14ac:dyDescent="0.25">
      <c r="A134" s="5">
        <v>1</v>
      </c>
      <c r="B134" s="32">
        <v>-2.438862559241706E-2</v>
      </c>
    </row>
    <row r="135" spans="1:2" x14ac:dyDescent="0.25">
      <c r="A135" s="5">
        <v>1.125</v>
      </c>
      <c r="B135" s="32">
        <v>-1.6201421800947979E-2</v>
      </c>
    </row>
    <row r="136" spans="1:2" x14ac:dyDescent="0.25">
      <c r="A136" s="5">
        <v>1.25</v>
      </c>
      <c r="B136" s="32">
        <v>-9.1250000000000497E-3</v>
      </c>
    </row>
    <row r="137" spans="1:2" x14ac:dyDescent="0.25">
      <c r="A137" s="5">
        <v>1.375</v>
      </c>
      <c r="B137" s="32">
        <v>-4.0208333333332557E-3</v>
      </c>
    </row>
    <row r="138" spans="1:2" x14ac:dyDescent="0.25">
      <c r="A138" s="5">
        <v>1.5</v>
      </c>
      <c r="B138" s="32">
        <v>1.083333333333325E-3</v>
      </c>
    </row>
    <row r="139" spans="1:2" x14ac:dyDescent="0.25">
      <c r="A139" s="5">
        <v>1.625</v>
      </c>
      <c r="B139" s="32">
        <v>6.1875000000001191E-3</v>
      </c>
    </row>
    <row r="140" spans="1:2" x14ac:dyDescent="0.25">
      <c r="A140" s="5">
        <v>1.75</v>
      </c>
      <c r="B140" s="32">
        <v>8.3426294820716507E-3</v>
      </c>
    </row>
    <row r="141" spans="1:2" x14ac:dyDescent="0.25">
      <c r="A141" s="5">
        <v>1.875</v>
      </c>
      <c r="B141" s="32">
        <v>7.7450199203187306E-3</v>
      </c>
    </row>
    <row r="142" spans="1:2" x14ac:dyDescent="0.25">
      <c r="A142" s="5">
        <v>2</v>
      </c>
      <c r="B142" s="32">
        <v>7.1474103585655868E-3</v>
      </c>
    </row>
    <row r="143" spans="1:2" x14ac:dyDescent="0.25">
      <c r="A143" s="5">
        <v>2.125</v>
      </c>
      <c r="B143" s="32">
        <v>6.5498007968127769E-3</v>
      </c>
    </row>
    <row r="144" spans="1:2" x14ac:dyDescent="0.25">
      <c r="A144" s="5">
        <v>2.25</v>
      </c>
      <c r="B144" s="32">
        <v>5.952191235059523E-3</v>
      </c>
    </row>
    <row r="145" spans="1:2" x14ac:dyDescent="0.25">
      <c r="A145" s="5">
        <v>2.375</v>
      </c>
      <c r="B145" s="32">
        <v>5.3545816733067131E-3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HEo0Csd4D5DkSuOnAel3zHA2ZuXL8T+MhZJen7qpkLH6xSnR9MZ2yIDI739LBV0yj2+h/xjzxsL7hTH1sOdIig==" saltValue="BeHiq7AZxkebhzkBTq9Og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67.677684180702968</v>
      </c>
      <c r="C41" s="6">
        <f>67.6776841807029 * $B$36 / 100</f>
        <v>67.677684180702897</v>
      </c>
      <c r="D41" s="6">
        <v>8.5272378119148389</v>
      </c>
      <c r="E41" s="7">
        <f>8.52723781191483 * $B$36 / 100</f>
        <v>8.52723781191483</v>
      </c>
    </row>
    <row r="42" spans="1:5" x14ac:dyDescent="0.25">
      <c r="A42" s="5">
        <v>148</v>
      </c>
      <c r="B42" s="6">
        <v>72.773181580324021</v>
      </c>
      <c r="C42" s="6">
        <f>72.773181580324 * $B$36 / 100</f>
        <v>72.773181580324007</v>
      </c>
      <c r="D42" s="6">
        <v>9.1692591609395357</v>
      </c>
      <c r="E42" s="7">
        <f>9.16925916093953 * $B$36 / 100</f>
        <v>9.1692591609395304</v>
      </c>
    </row>
    <row r="43" spans="1:5" x14ac:dyDescent="0.25">
      <c r="A43" s="5">
        <v>168</v>
      </c>
      <c r="B43" s="6">
        <v>77.534527654346689</v>
      </c>
      <c r="C43" s="6">
        <f>77.5345276543466 * $B$36 / 100</f>
        <v>77.534527654346604</v>
      </c>
      <c r="D43" s="6">
        <v>9.7691781854973385</v>
      </c>
      <c r="E43" s="7">
        <f>9.76917818549733 * $B$36 / 100</f>
        <v>9.7691781854973296</v>
      </c>
    </row>
    <row r="44" spans="1:5" x14ac:dyDescent="0.25">
      <c r="A44" s="5">
        <v>188</v>
      </c>
      <c r="B44" s="6">
        <v>82.019936599844371</v>
      </c>
      <c r="C44" s="6">
        <f>82.0199365998443 * $B$36 / 100</f>
        <v>82.0199365998443</v>
      </c>
      <c r="D44" s="6">
        <v>10.33432974505461</v>
      </c>
      <c r="E44" s="7">
        <f>10.3343297450546 * $B$36 / 100</f>
        <v>10.3343297450546</v>
      </c>
    </row>
    <row r="45" spans="1:5" x14ac:dyDescent="0.25">
      <c r="A45" s="5">
        <v>208</v>
      </c>
      <c r="B45" s="6">
        <v>86.272458068043534</v>
      </c>
      <c r="C45" s="6">
        <f>86.2724580680435 * $B$36 / 100</f>
        <v>86.272458068043505</v>
      </c>
      <c r="D45" s="6">
        <v>10.870138000000001</v>
      </c>
      <c r="E45" s="7">
        <f>10.870138 * $B$36 / 100</f>
        <v>10.870138000000003</v>
      </c>
    </row>
    <row r="46" spans="1:5" x14ac:dyDescent="0.25">
      <c r="A46" s="5">
        <v>228</v>
      </c>
      <c r="B46" s="6">
        <v>90.795447891497204</v>
      </c>
      <c r="C46" s="6">
        <f>90.7954478914972 * $B$36 / 100</f>
        <v>90.795447891497204</v>
      </c>
      <c r="D46" s="6">
        <v>11.44002466666667</v>
      </c>
      <c r="E46" s="7">
        <f>11.4400246666666 * $B$36 / 100</f>
        <v>11.4400246666666</v>
      </c>
    </row>
    <row r="47" spans="1:5" x14ac:dyDescent="0.25">
      <c r="A47" s="5">
        <v>248</v>
      </c>
      <c r="B47" s="6">
        <v>95.318437714950889</v>
      </c>
      <c r="C47" s="6">
        <f>95.3184377149508 * $B$36 / 100</f>
        <v>95.31843771495079</v>
      </c>
      <c r="D47" s="6">
        <v>12.00991133333333</v>
      </c>
      <c r="E47" s="7">
        <f>12.0099113333333 * $B$36 / 100</f>
        <v>12.009911333333299</v>
      </c>
    </row>
    <row r="48" spans="1:5" x14ac:dyDescent="0.25">
      <c r="A48" s="5">
        <v>268</v>
      </c>
      <c r="B48" s="6">
        <v>99.841427538404574</v>
      </c>
      <c r="C48" s="6">
        <f>99.8414275384045 * $B$36 / 100</f>
        <v>99.841427538404503</v>
      </c>
      <c r="D48" s="6">
        <v>12.579798</v>
      </c>
      <c r="E48" s="7">
        <f>12.579798 * $B$36 / 100</f>
        <v>12.579798</v>
      </c>
    </row>
    <row r="49" spans="1:5" x14ac:dyDescent="0.25">
      <c r="A49" s="5">
        <v>288</v>
      </c>
      <c r="B49" s="6">
        <v>104.3644173618582</v>
      </c>
      <c r="C49" s="6">
        <f>104.364417361858 * $B$36 / 100</f>
        <v>104.36441736185799</v>
      </c>
      <c r="D49" s="6">
        <v>13.149684666666669</v>
      </c>
      <c r="E49" s="7">
        <f>13.1496846666666 * $B$36 / 100</f>
        <v>13.149684666666598</v>
      </c>
    </row>
    <row r="50" spans="1:5" x14ac:dyDescent="0.25">
      <c r="A50" s="5">
        <v>308</v>
      </c>
      <c r="B50" s="6">
        <v>108.6201220480079</v>
      </c>
      <c r="C50" s="6">
        <f>108.620122048007 * $B$36 / 100</f>
        <v>108.62012204800699</v>
      </c>
      <c r="D50" s="6">
        <v>13.685893999999999</v>
      </c>
      <c r="E50" s="7">
        <f>13.685894 * $B$36 / 100</f>
        <v>13.685893999999998</v>
      </c>
    </row>
    <row r="51" spans="1:5" x14ac:dyDescent="0.25">
      <c r="A51" s="5">
        <v>328</v>
      </c>
      <c r="B51" s="6">
        <v>112.47489902820161</v>
      </c>
      <c r="C51" s="6">
        <f>112.474899028201 * $B$36 / 100</f>
        <v>112.47489902820099</v>
      </c>
      <c r="D51" s="6">
        <v>14.17158733333333</v>
      </c>
      <c r="E51" s="7">
        <f>14.1715873333333 * $B$36 / 100</f>
        <v>14.171587333333299</v>
      </c>
    </row>
    <row r="52" spans="1:5" x14ac:dyDescent="0.25">
      <c r="A52" s="5">
        <v>348</v>
      </c>
      <c r="B52" s="6">
        <v>116.3296760083952</v>
      </c>
      <c r="C52" s="6">
        <f>116.329676008395 * $B$36 / 100</f>
        <v>116.329676008395</v>
      </c>
      <c r="D52" s="6">
        <v>14.65728066666667</v>
      </c>
      <c r="E52" s="7">
        <f>14.6572806666666 * $B$36 / 100</f>
        <v>14.657280666666599</v>
      </c>
    </row>
    <row r="53" spans="1:5" x14ac:dyDescent="0.25">
      <c r="A53" s="5">
        <v>368</v>
      </c>
      <c r="B53" s="6">
        <v>120.1844529885889</v>
      </c>
      <c r="C53" s="6">
        <f>120.184452988588 * $B$36 / 100</f>
        <v>120.18445298858801</v>
      </c>
      <c r="D53" s="6">
        <v>15.142974000000001</v>
      </c>
      <c r="E53" s="7">
        <f>15.142974 * $B$36 / 100</f>
        <v>15.142974000000002</v>
      </c>
    </row>
    <row r="54" spans="1:5" x14ac:dyDescent="0.25">
      <c r="A54" s="5">
        <v>388</v>
      </c>
      <c r="B54" s="6">
        <v>124.03922996878249</v>
      </c>
      <c r="C54" s="6">
        <f>124.039229968782 * $B$36 / 100</f>
        <v>124.039229968782</v>
      </c>
      <c r="D54" s="6">
        <v>15.628667333333331</v>
      </c>
      <c r="E54" s="7">
        <f>15.6286673333333 * $B$36 / 100</f>
        <v>15.628667333333301</v>
      </c>
    </row>
    <row r="55" spans="1:5" x14ac:dyDescent="0.25">
      <c r="A55" s="5">
        <v>408</v>
      </c>
      <c r="B55" s="6">
        <v>127.364844177146</v>
      </c>
      <c r="C55" s="6">
        <f>127.364844177145 * $B$36 / 100</f>
        <v>127.364844177145</v>
      </c>
      <c r="D55" s="6">
        <v>16.047687333333329</v>
      </c>
      <c r="E55" s="7">
        <f>16.0476873333333 * $B$36 / 100</f>
        <v>16.0476873333333</v>
      </c>
    </row>
    <row r="56" spans="1:5" x14ac:dyDescent="0.25">
      <c r="A56" s="5">
        <v>428</v>
      </c>
      <c r="B56" s="6">
        <v>129.89671422776419</v>
      </c>
      <c r="C56" s="6">
        <f>129.896714227764 * $B$36 / 100</f>
        <v>129.89671422776399</v>
      </c>
      <c r="D56" s="6">
        <v>16.366697333333331</v>
      </c>
      <c r="E56" s="7">
        <f>16.3666973333333 * $B$36 / 100</f>
        <v>16.366697333333299</v>
      </c>
    </row>
    <row r="57" spans="1:5" x14ac:dyDescent="0.25">
      <c r="A57" s="5">
        <v>448</v>
      </c>
      <c r="B57" s="6">
        <v>132.42858427838229</v>
      </c>
      <c r="C57" s="6">
        <f>132.428584278382 * $B$36 / 100</f>
        <v>132.428584278382</v>
      </c>
      <c r="D57" s="6">
        <v>16.68570733333333</v>
      </c>
      <c r="E57" s="7">
        <f>16.6857073333333 * $B$36 / 100</f>
        <v>16.685707333333301</v>
      </c>
    </row>
    <row r="58" spans="1:5" x14ac:dyDescent="0.25">
      <c r="A58" s="5">
        <v>468</v>
      </c>
      <c r="B58" s="6">
        <v>134.9604543290005</v>
      </c>
      <c r="C58" s="6">
        <f>134.960454329 * $B$36 / 100</f>
        <v>134.96045432899999</v>
      </c>
      <c r="D58" s="6">
        <v>17.004717333333328</v>
      </c>
      <c r="E58" s="7">
        <f>17.0047173333333 * $B$36 / 100</f>
        <v>17.0047173333333</v>
      </c>
    </row>
    <row r="59" spans="1:5" x14ac:dyDescent="0.25">
      <c r="A59" s="5">
        <v>488</v>
      </c>
      <c r="B59" s="6">
        <v>137.49232437961871</v>
      </c>
      <c r="C59" s="6">
        <f>137.492324379618 * $B$36 / 100</f>
        <v>137.492324379618</v>
      </c>
      <c r="D59" s="6">
        <v>17.323727333333331</v>
      </c>
      <c r="E59" s="7">
        <f>17.3237273333333 * $B$36 / 100</f>
        <v>17.323727333333299</v>
      </c>
    </row>
    <row r="60" spans="1:5" x14ac:dyDescent="0.25">
      <c r="A60" s="5">
        <v>508</v>
      </c>
      <c r="B60" s="6">
        <v>139.98943191237939</v>
      </c>
      <c r="C60" s="6">
        <f>139.989431912379 * $B$36 / 100</f>
        <v>139.98943191237899</v>
      </c>
      <c r="D60" s="6">
        <v>17.638357333333332</v>
      </c>
      <c r="E60" s="7">
        <f>17.6383573333333 * $B$36 / 100</f>
        <v>17.6383573333333</v>
      </c>
    </row>
    <row r="61" spans="1:5" x14ac:dyDescent="0.25">
      <c r="A61" s="5">
        <v>528</v>
      </c>
      <c r="B61" s="6">
        <v>142.43439566835389</v>
      </c>
      <c r="C61" s="6">
        <f>142.434395668353 * $B$36 / 100</f>
        <v>142.43439566835301</v>
      </c>
      <c r="D61" s="6">
        <v>17.946417333333329</v>
      </c>
      <c r="E61" s="7">
        <f>17.9464173333333 * $B$36 / 100</f>
        <v>17.946417333333301</v>
      </c>
    </row>
    <row r="62" spans="1:5" x14ac:dyDescent="0.25">
      <c r="A62" s="5">
        <v>548</v>
      </c>
      <c r="B62" s="6">
        <v>144.8793594243285</v>
      </c>
      <c r="C62" s="6">
        <f>144.879359424328 * $B$36 / 100</f>
        <v>144.87935942432799</v>
      </c>
      <c r="D62" s="6">
        <v>18.25447733333333</v>
      </c>
      <c r="E62" s="7">
        <f>18.2544773333333 * $B$36 / 100</f>
        <v>18.254477333333298</v>
      </c>
    </row>
    <row r="63" spans="1:5" x14ac:dyDescent="0.25">
      <c r="A63" s="5">
        <v>568</v>
      </c>
      <c r="B63" s="6">
        <v>147.324323180303</v>
      </c>
      <c r="C63" s="6">
        <f>147.324323180303 * $B$36 / 100</f>
        <v>147.324323180303</v>
      </c>
      <c r="D63" s="6">
        <v>18.562537333333331</v>
      </c>
      <c r="E63" s="7">
        <f>18.5625373333333 * $B$36 / 100</f>
        <v>18.562537333333299</v>
      </c>
    </row>
    <row r="64" spans="1:5" x14ac:dyDescent="0.25">
      <c r="A64" s="5">
        <v>588</v>
      </c>
      <c r="B64" s="6">
        <v>149.7692869362775</v>
      </c>
      <c r="C64" s="6">
        <f>149.769286936277 * $B$36 / 100</f>
        <v>149.76928693627701</v>
      </c>
      <c r="D64" s="6">
        <v>18.870597333333329</v>
      </c>
      <c r="E64" s="7">
        <f>18.8705973333333 * $B$36 / 100</f>
        <v>18.870597333333301</v>
      </c>
    </row>
    <row r="65" spans="1:18" x14ac:dyDescent="0.25">
      <c r="A65" s="5">
        <v>608</v>
      </c>
      <c r="B65" s="6">
        <v>152.2950853685301</v>
      </c>
      <c r="C65" s="6">
        <f>152.29508536853 * $B$36 / 100</f>
        <v>152.29508536853001</v>
      </c>
      <c r="D65" s="6">
        <v>19.18884232291175</v>
      </c>
      <c r="E65" s="7">
        <f>19.1888423229117 * $B$36 / 100</f>
        <v>19.1888423229117</v>
      </c>
    </row>
    <row r="66" spans="1:18" x14ac:dyDescent="0.25">
      <c r="A66" s="5">
        <v>628</v>
      </c>
      <c r="B66" s="6">
        <v>154.77967161554099</v>
      </c>
      <c r="C66" s="6">
        <f>154.779671615541 * $B$36 / 100</f>
        <v>154.77967161554099</v>
      </c>
      <c r="D66" s="6">
        <v>19.501894668732351</v>
      </c>
      <c r="E66" s="7">
        <f>19.5018946687323 * $B$36 / 100</f>
        <v>19.501894668732302</v>
      </c>
    </row>
    <row r="67" spans="1:18" x14ac:dyDescent="0.25">
      <c r="A67" s="5">
        <v>648</v>
      </c>
      <c r="B67" s="6">
        <v>157.2249994861553</v>
      </c>
      <c r="C67" s="6">
        <f>157.224999486155 * $B$36 / 100</f>
        <v>157.22499948615501</v>
      </c>
      <c r="D67" s="6">
        <v>19.810000546367821</v>
      </c>
      <c r="E67" s="7">
        <f>19.8100005463678 * $B$36 / 100</f>
        <v>19.8100005463678</v>
      </c>
    </row>
    <row r="68" spans="1:18" x14ac:dyDescent="0.25">
      <c r="A68" s="5">
        <v>668</v>
      </c>
      <c r="B68" s="6">
        <v>159.6328731227637</v>
      </c>
      <c r="C68" s="6">
        <f>159.632873122763 * $B$36 / 100</f>
        <v>159.63287312276299</v>
      </c>
      <c r="D68" s="6">
        <v>20.113387273750181</v>
      </c>
      <c r="E68" s="7">
        <f>20.1133872737501 * $B$36 / 100</f>
        <v>20.113387273750099</v>
      </c>
    </row>
    <row r="69" spans="1:18" x14ac:dyDescent="0.25">
      <c r="A69" s="5">
        <v>688</v>
      </c>
      <c r="B69" s="6">
        <v>162.00496257656809</v>
      </c>
      <c r="C69" s="6">
        <f>162.004962576568 * $B$36 / 100</f>
        <v>162.004962576568</v>
      </c>
      <c r="D69" s="6">
        <v>20.412265273619632</v>
      </c>
      <c r="E69" s="7">
        <f>20.4122652736196 * $B$36 / 100</f>
        <v>20.4122652736196</v>
      </c>
    </row>
    <row r="70" spans="1:18" x14ac:dyDescent="0.25">
      <c r="A70" s="5">
        <v>708</v>
      </c>
      <c r="B70" s="6">
        <v>164.34281735884309</v>
      </c>
      <c r="C70" s="6">
        <f>164.342817358843 * $B$36 / 100</f>
        <v>164.34281735884304</v>
      </c>
      <c r="D70" s="6">
        <v>20.706829780953431</v>
      </c>
      <c r="E70" s="7">
        <f>20.7068297809534 * $B$36 / 100</f>
        <v>20.706829780953399</v>
      </c>
    </row>
    <row r="71" spans="1:18" x14ac:dyDescent="0.25">
      <c r="A71" s="5">
        <v>728</v>
      </c>
      <c r="B71" s="6">
        <v>166.64787828066969</v>
      </c>
      <c r="C71" s="6">
        <f>166.647878280669 * $B$36 / 100</f>
        <v>166.647878280669</v>
      </c>
      <c r="D71" s="6">
        <v>20.997262334745979</v>
      </c>
      <c r="E71" s="7">
        <f>20.9972623347459 * $B$36 / 100</f>
        <v>20.997262334745901</v>
      </c>
    </row>
    <row r="72" spans="1:18" x14ac:dyDescent="0.25">
      <c r="A72" s="5">
        <v>748</v>
      </c>
      <c r="B72" s="6">
        <v>168.92148783815441</v>
      </c>
      <c r="C72" s="6">
        <f>168.921487838154 * $B$36 / 100</f>
        <v>168.92148783815398</v>
      </c>
      <c r="D72" s="6">
        <v>21.283732086523369</v>
      </c>
      <c r="E72" s="7">
        <f>21.2837320865233 * $B$36 / 100</f>
        <v>21.283732086523301</v>
      </c>
    </row>
    <row r="73" spans="1:18" x14ac:dyDescent="0.25">
      <c r="A73" s="8">
        <v>768</v>
      </c>
      <c r="B73" s="9">
        <v>171.16489935574569</v>
      </c>
      <c r="C73" s="9">
        <f>171.164899355745 * $B$36 / 100</f>
        <v>171.16489935574501</v>
      </c>
      <c r="D73" s="9">
        <v>21.566396952380948</v>
      </c>
      <c r="E73" s="10">
        <f>21.5663969523809 * $B$36 / 100</f>
        <v>21.566396952380902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7.5621263597322068</v>
      </c>
      <c r="C83" s="31">
        <v>5.8697153355369469</v>
      </c>
      <c r="D83" s="31">
        <v>4.5558445441650139</v>
      </c>
      <c r="E83" s="31">
        <v>3.5562617607561831</v>
      </c>
      <c r="F83" s="31">
        <v>2.812691711710213</v>
      </c>
      <c r="G83" s="31">
        <v>2.272836074686857</v>
      </c>
      <c r="H83" s="31">
        <v>1.8903734786058639</v>
      </c>
      <c r="I83" s="31">
        <v>1.624959503646952</v>
      </c>
      <c r="J83" s="31">
        <v>1.442226681249847</v>
      </c>
      <c r="K83" s="31">
        <v>1.3137844941142689</v>
      </c>
      <c r="L83" s="31">
        <v>1.217219376199923</v>
      </c>
      <c r="M83" s="31">
        <v>1.1360947127264951</v>
      </c>
      <c r="N83" s="31">
        <v>1.059950840173663</v>
      </c>
      <c r="O83" s="31">
        <v>0.9843050462811046</v>
      </c>
      <c r="P83" s="31">
        <v>0.91065157004849007</v>
      </c>
      <c r="Q83" s="31">
        <v>0.84646160173549134</v>
      </c>
      <c r="R83" s="32">
        <v>0.80518328286171958</v>
      </c>
    </row>
    <row r="84" spans="1:18" x14ac:dyDescent="0.25">
      <c r="A84" s="30">
        <v>148</v>
      </c>
      <c r="B84" s="31">
        <v>7.8033606357830347</v>
      </c>
      <c r="C84" s="31">
        <v>6.0573328087584946</v>
      </c>
      <c r="D84" s="31">
        <v>4.6982136429439318</v>
      </c>
      <c r="E84" s="31">
        <v>3.661081557221312</v>
      </c>
      <c r="F84" s="31">
        <v>2.8869919217325908</v>
      </c>
      <c r="G84" s="31">
        <v>2.3229770578797102</v>
      </c>
      <c r="H84" s="31">
        <v>1.922046238324604</v>
      </c>
      <c r="I84" s="31">
        <v>1.6431856869891841</v>
      </c>
      <c r="J84" s="31">
        <v>1.451358579055364</v>
      </c>
      <c r="K84" s="31">
        <v>1.317505040965065</v>
      </c>
      <c r="L84" s="31">
        <v>1.218542150420161</v>
      </c>
      <c r="M84" s="31">
        <v>1.1373639363825561</v>
      </c>
      <c r="N84" s="31">
        <v>1.0628413790740989</v>
      </c>
      <c r="O84" s="31">
        <v>0.98982240997666071</v>
      </c>
      <c r="P84" s="31">
        <v>0.91913191183211385</v>
      </c>
      <c r="Q84" s="31">
        <v>0.85757171864224779</v>
      </c>
      <c r="R84" s="32">
        <v>0.81792061566899577</v>
      </c>
    </row>
    <row r="85" spans="1:18" x14ac:dyDescent="0.25">
      <c r="A85" s="30">
        <v>168</v>
      </c>
      <c r="B85" s="31">
        <v>8.0510167312212175</v>
      </c>
      <c r="C85" s="31">
        <v>6.2508343552557717</v>
      </c>
      <c r="D85" s="31">
        <v>4.8459525822595166</v>
      </c>
      <c r="E85" s="31">
        <v>3.7707804748566098</v>
      </c>
      <c r="F85" s="31">
        <v>2.9657040469311928</v>
      </c>
      <c r="G85" s="31">
        <v>2.37708626362739</v>
      </c>
      <c r="H85" s="31">
        <v>1.95726704134934</v>
      </c>
      <c r="I85" s="31">
        <v>1.6645632477611401</v>
      </c>
      <c r="J85" s="31">
        <v>1.4632687017868971</v>
      </c>
      <c r="K85" s="31">
        <v>1.323654173610703</v>
      </c>
      <c r="L85" s="31">
        <v>1.2219673846766519</v>
      </c>
      <c r="M85" s="31">
        <v>1.1404330076888101</v>
      </c>
      <c r="N85" s="31">
        <v>1.067252666611221</v>
      </c>
      <c r="O85" s="31">
        <v>0.99660493666795402</v>
      </c>
      <c r="P85" s="31">
        <v>0.92864534434307811</v>
      </c>
      <c r="Q85" s="31">
        <v>0.86950636738060538</v>
      </c>
      <c r="R85" s="32">
        <v>0.83129743478454543</v>
      </c>
    </row>
    <row r="86" spans="1:18" x14ac:dyDescent="0.25">
      <c r="A86" s="30">
        <v>188</v>
      </c>
      <c r="B86" s="31">
        <v>8.3047202377789837</v>
      </c>
      <c r="C86" s="31">
        <v>6.4498618284250169</v>
      </c>
      <c r="D86" s="31">
        <v>4.9987194771720134</v>
      </c>
      <c r="E86" s="31">
        <v>3.8850328903863098</v>
      </c>
      <c r="F86" s="31">
        <v>3.048518725694247</v>
      </c>
      <c r="G86" s="31">
        <v>2.434870591982143</v>
      </c>
      <c r="H86" s="31">
        <v>1.995759049396322</v>
      </c>
      <c r="I86" s="31">
        <v>1.6888316093430651</v>
      </c>
      <c r="J86" s="31">
        <v>1.4777127344886669</v>
      </c>
      <c r="K86" s="31">
        <v>1.33200383875943</v>
      </c>
      <c r="L86" s="31">
        <v>1.227283287341626</v>
      </c>
      <c r="M86" s="31">
        <v>1.1451063966815089</v>
      </c>
      <c r="N86" s="31">
        <v>1.0730054344853139</v>
      </c>
      <c r="O86" s="31">
        <v>1.0044896197193049</v>
      </c>
      <c r="P86" s="31">
        <v>0.93904512260972006</v>
      </c>
      <c r="Q86" s="31">
        <v>0.88213506464278146</v>
      </c>
      <c r="R86" s="32">
        <v>0.84519951856469766</v>
      </c>
    </row>
    <row r="87" spans="1:18" x14ac:dyDescent="0.25">
      <c r="A87" s="30">
        <v>208</v>
      </c>
      <c r="B87" s="31">
        <v>8.564107993609591</v>
      </c>
      <c r="C87" s="31">
        <v>6.6540683280834916</v>
      </c>
      <c r="D87" s="31">
        <v>5.1561836891626793</v>
      </c>
      <c r="E87" s="31">
        <v>4.0035244269556909</v>
      </c>
      <c r="F87" s="31">
        <v>3.135137842831043</v>
      </c>
      <c r="G87" s="31">
        <v>2.496048189417249</v>
      </c>
      <c r="H87" s="31">
        <v>2.0372566706028228</v>
      </c>
      <c r="I87" s="31">
        <v>1.715741441536248</v>
      </c>
      <c r="J87" s="31">
        <v>1.4944576086259931</v>
      </c>
      <c r="K87" s="31">
        <v>1.342337229540558</v>
      </c>
      <c r="L87" s="31">
        <v>1.2342893132083821</v>
      </c>
      <c r="M87" s="31">
        <v>1.1511998198179421</v>
      </c>
      <c r="N87" s="31">
        <v>1.079931660817649</v>
      </c>
      <c r="O87" s="31">
        <v>1.013324698915959</v>
      </c>
      <c r="P87" s="31">
        <v>0.95019574808131324</v>
      </c>
      <c r="Q87" s="31">
        <v>0.89533857354210489</v>
      </c>
      <c r="R87" s="32">
        <v>0.85952389178673627</v>
      </c>
    </row>
    <row r="88" spans="1:18" x14ac:dyDescent="0.25">
      <c r="A88" s="30">
        <v>228</v>
      </c>
      <c r="B88" s="31">
        <v>8.8288280832873394</v>
      </c>
      <c r="C88" s="31">
        <v>6.8631182004694988</v>
      </c>
      <c r="D88" s="31">
        <v>5.3180258261338302</v>
      </c>
      <c r="E88" s="31">
        <v>4.1259519541310583</v>
      </c>
      <c r="F88" s="31">
        <v>3.2252745295718932</v>
      </c>
      <c r="G88" s="31">
        <v>2.5603484488270332</v>
      </c>
      <c r="H88" s="31">
        <v>2.081505559527181</v>
      </c>
      <c r="I88" s="31">
        <v>1.7450546605630139</v>
      </c>
      <c r="J88" s="31">
        <v>1.5132815020851891</v>
      </c>
      <c r="K88" s="31">
        <v>1.3544487855043981</v>
      </c>
      <c r="L88" s="31">
        <v>1.242796163491279</v>
      </c>
      <c r="M88" s="31">
        <v>1.1585402399764759</v>
      </c>
      <c r="N88" s="31">
        <v>1.0878745701506101</v>
      </c>
      <c r="O88" s="31">
        <v>1.0229696604643159</v>
      </c>
      <c r="P88" s="31">
        <v>0.96197296862824178</v>
      </c>
      <c r="Q88" s="31">
        <v>0.9090089036129283</v>
      </c>
      <c r="R88" s="32">
        <v>0.87417882564901794</v>
      </c>
    </row>
    <row r="89" spans="1:18" x14ac:dyDescent="0.25">
      <c r="A89" s="30">
        <v>248</v>
      </c>
      <c r="B89" s="31">
        <v>9.0985398378075661</v>
      </c>
      <c r="C89" s="31">
        <v>7.0766870382423823</v>
      </c>
      <c r="D89" s="31">
        <v>5.4839377424088109</v>
      </c>
      <c r="E89" s="31">
        <v>4.2520235878997603</v>
      </c>
      <c r="F89" s="31">
        <v>3.3186531635681402</v>
      </c>
      <c r="G89" s="31">
        <v>2.6275120095268338</v>
      </c>
      <c r="H89" s="31">
        <v>2.128262617148736</v>
      </c>
      <c r="I89" s="31">
        <v>1.7765444290667081</v>
      </c>
      <c r="J89" s="31">
        <v>1.53397383917361</v>
      </c>
      <c r="K89" s="31">
        <v>1.3681441926223139</v>
      </c>
      <c r="L89" s="31">
        <v>1.252625785825652</v>
      </c>
      <c r="M89" s="31">
        <v>1.16696586645645</v>
      </c>
      <c r="N89" s="31">
        <v>1.0966886334475421</v>
      </c>
      <c r="O89" s="31">
        <v>1.033295236991723</v>
      </c>
      <c r="P89" s="31">
        <v>0.97426377854183244</v>
      </c>
      <c r="Q89" s="31">
        <v>0.92304931081065078</v>
      </c>
      <c r="R89" s="32">
        <v>0.88908383777095445</v>
      </c>
    </row>
    <row r="90" spans="1:18" x14ac:dyDescent="0.25">
      <c r="A90" s="30">
        <v>268</v>
      </c>
      <c r="B90" s="31">
        <v>9.3729138345866563</v>
      </c>
      <c r="C90" s="31">
        <v>7.2944616804825309</v>
      </c>
      <c r="D90" s="31">
        <v>5.6536225387320069</v>
      </c>
      <c r="E90" s="31">
        <v>4.3814586906701942</v>
      </c>
      <c r="F90" s="31">
        <v>3.415009368892187</v>
      </c>
      <c r="G90" s="31">
        <v>2.697290757253064</v>
      </c>
      <c r="H90" s="31">
        <v>2.177295990867905</v>
      </c>
      <c r="I90" s="31">
        <v>1.809995156111762</v>
      </c>
      <c r="J90" s="31">
        <v>1.556335290619681</v>
      </c>
      <c r="K90" s="31">
        <v>1.383240383286743</v>
      </c>
      <c r="L90" s="31">
        <v>1.263611374267936</v>
      </c>
      <c r="M90" s="31">
        <v>1.176326154978327</v>
      </c>
      <c r="N90" s="31">
        <v>1.106239568092876</v>
      </c>
      <c r="O90" s="31">
        <v>1.044183407546627</v>
      </c>
      <c r="P90" s="31">
        <v>0.98696641853456424</v>
      </c>
      <c r="Q90" s="31">
        <v>0.93737429751168788</v>
      </c>
      <c r="R90" s="32">
        <v>0.90416969219293719</v>
      </c>
    </row>
    <row r="91" spans="1:18" x14ac:dyDescent="0.25">
      <c r="A91" s="30">
        <v>288</v>
      </c>
      <c r="B91" s="31">
        <v>9.6516318974620265</v>
      </c>
      <c r="C91" s="31">
        <v>7.5161402126913517</v>
      </c>
      <c r="D91" s="31">
        <v>5.8267945622688364</v>
      </c>
      <c r="E91" s="31">
        <v>4.5139878712717803</v>
      </c>
      <c r="F91" s="31">
        <v>3.514090016037458</v>
      </c>
      <c r="G91" s="31">
        <v>2.7694478241631471</v>
      </c>
      <c r="H91" s="31">
        <v>2.22838507450611</v>
      </c>
      <c r="I91" s="31">
        <v>1.8452024971836001</v>
      </c>
      <c r="J91" s="31">
        <v>1.5801777735728479</v>
      </c>
      <c r="K91" s="31">
        <v>1.399565536311105</v>
      </c>
      <c r="L91" s="31">
        <v>1.275597369295584</v>
      </c>
      <c r="M91" s="31">
        <v>1.1864818076835231</v>
      </c>
      <c r="N91" s="31">
        <v>1.1164043378920709</v>
      </c>
      <c r="O91" s="31">
        <v>1.055527397598468</v>
      </c>
      <c r="P91" s="31">
        <v>0.99999037573988392</v>
      </c>
      <c r="Q91" s="31">
        <v>0.95190961251350714</v>
      </c>
      <c r="R91" s="32">
        <v>0.91937839937648413</v>
      </c>
    </row>
    <row r="92" spans="1:18" x14ac:dyDescent="0.25">
      <c r="A92" s="30">
        <v>308</v>
      </c>
      <c r="B92" s="31">
        <v>9.9343870966921273</v>
      </c>
      <c r="C92" s="31">
        <v>7.7414319667913167</v>
      </c>
      <c r="D92" s="31">
        <v>6.0031794066057742</v>
      </c>
      <c r="E92" s="31">
        <v>4.6493529849549891</v>
      </c>
      <c r="F92" s="31">
        <v>3.6156532219184299</v>
      </c>
      <c r="G92" s="31">
        <v>2.8437575888355591</v>
      </c>
      <c r="H92" s="31">
        <v>2.2813205083058419</v>
      </c>
      <c r="I92" s="31">
        <v>1.8819733541887049</v>
      </c>
      <c r="J92" s="31">
        <v>1.6053244516035849</v>
      </c>
      <c r="K92" s="31">
        <v>1.416959076929907</v>
      </c>
      <c r="L92" s="31">
        <v>1.288439457807089</v>
      </c>
      <c r="M92" s="31">
        <v>1.1973047731345321</v>
      </c>
      <c r="N92" s="31">
        <v>1.127071153071626</v>
      </c>
      <c r="O92" s="31">
        <v>1.0672316790377501</v>
      </c>
      <c r="P92" s="31">
        <v>1.013256383712299</v>
      </c>
      <c r="Q92" s="31">
        <v>0.9665922510346121</v>
      </c>
      <c r="R92" s="32">
        <v>0.93466321620405779</v>
      </c>
    </row>
    <row r="93" spans="1:18" x14ac:dyDescent="0.25">
      <c r="A93" s="30">
        <v>328</v>
      </c>
      <c r="B93" s="31">
        <v>10.220883748956449</v>
      </c>
      <c r="C93" s="31">
        <v>7.9700575211259119</v>
      </c>
      <c r="D93" s="31">
        <v>6.1825139117503074</v>
      </c>
      <c r="E93" s="31">
        <v>4.7873071333913142</v>
      </c>
      <c r="F93" s="31">
        <v>3.7194683498705969</v>
      </c>
      <c r="G93" s="31">
        <v>2.9200056762698079</v>
      </c>
      <c r="H93" s="31">
        <v>2.335904178930595</v>
      </c>
      <c r="I93" s="31">
        <v>1.92012587545458</v>
      </c>
      <c r="J93" s="31">
        <v>1.6316097347033971</v>
      </c>
      <c r="K93" s="31">
        <v>1.43527167679865</v>
      </c>
      <c r="L93" s="31">
        <v>1.3020045731219609</v>
      </c>
      <c r="M93" s="31">
        <v>1.2086782463149091</v>
      </c>
      <c r="N93" s="31">
        <v>1.1381394702790679</v>
      </c>
      <c r="O93" s="31">
        <v>1.079211970176015</v>
      </c>
      <c r="P93" s="31">
        <v>1.0266964224273349</v>
      </c>
      <c r="Q93" s="31">
        <v>0.98137045471457884</v>
      </c>
      <c r="R93" s="32">
        <v>0.9499886459792749</v>
      </c>
    </row>
    <row r="94" spans="1:18" x14ac:dyDescent="0.25">
      <c r="A94" s="30">
        <v>348</v>
      </c>
      <c r="B94" s="31">
        <v>10.510837417355541</v>
      </c>
      <c r="C94" s="31">
        <v>8.2017487004596763</v>
      </c>
      <c r="D94" s="31">
        <v>6.3645461641309797</v>
      </c>
      <c r="E94" s="31">
        <v>4.9276146646733068</v>
      </c>
      <c r="F94" s="31">
        <v>3.825316009650515</v>
      </c>
      <c r="G94" s="31">
        <v>2.997988957886446</v>
      </c>
      <c r="H94" s="31">
        <v>2.3919492194649359</v>
      </c>
      <c r="I94" s="31">
        <v>1.9594894557298059</v>
      </c>
      <c r="J94" s="31">
        <v>1.658879279284869</v>
      </c>
      <c r="K94" s="31">
        <v>1.4543652539939289</v>
      </c>
      <c r="L94" s="31">
        <v>1.316170894980776</v>
      </c>
      <c r="M94" s="31">
        <v>1.2204966686291989</v>
      </c>
      <c r="N94" s="31">
        <v>1.1495199925829629</v>
      </c>
      <c r="O94" s="31">
        <v>1.091395235745825</v>
      </c>
      <c r="P94" s="31">
        <v>1.040253718281587</v>
      </c>
      <c r="Q94" s="31">
        <v>0.99620371161393717</v>
      </c>
      <c r="R94" s="32">
        <v>0.96533043842664779</v>
      </c>
    </row>
    <row r="95" spans="1:18" x14ac:dyDescent="0.25">
      <c r="A95" s="30">
        <v>368</v>
      </c>
      <c r="B95" s="31">
        <v>10.803974911410959</v>
      </c>
      <c r="C95" s="31">
        <v>8.4362485759781869</v>
      </c>
      <c r="D95" s="31">
        <v>6.5490354965973676</v>
      </c>
      <c r="E95" s="31">
        <v>5.0700511733145444</v>
      </c>
      <c r="F95" s="31">
        <v>3.9329880574357672</v>
      </c>
      <c r="G95" s="31">
        <v>3.0775155515270551</v>
      </c>
      <c r="H95" s="31">
        <v>2.4492800094144589</v>
      </c>
      <c r="I95" s="31">
        <v>1.9999047361839659</v>
      </c>
      <c r="J95" s="31">
        <v>1.6869899881815771</v>
      </c>
      <c r="K95" s="31">
        <v>1.4741129730133129</v>
      </c>
      <c r="L95" s="31">
        <v>1.330827849545132</v>
      </c>
      <c r="M95" s="31">
        <v>1.2326657279030211</v>
      </c>
      <c r="N95" s="31">
        <v>1.161134669472929</v>
      </c>
      <c r="O95" s="31">
        <v>1.1037196869008279</v>
      </c>
      <c r="P95" s="31">
        <v>1.053882744092647</v>
      </c>
      <c r="Q95" s="31">
        <v>1.011062756214347</v>
      </c>
      <c r="R95" s="32">
        <v>0.98067558969183466</v>
      </c>
    </row>
    <row r="96" spans="1:18" x14ac:dyDescent="0.25">
      <c r="A96" s="30">
        <v>388</v>
      </c>
      <c r="B96" s="31">
        <v>11.100034287065309</v>
      </c>
      <c r="C96" s="31">
        <v>8.6733114652880534</v>
      </c>
      <c r="D96" s="31">
        <v>6.7357524884200908</v>
      </c>
      <c r="E96" s="31">
        <v>5.2144035002496487</v>
      </c>
      <c r="F96" s="31">
        <v>4.0422875958249724</v>
      </c>
      <c r="G96" s="31">
        <v>3.1584048214542748</v>
      </c>
      <c r="H96" s="31">
        <v>2.507732174705783</v>
      </c>
      <c r="I96" s="31">
        <v>2.041223604407683</v>
      </c>
      <c r="J96" s="31">
        <v>1.7158100106481771</v>
      </c>
      <c r="K96" s="31">
        <v>1.4943992447754559</v>
      </c>
      <c r="L96" s="31">
        <v>1.3458761093976721</v>
      </c>
      <c r="M96" s="31">
        <v>1.2451023583830241</v>
      </c>
      <c r="N96" s="31">
        <v>1.172916696859627</v>
      </c>
      <c r="O96" s="31">
        <v>1.1161347812156379</v>
      </c>
      <c r="P96" s="31">
        <v>1.067549219099224</v>
      </c>
      <c r="Q96" s="31">
        <v>1.025929569418458</v>
      </c>
      <c r="R96" s="32">
        <v>0.99602234234149001</v>
      </c>
    </row>
    <row r="97" spans="1:18" x14ac:dyDescent="0.25">
      <c r="A97" s="30">
        <v>408</v>
      </c>
      <c r="B97" s="31">
        <v>11.39876484668225</v>
      </c>
      <c r="C97" s="31">
        <v>8.9127029324169396</v>
      </c>
      <c r="D97" s="31">
        <v>6.9244789652908008</v>
      </c>
      <c r="E97" s="31">
        <v>5.3604697328342779</v>
      </c>
      <c r="F97" s="31">
        <v>4.1530289738377961</v>
      </c>
      <c r="G97" s="31">
        <v>3.2404873783517578</v>
      </c>
      <c r="H97" s="31">
        <v>2.5671525876865822</v>
      </c>
      <c r="I97" s="31">
        <v>2.0833091944126458</v>
      </c>
      <c r="J97" s="31">
        <v>1.7452187423603309</v>
      </c>
      <c r="K97" s="31">
        <v>1.51511972662003</v>
      </c>
      <c r="L97" s="31">
        <v>1.3612275935421001</v>
      </c>
      <c r="M97" s="31">
        <v>1.257734740736888</v>
      </c>
      <c r="N97" s="31">
        <v>1.1848105170747369</v>
      </c>
      <c r="O97" s="31">
        <v>1.1286012226859869</v>
      </c>
      <c r="P97" s="31">
        <v>1.0812301089609559</v>
      </c>
      <c r="Q97" s="31">
        <v>1.0407973785499749</v>
      </c>
      <c r="R97" s="32">
        <v>1.011380185363365</v>
      </c>
    </row>
    <row r="98" spans="1:18" x14ac:dyDescent="0.25">
      <c r="A98" s="30">
        <v>428</v>
      </c>
      <c r="B98" s="31">
        <v>11.69992713904646</v>
      </c>
      <c r="C98" s="31">
        <v>9.1541997878135106</v>
      </c>
      <c r="D98" s="31">
        <v>7.1150079993221871</v>
      </c>
      <c r="E98" s="31">
        <v>5.5080592048451251</v>
      </c>
      <c r="F98" s="31">
        <v>4.2650377869149301</v>
      </c>
      <c r="G98" s="31">
        <v>3.3236050793242011</v>
      </c>
      <c r="H98" s="31">
        <v>2.6273993671255522</v>
      </c>
      <c r="I98" s="31">
        <v>2.126035886631545</v>
      </c>
      <c r="J98" s="31">
        <v>1.775106825414756</v>
      </c>
      <c r="K98" s="31">
        <v>1.5361813223077581</v>
      </c>
      <c r="L98" s="31">
        <v>1.376805467403095</v>
      </c>
      <c r="M98" s="31">
        <v>1.2705023020533339</v>
      </c>
      <c r="N98" s="31">
        <v>1.19677181887097</v>
      </c>
      <c r="O98" s="31">
        <v>1.1410909617285621</v>
      </c>
      <c r="P98" s="31">
        <v>1.0949136257586041</v>
      </c>
      <c r="Q98" s="31">
        <v>1.055670657353623</v>
      </c>
      <c r="R98" s="32">
        <v>1.026769854166091</v>
      </c>
    </row>
    <row r="99" spans="1:18" x14ac:dyDescent="0.25">
      <c r="A99" s="30">
        <v>448</v>
      </c>
      <c r="B99" s="31">
        <v>12.00329295936368</v>
      </c>
      <c r="C99" s="31">
        <v>9.397590088347517</v>
      </c>
      <c r="D99" s="31">
        <v>7.3071439090479959</v>
      </c>
      <c r="E99" s="31">
        <v>5.6569924964799307</v>
      </c>
      <c r="F99" s="31">
        <v>4.3781508769181254</v>
      </c>
      <c r="G99" s="31">
        <v>3.4076110278973708</v>
      </c>
      <c r="H99" s="31">
        <v>2.68834187821246</v>
      </c>
      <c r="I99" s="31">
        <v>2.1692893079181519</v>
      </c>
      <c r="J99" s="31">
        <v>1.8053761483292099</v>
      </c>
      <c r="K99" s="31">
        <v>1.557502182020402</v>
      </c>
      <c r="L99" s="31">
        <v>1.392544142826466</v>
      </c>
      <c r="M99" s="31">
        <v>1.283355715842144</v>
      </c>
      <c r="N99" s="31">
        <v>1.2087675374221249</v>
      </c>
      <c r="O99" s="31">
        <v>1.1535871951811461</v>
      </c>
      <c r="P99" s="31">
        <v>1.108599227993956</v>
      </c>
      <c r="Q99" s="31">
        <v>1.070565125995173</v>
      </c>
      <c r="R99" s="32">
        <v>1.0422233305795601</v>
      </c>
    </row>
    <row r="100" spans="1:18" x14ac:dyDescent="0.25">
      <c r="A100" s="30">
        <v>468</v>
      </c>
      <c r="B100" s="31">
        <v>12.308645349260649</v>
      </c>
      <c r="C100" s="31">
        <v>9.6426731373097105</v>
      </c>
      <c r="D100" s="31">
        <v>7.5007022594229777</v>
      </c>
      <c r="E100" s="31">
        <v>5.8071014343574596</v>
      </c>
      <c r="F100" s="31">
        <v>4.4922163321301447</v>
      </c>
      <c r="G100" s="31">
        <v>3.492369574018019</v>
      </c>
      <c r="H100" s="31">
        <v>2.7498607325580648</v>
      </c>
      <c r="I100" s="31">
        <v>2.2129663315472321</v>
      </c>
      <c r="J100" s="31">
        <v>1.835939846042471</v>
      </c>
      <c r="K100" s="31">
        <v>1.579011702360736</v>
      </c>
      <c r="L100" s="31">
        <v>1.408389278078962</v>
      </c>
      <c r="M100" s="31">
        <v>1.296256902034074</v>
      </c>
      <c r="N100" s="31">
        <v>1.220775854322985</v>
      </c>
      <c r="O100" s="31">
        <v>1.1660843663025739</v>
      </c>
      <c r="P100" s="31">
        <v>1.1222976205897801</v>
      </c>
      <c r="Q100" s="31">
        <v>1.085507751061449</v>
      </c>
      <c r="R100" s="32">
        <v>1.057783842854505</v>
      </c>
    </row>
    <row r="101" spans="1:18" x14ac:dyDescent="0.25">
      <c r="A101" s="30">
        <v>488</v>
      </c>
      <c r="B101" s="31">
        <v>12.615778596785191</v>
      </c>
      <c r="C101" s="31">
        <v>9.8892594844119017</v>
      </c>
      <c r="D101" s="31">
        <v>7.6955098618229529</v>
      </c>
      <c r="E101" s="31">
        <v>5.958229091517528</v>
      </c>
      <c r="F101" s="31">
        <v>4.6070934872548133</v>
      </c>
      <c r="G101" s="31">
        <v>3.577756314053977</v>
      </c>
      <c r="H101" s="31">
        <v>2.8118477881942008</v>
      </c>
      <c r="I101" s="31">
        <v>2.25697507721461</v>
      </c>
      <c r="J101" s="31">
        <v>1.8667222999143669</v>
      </c>
      <c r="K101" s="31">
        <v>1.600650526352603</v>
      </c>
      <c r="L101" s="31">
        <v>1.424297777848448</v>
      </c>
      <c r="M101" s="31">
        <v>1.3091790269810051</v>
      </c>
      <c r="N101" s="31">
        <v>1.232786197589377</v>
      </c>
      <c r="O101" s="31">
        <v>1.178588164772673</v>
      </c>
      <c r="P101" s="31">
        <v>1.1360307548899691</v>
      </c>
      <c r="Q101" s="31">
        <v>1.1005367455603221</v>
      </c>
      <c r="R101" s="32">
        <v>1.073505865662838</v>
      </c>
    </row>
    <row r="102" spans="1:18" x14ac:dyDescent="0.25">
      <c r="A102" s="30">
        <v>508</v>
      </c>
      <c r="B102" s="31">
        <v>12.924498236406111</v>
      </c>
      <c r="C102" s="31">
        <v>10.13717092578694</v>
      </c>
      <c r="D102" s="31">
        <v>7.8914047740447648</v>
      </c>
      <c r="E102" s="31">
        <v>6.1102297874209901</v>
      </c>
      <c r="F102" s="31">
        <v>4.7226529234169847</v>
      </c>
      <c r="G102" s="31">
        <v>3.6636580907941121</v>
      </c>
      <c r="H102" s="31">
        <v>2.8742061495737361</v>
      </c>
      <c r="I102" s="31">
        <v>2.3012349110371759</v>
      </c>
      <c r="J102" s="31">
        <v>1.897659137725785</v>
      </c>
      <c r="K102" s="31">
        <v>1.6223705434408899</v>
      </c>
      <c r="L102" s="31">
        <v>1.440237793243782</v>
      </c>
      <c r="M102" s="31">
        <v>1.3221065034557939</v>
      </c>
      <c r="N102" s="31">
        <v>1.244799241658209</v>
      </c>
      <c r="O102" s="31">
        <v>1.191115526692307</v>
      </c>
      <c r="P102" s="31">
        <v>1.149831828659363</v>
      </c>
      <c r="Q102" s="31">
        <v>1.115701568920656</v>
      </c>
      <c r="R102" s="32">
        <v>1.0894551200974261</v>
      </c>
    </row>
    <row r="103" spans="1:18" x14ac:dyDescent="0.25">
      <c r="A103" s="30">
        <v>528</v>
      </c>
      <c r="B103" s="31">
        <v>13.23462104901335</v>
      </c>
      <c r="C103" s="31">
        <v>10.3862405039887</v>
      </c>
      <c r="D103" s="31">
        <v>8.0882363003063009</v>
      </c>
      <c r="E103" s="31">
        <v>6.2629690879497337</v>
      </c>
      <c r="F103" s="31">
        <v>4.8387764681625463</v>
      </c>
      <c r="G103" s="31">
        <v>3.749972993448301</v>
      </c>
      <c r="H103" s="31">
        <v>2.9368501675705492</v>
      </c>
      <c r="I103" s="31">
        <v>2.345676445552809</v>
      </c>
      <c r="J103" s="31">
        <v>1.928697233678605</v>
      </c>
      <c r="K103" s="31">
        <v>1.644134889491476</v>
      </c>
      <c r="L103" s="31">
        <v>1.456188721794893</v>
      </c>
      <c r="M103" s="31">
        <v>1.335034990652372</v>
      </c>
      <c r="N103" s="31">
        <v>1.2568269073873799</v>
      </c>
      <c r="O103" s="31">
        <v>1.2036946345834101</v>
      </c>
      <c r="P103" s="31">
        <v>1.163745286083905</v>
      </c>
      <c r="Q103" s="31">
        <v>1.131062926992374</v>
      </c>
      <c r="R103" s="32">
        <v>1.105708573672203</v>
      </c>
    </row>
    <row r="104" spans="1:18" x14ac:dyDescent="0.25">
      <c r="A104" s="30">
        <v>548</v>
      </c>
      <c r="B104" s="31">
        <v>13.54597506191776</v>
      </c>
      <c r="C104" s="31">
        <v>10.6363125079921</v>
      </c>
      <c r="D104" s="31">
        <v>8.2858649912464788</v>
      </c>
      <c r="E104" s="31">
        <v>6.4163238054066696</v>
      </c>
      <c r="F104" s="31">
        <v>4.9553571954584239</v>
      </c>
      <c r="G104" s="31">
        <v>3.836610357647483</v>
      </c>
      <c r="H104" s="31">
        <v>2.9997054394795901</v>
      </c>
      <c r="I104" s="31">
        <v>2.3902415397204559</v>
      </c>
      <c r="J104" s="31">
        <v>1.9597947083957881</v>
      </c>
      <c r="K104" s="31">
        <v>1.665917946791317</v>
      </c>
      <c r="L104" s="31">
        <v>1.4721412074527149</v>
      </c>
      <c r="M104" s="31">
        <v>1.3479713941856759</v>
      </c>
      <c r="N104" s="31">
        <v>1.268892362055869</v>
      </c>
      <c r="O104" s="31">
        <v>1.2163649173889619</v>
      </c>
      <c r="P104" s="31">
        <v>1.177826817770619</v>
      </c>
      <c r="Q104" s="31">
        <v>1.146692772046463</v>
      </c>
      <c r="R104" s="32">
        <v>1.122354440322169</v>
      </c>
    </row>
    <row r="105" spans="1:18" x14ac:dyDescent="0.25">
      <c r="A105" s="30">
        <v>568</v>
      </c>
      <c r="B105" s="31">
        <v>13.858399548851329</v>
      </c>
      <c r="C105" s="31">
        <v>10.887242473193099</v>
      </c>
      <c r="D105" s="31">
        <v>8.4841626439252735</v>
      </c>
      <c r="E105" s="31">
        <v>6.5701819985157872</v>
      </c>
      <c r="F105" s="31">
        <v>5.0722994256926013</v>
      </c>
      <c r="G105" s="31">
        <v>3.923490765443638</v>
      </c>
      <c r="H105" s="31">
        <v>3.0627088090168342</v>
      </c>
      <c r="I105" s="31">
        <v>2.4348832989200919</v>
      </c>
      <c r="J105" s="31">
        <v>1.990920928921315</v>
      </c>
      <c r="K105" s="31">
        <v>1.687705344048404</v>
      </c>
      <c r="L105" s="31">
        <v>1.4880971405892409</v>
      </c>
      <c r="M105" s="31">
        <v>1.360933866091701</v>
      </c>
      <c r="N105" s="31">
        <v>1.281030019363657</v>
      </c>
      <c r="O105" s="31">
        <v>1.229177050472938</v>
      </c>
      <c r="P105" s="31">
        <v>1.1921433607474119</v>
      </c>
      <c r="Q105" s="31">
        <v>1.1626743027749209</v>
      </c>
      <c r="R105" s="32">
        <v>1.1394921804032729</v>
      </c>
    </row>
    <row r="106" spans="1:18" x14ac:dyDescent="0.25">
      <c r="A106" s="30">
        <v>588</v>
      </c>
      <c r="B106" s="31">
        <v>14.17174502996704</v>
      </c>
      <c r="C106" s="31">
        <v>11.1388971814087</v>
      </c>
      <c r="D106" s="31">
        <v>8.6830123018236645</v>
      </c>
      <c r="E106" s="31">
        <v>6.724442972422076</v>
      </c>
      <c r="F106" s="31">
        <v>5.1895187256740689</v>
      </c>
      <c r="G106" s="31">
        <v>4.0105460453097637</v>
      </c>
      <c r="H106" s="31">
        <v>3.1258083663192902</v>
      </c>
      <c r="I106" s="31">
        <v>2.4795660749527348</v>
      </c>
      <c r="J106" s="31">
        <v>2.0220565087201829</v>
      </c>
      <c r="K106" s="31">
        <v>1.7094939563917479</v>
      </c>
      <c r="L106" s="31">
        <v>1.504069657997493</v>
      </c>
      <c r="M106" s="31">
        <v>1.373951804827477</v>
      </c>
      <c r="N106" s="31">
        <v>1.2932855394317559</v>
      </c>
      <c r="O106" s="31">
        <v>1.242192955620365</v>
      </c>
      <c r="P106" s="31">
        <v>1.20677309846339</v>
      </c>
      <c r="Q106" s="31">
        <v>1.1791019642907581</v>
      </c>
      <c r="R106" s="32">
        <v>1.1572325006925941</v>
      </c>
    </row>
    <row r="107" spans="1:18" x14ac:dyDescent="0.25">
      <c r="A107" s="30">
        <v>608</v>
      </c>
      <c r="B107" s="31">
        <v>14.485873271838949</v>
      </c>
      <c r="C107" s="31">
        <v>11.39115466087695</v>
      </c>
      <c r="D107" s="31">
        <v>8.8823082548437231</v>
      </c>
      <c r="E107" s="31">
        <v>6.8790172786915909</v>
      </c>
      <c r="F107" s="31">
        <v>5.3069419086328926</v>
      </c>
      <c r="G107" s="31">
        <v>4.0977192721399343</v>
      </c>
      <c r="H107" s="31">
        <v>3.188963447945028</v>
      </c>
      <c r="I107" s="31">
        <v>2.5242654660404562</v>
      </c>
      <c r="J107" s="31">
        <v>2.0531933076785021</v>
      </c>
      <c r="K107" s="31">
        <v>1.7312919053714479</v>
      </c>
      <c r="L107" s="31">
        <v>1.52008314289157</v>
      </c>
      <c r="M107" s="31">
        <v>1.387065855271109</v>
      </c>
      <c r="N107" s="31">
        <v>1.305715828802299</v>
      </c>
      <c r="O107" s="31">
        <v>1.2554858010373811</v>
      </c>
      <c r="P107" s="31">
        <v>1.2218054607886051</v>
      </c>
      <c r="Q107" s="31">
        <v>1.196081448128161</v>
      </c>
      <c r="R107" s="32">
        <v>1.175697354388255</v>
      </c>
    </row>
    <row r="108" spans="1:18" x14ac:dyDescent="0.25">
      <c r="A108" s="30">
        <v>628</v>
      </c>
      <c r="B108" s="31">
        <v>14.8006572874621</v>
      </c>
      <c r="C108" s="31">
        <v>11.643904186256901</v>
      </c>
      <c r="D108" s="31">
        <v>9.0819560393084853</v>
      </c>
      <c r="E108" s="31">
        <v>7.0338267153113954</v>
      </c>
      <c r="F108" s="31">
        <v>5.4245070342201336</v>
      </c>
      <c r="G108" s="31">
        <v>4.1849647672492054</v>
      </c>
      <c r="H108" s="31">
        <v>3.2521446368731111</v>
      </c>
      <c r="I108" s="31">
        <v>2.568968316826322</v>
      </c>
      <c r="J108" s="31">
        <v>2.084334432103327</v>
      </c>
      <c r="K108" s="31">
        <v>1.753118558958576</v>
      </c>
      <c r="L108" s="31">
        <v>1.536173224906533</v>
      </c>
      <c r="M108" s="31">
        <v>1.4003279087216489</v>
      </c>
      <c r="N108" s="31">
        <v>1.318389040438342</v>
      </c>
      <c r="O108" s="31">
        <v>1.269140001351037</v>
      </c>
      <c r="P108" s="31">
        <v>1.2373411240141861</v>
      </c>
      <c r="Q108" s="31">
        <v>1.2137296922421259</v>
      </c>
      <c r="R108" s="32">
        <v>1.195019941109329</v>
      </c>
    </row>
    <row r="109" spans="1:18" x14ac:dyDescent="0.25">
      <c r="A109" s="30">
        <v>648</v>
      </c>
      <c r="B109" s="31">
        <v>15.115981336252601</v>
      </c>
      <c r="C109" s="31">
        <v>11.89704627862867</v>
      </c>
      <c r="D109" s="31">
        <v>9.2818724379621038</v>
      </c>
      <c r="E109" s="31">
        <v>7.1888043266896213</v>
      </c>
      <c r="F109" s="31">
        <v>5.5421634085079337</v>
      </c>
      <c r="G109" s="31">
        <v>4.2722480983737254</v>
      </c>
      <c r="H109" s="31">
        <v>3.3153337625036881</v>
      </c>
      <c r="I109" s="31">
        <v>2.6136727183744912</v>
      </c>
      <c r="J109" s="31">
        <v>2.1154942347227981</v>
      </c>
      <c r="K109" s="31">
        <v>1.775004531545272</v>
      </c>
      <c r="L109" s="31">
        <v>1.5523867800985389</v>
      </c>
      <c r="M109" s="31">
        <v>1.413801102899269</v>
      </c>
      <c r="N109" s="31">
        <v>1.3313845737240479</v>
      </c>
      <c r="O109" s="31">
        <v>1.283251217609515</v>
      </c>
      <c r="P109" s="31">
        <v>1.2534920108522769</v>
      </c>
      <c r="Q109" s="31">
        <v>1.23217488100888</v>
      </c>
      <c r="R109" s="32">
        <v>1.2153447068960119</v>
      </c>
    </row>
    <row r="110" spans="1:18" x14ac:dyDescent="0.25">
      <c r="A110" s="30">
        <v>668</v>
      </c>
      <c r="B110" s="31">
        <v>15.43174092404764</v>
      </c>
      <c r="C110" s="31">
        <v>12.150492705493431</v>
      </c>
      <c r="D110" s="31">
        <v>9.4819854799697154</v>
      </c>
      <c r="E110" s="31">
        <v>7.3438944036554306</v>
      </c>
      <c r="F110" s="31">
        <v>5.6598715839894469</v>
      </c>
      <c r="G110" s="31">
        <v>4.3595460796706487</v>
      </c>
      <c r="H110" s="31">
        <v>3.378523900657934</v>
      </c>
      <c r="I110" s="31">
        <v>2.6583880081701312</v>
      </c>
      <c r="J110" s="31">
        <v>2.1466983146861081</v>
      </c>
      <c r="K110" s="31">
        <v>1.79699168394473</v>
      </c>
      <c r="L110" s="31">
        <v>1.568781930944805</v>
      </c>
      <c r="M110" s="31">
        <v>1.4275598219451651</v>
      </c>
      <c r="N110" s="31">
        <v>1.344793074464625</v>
      </c>
      <c r="O110" s="31">
        <v>1.2979263572819979</v>
      </c>
      <c r="P110" s="31">
        <v>1.2703812904360881</v>
      </c>
      <c r="Q110" s="31">
        <v>1.2515564452256629</v>
      </c>
      <c r="R110" s="32">
        <v>1.2368273442095159</v>
      </c>
    </row>
    <row r="111" spans="1:18" x14ac:dyDescent="0.25">
      <c r="A111" s="30">
        <v>688</v>
      </c>
      <c r="B111" s="31">
        <v>15.74784280310535</v>
      </c>
      <c r="C111" s="31">
        <v>12.404166480773331</v>
      </c>
      <c r="D111" s="31">
        <v>9.6822344409175187</v>
      </c>
      <c r="E111" s="31">
        <v>7.4990524834590024</v>
      </c>
      <c r="F111" s="31">
        <v>5.7776033595788681</v>
      </c>
      <c r="G111" s="31">
        <v>4.4468467717181799</v>
      </c>
      <c r="H111" s="31">
        <v>3.4417193735780218</v>
      </c>
      <c r="I111" s="31">
        <v>2.703134770119433</v>
      </c>
      <c r="J111" s="31">
        <v>2.1779835175634532</v>
      </c>
      <c r="K111" s="31">
        <v>1.819133123391141</v>
      </c>
      <c r="L111" s="31">
        <v>1.5854280463435031</v>
      </c>
      <c r="M111" s="31">
        <v>1.4416896964215451</v>
      </c>
      <c r="N111" s="31">
        <v>1.3587164348862919</v>
      </c>
      <c r="O111" s="31">
        <v>1.3132835742587119</v>
      </c>
      <c r="P111" s="31">
        <v>1.2881433783198339</v>
      </c>
      <c r="Q111" s="31">
        <v>1.2720250621106</v>
      </c>
      <c r="R111" s="32">
        <v>1.2596347919319939</v>
      </c>
    </row>
    <row r="112" spans="1:18" x14ac:dyDescent="0.25">
      <c r="A112" s="30">
        <v>708</v>
      </c>
      <c r="B112" s="31">
        <v>16.064204972104989</v>
      </c>
      <c r="C112" s="31">
        <v>12.65800186481164</v>
      </c>
      <c r="D112" s="31">
        <v>9.882569842812746</v>
      </c>
      <c r="E112" s="31">
        <v>7.6542453497715934</v>
      </c>
      <c r="F112" s="31">
        <v>5.8953417806114459</v>
      </c>
      <c r="G112" s="31">
        <v>4.5341494815155734</v>
      </c>
      <c r="H112" s="31">
        <v>3.5049357499272382</v>
      </c>
      <c r="I112" s="31">
        <v>2.7479448345496702</v>
      </c>
      <c r="J112" s="31">
        <v>2.209397935346102</v>
      </c>
      <c r="K112" s="31">
        <v>1.841493203539774</v>
      </c>
      <c r="L112" s="31">
        <v>1.602405741613903</v>
      </c>
      <c r="M112" s="31">
        <v>1.456287603311671</v>
      </c>
      <c r="N112" s="31">
        <v>1.373267793636286</v>
      </c>
      <c r="O112" s="31">
        <v>1.32945226885094</v>
      </c>
      <c r="P112" s="31">
        <v>1.306923936478811</v>
      </c>
      <c r="Q112" s="31">
        <v>1.2937426553030571</v>
      </c>
      <c r="R112" s="32">
        <v>1.283945235366837</v>
      </c>
    </row>
    <row r="113" spans="1:18" x14ac:dyDescent="0.25">
      <c r="A113" s="30">
        <v>728</v>
      </c>
      <c r="B113" s="31">
        <v>16.38075667614681</v>
      </c>
      <c r="C113" s="31">
        <v>12.91194436437261</v>
      </c>
      <c r="D113" s="31">
        <v>10.082953454083681</v>
      </c>
      <c r="E113" s="31">
        <v>7.8094510326854669</v>
      </c>
      <c r="F113" s="31">
        <v>6.0130811388434617</v>
      </c>
      <c r="G113" s="31">
        <v>4.6214647624831047</v>
      </c>
      <c r="H113" s="31">
        <v>3.5681998447898522</v>
      </c>
      <c r="I113" s="31">
        <v>2.792861278209124</v>
      </c>
      <c r="J113" s="31">
        <v>2.2410009064463452</v>
      </c>
      <c r="K113" s="31">
        <v>1.8641475244669441</v>
      </c>
      <c r="L113" s="31">
        <v>1.619806878496318</v>
      </c>
      <c r="M113" s="31">
        <v>1.4714616660198689</v>
      </c>
      <c r="N113" s="31">
        <v>1.388571535782972</v>
      </c>
      <c r="O113" s="31">
        <v>1.3465730877909901</v>
      </c>
      <c r="P113" s="31">
        <v>1.326879873309335</v>
      </c>
      <c r="Q113" s="31">
        <v>1.3168823948633199</v>
      </c>
      <c r="R113" s="32">
        <v>1.30994810623831</v>
      </c>
    </row>
    <row r="114" spans="1:18" x14ac:dyDescent="0.25">
      <c r="A114" s="30">
        <v>748</v>
      </c>
      <c r="B114" s="31">
        <v>16.69743840675212</v>
      </c>
      <c r="C114" s="31">
        <v>13.165950732641541</v>
      </c>
      <c r="D114" s="31">
        <v>10.28335828957959</v>
      </c>
      <c r="E114" s="31">
        <v>7.9646588087139287</v>
      </c>
      <c r="F114" s="31">
        <v>6.1308269724522164</v>
      </c>
      <c r="G114" s="31">
        <v>4.7088144144620818</v>
      </c>
      <c r="H114" s="31">
        <v>3.6315497196711779</v>
      </c>
      <c r="I114" s="31">
        <v>2.8379384242671071</v>
      </c>
      <c r="J114" s="31">
        <v>2.2728630156974972</v>
      </c>
      <c r="K114" s="31">
        <v>1.8871829326699581</v>
      </c>
      <c r="L114" s="31">
        <v>1.6377345651520741</v>
      </c>
      <c r="M114" s="31">
        <v>1.487331254371447</v>
      </c>
      <c r="N114" s="31">
        <v>1.4047632928156339</v>
      </c>
      <c r="O114" s="31">
        <v>1.3647979242322099</v>
      </c>
      <c r="P114" s="31">
        <v>1.3481793436287319</v>
      </c>
      <c r="Q114" s="31">
        <v>1.3416286972727349</v>
      </c>
      <c r="R114" s="32">
        <v>1.3378440826917739</v>
      </c>
    </row>
    <row r="115" spans="1:18" x14ac:dyDescent="0.25">
      <c r="A115" s="33">
        <v>768</v>
      </c>
      <c r="B115" s="34">
        <v>17.014201901863249</v>
      </c>
      <c r="C115" s="34">
        <v>13.41998896922478</v>
      </c>
      <c r="D115" s="34">
        <v>10.48376861057087</v>
      </c>
      <c r="E115" s="34">
        <v>8.1198692007913404</v>
      </c>
      <c r="F115" s="34">
        <v>6.2485960660360629</v>
      </c>
      <c r="G115" s="34">
        <v>4.7962314837148634</v>
      </c>
      <c r="H115" s="34">
        <v>3.6950346824975688</v>
      </c>
      <c r="I115" s="34">
        <v>2.8832418423139918</v>
      </c>
      <c r="J115" s="34">
        <v>2.3050660943539358</v>
      </c>
      <c r="K115" s="34">
        <v>1.910697521067189</v>
      </c>
      <c r="L115" s="34">
        <v>1.6563031561635571</v>
      </c>
      <c r="M115" s="34">
        <v>1.5040269846127909</v>
      </c>
      <c r="N115" s="34">
        <v>1.4219899426446769</v>
      </c>
      <c r="O115" s="34">
        <v>1.3842899177489689</v>
      </c>
      <c r="P115" s="34">
        <v>1.371001748675386</v>
      </c>
      <c r="Q115" s="34">
        <v>1.368177225433687</v>
      </c>
      <c r="R115" s="35">
        <v>1.3678450892936169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2.5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0</v>
      </c>
    </row>
    <row r="127" spans="1:18" x14ac:dyDescent="0.25">
      <c r="A127" s="5">
        <v>0.125</v>
      </c>
      <c r="B127" s="32">
        <v>4.0486111111111223E-2</v>
      </c>
    </row>
    <row r="128" spans="1:18" x14ac:dyDescent="0.25">
      <c r="A128" s="5">
        <v>0.25</v>
      </c>
      <c r="B128" s="32">
        <v>-4.1232142857142717E-2</v>
      </c>
    </row>
    <row r="129" spans="1:2" x14ac:dyDescent="0.25">
      <c r="A129" s="5">
        <v>0.375</v>
      </c>
      <c r="B129" s="32">
        <v>-2.470930555555562E-2</v>
      </c>
    </row>
    <row r="130" spans="1:2" x14ac:dyDescent="0.25">
      <c r="A130" s="5">
        <v>0.5</v>
      </c>
      <c r="B130" s="32">
        <v>-1.9481770833333249E-2</v>
      </c>
    </row>
    <row r="131" spans="1:2" x14ac:dyDescent="0.25">
      <c r="A131" s="5">
        <v>0.625</v>
      </c>
      <c r="B131" s="32">
        <v>-2.4948567708333421E-2</v>
      </c>
    </row>
    <row r="132" spans="1:2" x14ac:dyDescent="0.25">
      <c r="A132" s="5">
        <v>0.75</v>
      </c>
      <c r="B132" s="32">
        <v>-2.9266666666666549E-2</v>
      </c>
    </row>
    <row r="133" spans="1:2" x14ac:dyDescent="0.25">
      <c r="A133" s="5">
        <v>0.875</v>
      </c>
      <c r="B133" s="32">
        <v>-2.9366666666666541E-2</v>
      </c>
    </row>
    <row r="134" spans="1:2" x14ac:dyDescent="0.25">
      <c r="A134" s="5">
        <v>1</v>
      </c>
      <c r="B134" s="32">
        <v>-2.438862559241706E-2</v>
      </c>
    </row>
    <row r="135" spans="1:2" x14ac:dyDescent="0.25">
      <c r="A135" s="5">
        <v>1.125</v>
      </c>
      <c r="B135" s="32">
        <v>-1.6201421800947979E-2</v>
      </c>
    </row>
    <row r="136" spans="1:2" x14ac:dyDescent="0.25">
      <c r="A136" s="5">
        <v>1.25</v>
      </c>
      <c r="B136" s="32">
        <v>-9.1250000000000497E-3</v>
      </c>
    </row>
    <row r="137" spans="1:2" x14ac:dyDescent="0.25">
      <c r="A137" s="5">
        <v>1.375</v>
      </c>
      <c r="B137" s="32">
        <v>-4.0208333333332557E-3</v>
      </c>
    </row>
    <row r="138" spans="1:2" x14ac:dyDescent="0.25">
      <c r="A138" s="5">
        <v>1.5</v>
      </c>
      <c r="B138" s="32">
        <v>1.083333333333325E-3</v>
      </c>
    </row>
    <row r="139" spans="1:2" x14ac:dyDescent="0.25">
      <c r="A139" s="5">
        <v>1.625</v>
      </c>
      <c r="B139" s="32">
        <v>6.1875000000001191E-3</v>
      </c>
    </row>
    <row r="140" spans="1:2" x14ac:dyDescent="0.25">
      <c r="A140" s="5">
        <v>1.75</v>
      </c>
      <c r="B140" s="32">
        <v>8.3426294820716507E-3</v>
      </c>
    </row>
    <row r="141" spans="1:2" x14ac:dyDescent="0.25">
      <c r="A141" s="5">
        <v>1.875</v>
      </c>
      <c r="B141" s="32">
        <v>7.7450199203187306E-3</v>
      </c>
    </row>
    <row r="142" spans="1:2" x14ac:dyDescent="0.25">
      <c r="A142" s="5">
        <v>2</v>
      </c>
      <c r="B142" s="32">
        <v>7.1474103585655868E-3</v>
      </c>
    </row>
    <row r="143" spans="1:2" x14ac:dyDescent="0.25">
      <c r="A143" s="5">
        <v>2.125</v>
      </c>
      <c r="B143" s="32">
        <v>6.5498007968127769E-3</v>
      </c>
    </row>
    <row r="144" spans="1:2" x14ac:dyDescent="0.25">
      <c r="A144" s="5">
        <v>2.25</v>
      </c>
      <c r="B144" s="32">
        <v>5.952191235059523E-3</v>
      </c>
    </row>
    <row r="145" spans="1:2" x14ac:dyDescent="0.25">
      <c r="A145" s="5">
        <v>2.375</v>
      </c>
      <c r="B145" s="32">
        <v>5.3545816733067131E-3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Jpq3RRlfRLoHi/1T1bREP+vKkM6JIwd6OLLMWQMWaHhapetBbpZ6tQ3zxYHISmAjWQMMVJSyha0xoq2NQnyjOg==" saltValue="PiNQnw3zspoo1h/yf9x4W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3.8999999999999917E-2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-80</v>
      </c>
      <c r="B41" s="6">
        <v>110.9329882361241</v>
      </c>
      <c r="C41" s="6">
        <f>110.932988236124 * $B$36 / 100</f>
        <v>110.932988236124</v>
      </c>
      <c r="D41" s="6">
        <v>13.977309999999999</v>
      </c>
      <c r="E41" s="7">
        <f>13.97731 * $B$36 / 100</f>
        <v>13.977309999999999</v>
      </c>
    </row>
    <row r="42" spans="1:5" x14ac:dyDescent="0.25">
      <c r="A42" s="5">
        <v>-70</v>
      </c>
      <c r="B42" s="6">
        <v>112.86037672622091</v>
      </c>
      <c r="C42" s="6">
        <f>112.86037672622 * $B$36 / 100</f>
        <v>112.86037672622</v>
      </c>
      <c r="D42" s="6">
        <v>14.22015666666667</v>
      </c>
      <c r="E42" s="7">
        <f>14.2201566666666 * $B$36 / 100</f>
        <v>14.2201566666666</v>
      </c>
    </row>
    <row r="43" spans="1:5" x14ac:dyDescent="0.25">
      <c r="A43" s="5">
        <v>-60</v>
      </c>
      <c r="B43" s="6">
        <v>114.78776521631779</v>
      </c>
      <c r="C43" s="6">
        <f>114.787765216317 * $B$36 / 100</f>
        <v>114.787765216317</v>
      </c>
      <c r="D43" s="6">
        <v>14.463003333333329</v>
      </c>
      <c r="E43" s="7">
        <f>14.4630033333333 * $B$36 / 100</f>
        <v>14.463003333333299</v>
      </c>
    </row>
    <row r="44" spans="1:5" x14ac:dyDescent="0.25">
      <c r="A44" s="5">
        <v>-50</v>
      </c>
      <c r="B44" s="6">
        <v>116.7151537064146</v>
      </c>
      <c r="C44" s="6">
        <f>116.715153706414 * $B$36 / 100</f>
        <v>116.715153706414</v>
      </c>
      <c r="D44" s="6">
        <v>14.70585</v>
      </c>
      <c r="E44" s="7">
        <f>14.70585 * $B$36 / 100</f>
        <v>14.70585</v>
      </c>
    </row>
    <row r="45" spans="1:5" x14ac:dyDescent="0.25">
      <c r="A45" s="5">
        <v>-40</v>
      </c>
      <c r="B45" s="6">
        <v>118.6425421965114</v>
      </c>
      <c r="C45" s="6">
        <f>118.642542196511 * $B$36 / 100</f>
        <v>118.642542196511</v>
      </c>
      <c r="D45" s="6">
        <v>14.94869666666667</v>
      </c>
      <c r="E45" s="7">
        <f>14.9486966666666 * $B$36 / 100</f>
        <v>14.948696666666599</v>
      </c>
    </row>
    <row r="46" spans="1:5" x14ac:dyDescent="0.25">
      <c r="A46" s="5">
        <v>-30</v>
      </c>
      <c r="B46" s="6">
        <v>120.5699306866082</v>
      </c>
      <c r="C46" s="6">
        <f>120.569930686608 * $B$36 / 100</f>
        <v>120.569930686608</v>
      </c>
      <c r="D46" s="6">
        <v>15.19154333333333</v>
      </c>
      <c r="E46" s="7">
        <f>15.1915433333333 * $B$36 / 100</f>
        <v>15.1915433333333</v>
      </c>
    </row>
    <row r="47" spans="1:5" x14ac:dyDescent="0.25">
      <c r="A47" s="5">
        <v>-20</v>
      </c>
      <c r="B47" s="6">
        <v>122.4973191767051</v>
      </c>
      <c r="C47" s="6">
        <f>122.497319176705 * $B$36 / 100</f>
        <v>122.49731917670501</v>
      </c>
      <c r="D47" s="6">
        <v>15.43439</v>
      </c>
      <c r="E47" s="7">
        <f>15.43439 * $B$36 / 100</f>
        <v>15.43439</v>
      </c>
    </row>
    <row r="48" spans="1:5" x14ac:dyDescent="0.25">
      <c r="A48" s="5">
        <v>-10</v>
      </c>
      <c r="B48" s="6">
        <v>124.42470766680189</v>
      </c>
      <c r="C48" s="6">
        <f>124.424707666801 * $B$36 / 100</f>
        <v>124.424707666801</v>
      </c>
      <c r="D48" s="6">
        <v>15.677236666666669</v>
      </c>
      <c r="E48" s="7">
        <f>15.6772366666666 * $B$36 / 100</f>
        <v>15.6772366666666</v>
      </c>
    </row>
    <row r="49" spans="1:18" x14ac:dyDescent="0.25">
      <c r="A49" s="5">
        <v>0</v>
      </c>
      <c r="B49" s="6">
        <v>126.3520961568987</v>
      </c>
      <c r="C49" s="6">
        <f>126.352096156898 * $B$36 / 100</f>
        <v>126.352096156898</v>
      </c>
      <c r="D49" s="6">
        <v>15.920083333333331</v>
      </c>
      <c r="E49" s="7">
        <f>15.9200833333333 * $B$36 / 100</f>
        <v>15.920083333333301</v>
      </c>
    </row>
    <row r="50" spans="1:18" x14ac:dyDescent="0.25">
      <c r="A50" s="5">
        <v>10</v>
      </c>
      <c r="B50" s="6">
        <v>127.6180311822078</v>
      </c>
      <c r="C50" s="6">
        <f>127.618031182207 * $B$36 / 100</f>
        <v>127.61803118220702</v>
      </c>
      <c r="D50" s="6">
        <v>16.07958833333333</v>
      </c>
      <c r="E50" s="7">
        <f>16.0795883333333 * $B$36 / 100</f>
        <v>16.079588333333302</v>
      </c>
    </row>
    <row r="51" spans="1:18" x14ac:dyDescent="0.25">
      <c r="A51" s="5">
        <v>20</v>
      </c>
      <c r="B51" s="6">
        <v>128.88396620751689</v>
      </c>
      <c r="C51" s="6">
        <f>128.883966207516 * $B$36 / 100</f>
        <v>128.88396620751601</v>
      </c>
      <c r="D51" s="6">
        <v>16.239093333333329</v>
      </c>
      <c r="E51" s="7">
        <f>16.2390933333333 * $B$36 / 100</f>
        <v>16.239093333333301</v>
      </c>
    </row>
    <row r="52" spans="1:18" x14ac:dyDescent="0.25">
      <c r="A52" s="5">
        <v>30</v>
      </c>
      <c r="B52" s="6">
        <v>130.14990123282601</v>
      </c>
      <c r="C52" s="6">
        <f>130.149901232825 * $B$36 / 100</f>
        <v>130.14990123282499</v>
      </c>
      <c r="D52" s="6">
        <v>16.398598333333329</v>
      </c>
      <c r="E52" s="7">
        <f>16.3985983333333 * $B$36 / 100</f>
        <v>16.3985983333333</v>
      </c>
    </row>
    <row r="53" spans="1:18" x14ac:dyDescent="0.25">
      <c r="A53" s="5">
        <v>40</v>
      </c>
      <c r="B53" s="6">
        <v>131.4158362581351</v>
      </c>
      <c r="C53" s="6">
        <f>131.415836258135 * $B$36 / 100</f>
        <v>131.41583625813499</v>
      </c>
      <c r="D53" s="6">
        <v>16.558103333333332</v>
      </c>
      <c r="E53" s="7">
        <f>16.5581033333333 * $B$36 / 100</f>
        <v>16.5581033333333</v>
      </c>
    </row>
    <row r="54" spans="1:18" x14ac:dyDescent="0.25">
      <c r="A54" s="5">
        <v>50</v>
      </c>
      <c r="B54" s="6">
        <v>132.68177128344419</v>
      </c>
      <c r="C54" s="6">
        <f>132.681771283444 * $B$36 / 100</f>
        <v>132.68177128344399</v>
      </c>
      <c r="D54" s="6">
        <v>16.717608333333331</v>
      </c>
      <c r="E54" s="7">
        <f>16.7176083333333 * $B$36 / 100</f>
        <v>16.717608333333299</v>
      </c>
    </row>
    <row r="55" spans="1:18" x14ac:dyDescent="0.25">
      <c r="A55" s="5">
        <v>60</v>
      </c>
      <c r="B55" s="6">
        <v>133.9477063087532</v>
      </c>
      <c r="C55" s="6">
        <f>133.947706308753 * $B$36 / 100</f>
        <v>133.947706308753</v>
      </c>
      <c r="D55" s="6">
        <v>16.87711333333333</v>
      </c>
      <c r="E55" s="7">
        <f>16.8771133333333 * $B$36 / 100</f>
        <v>16.877113333333298</v>
      </c>
    </row>
    <row r="56" spans="1:18" x14ac:dyDescent="0.25">
      <c r="A56" s="5">
        <v>70</v>
      </c>
      <c r="B56" s="6">
        <v>135.21364133406229</v>
      </c>
      <c r="C56" s="6">
        <f>135.213641334062 * $B$36 / 100</f>
        <v>135.213641334062</v>
      </c>
      <c r="D56" s="6">
        <v>17.03661833333333</v>
      </c>
      <c r="E56" s="7">
        <f>17.0366183333333 * $B$36 / 100</f>
        <v>17.036618333333301</v>
      </c>
    </row>
    <row r="57" spans="1:18" x14ac:dyDescent="0.25">
      <c r="A57" s="8">
        <v>80</v>
      </c>
      <c r="B57" s="9">
        <v>136.47957635937141</v>
      </c>
      <c r="C57" s="9">
        <f>136.479576359371 * $B$36 / 100</f>
        <v>136.47957635937101</v>
      </c>
      <c r="D57" s="9">
        <v>17.196123333333329</v>
      </c>
      <c r="E57" s="10">
        <f>17.1961233333333 * $B$36 / 100</f>
        <v>17.196123333333301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18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42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8.9299077893970775</v>
      </c>
      <c r="C67" s="31">
        <v>7.8782246584988176</v>
      </c>
      <c r="D67" s="31">
        <v>6.941410082075711</v>
      </c>
      <c r="E67" s="31">
        <v>6.1104425247839851</v>
      </c>
      <c r="F67" s="31">
        <v>5.3766740107336117</v>
      </c>
      <c r="G67" s="31">
        <v>4.7318301234883151</v>
      </c>
      <c r="H67" s="31">
        <v>4.1680100060655771</v>
      </c>
      <c r="I67" s="31">
        <v>3.677686360936598</v>
      </c>
      <c r="J67" s="31">
        <v>3.2537054500263669</v>
      </c>
      <c r="K67" s="31">
        <v>2.8892870947136049</v>
      </c>
      <c r="L67" s="31">
        <v>2.5780246758307812</v>
      </c>
      <c r="M67" s="31">
        <v>2.3138851336641109</v>
      </c>
      <c r="N67" s="31">
        <v>2.0912089679535599</v>
      </c>
      <c r="O67" s="31">
        <v>1.904710237892856</v>
      </c>
      <c r="P67" s="31">
        <v>1.7494765621294699</v>
      </c>
      <c r="Q67" s="31">
        <v>1.620969118764614</v>
      </c>
      <c r="R67" s="31">
        <v>1.515022645353246</v>
      </c>
      <c r="S67" s="31">
        <v>1.4278454389040931</v>
      </c>
      <c r="T67" s="31">
        <v>1.356019355879615</v>
      </c>
      <c r="U67" s="31">
        <v>1.296499812196048</v>
      </c>
      <c r="V67" s="31">
        <v>1.246615783223314</v>
      </c>
      <c r="W67" s="31">
        <v>1.204069803785172</v>
      </c>
      <c r="X67" s="31">
        <v>1.1669379681590439</v>
      </c>
      <c r="Y67" s="31">
        <v>1.133669930076181</v>
      </c>
      <c r="Z67" s="31">
        <v>1.10308890272152</v>
      </c>
      <c r="AA67" s="31">
        <v>1.0743916587337781</v>
      </c>
      <c r="AB67" s="31">
        <v>1.0471485302054231</v>
      </c>
      <c r="AC67" s="31">
        <v>1.021303408682652</v>
      </c>
      <c r="AD67" s="31">
        <v>0.9971737451654441</v>
      </c>
      <c r="AE67" s="31">
        <v>0.97545055010748205</v>
      </c>
      <c r="AF67" s="31">
        <v>0.95719839341622792</v>
      </c>
      <c r="AG67" s="31">
        <v>0.94385540445295424</v>
      </c>
      <c r="AH67" s="32">
        <v>0.93723327203250073</v>
      </c>
    </row>
    <row r="68" spans="1:34" x14ac:dyDescent="0.25">
      <c r="A68" s="30">
        <v>-70</v>
      </c>
      <c r="B68" s="31">
        <v>9.0587210702096552</v>
      </c>
      <c r="C68" s="31">
        <v>7.9930930134035858</v>
      </c>
      <c r="D68" s="31">
        <v>7.0434070458751874</v>
      </c>
      <c r="E68" s="31">
        <v>6.2005997975145526</v>
      </c>
      <c r="F68" s="31">
        <v>5.4559814576655548</v>
      </c>
      <c r="G68" s="31">
        <v>4.8012357751258081</v>
      </c>
      <c r="H68" s="31">
        <v>4.2284200581466687</v>
      </c>
      <c r="I68" s="31">
        <v>3.7299651744332372</v>
      </c>
      <c r="J68" s="31">
        <v>3.2986755511443788</v>
      </c>
      <c r="K68" s="31">
        <v>2.9277291748927041</v>
      </c>
      <c r="L68" s="31">
        <v>2.610677591744571</v>
      </c>
      <c r="M68" s="31">
        <v>2.3414459072200819</v>
      </c>
      <c r="N68" s="31">
        <v>2.1143327862930898</v>
      </c>
      <c r="O68" s="31">
        <v>1.924010453391211</v>
      </c>
      <c r="P68" s="31">
        <v>1.765524692395801</v>
      </c>
      <c r="Q68" s="31">
        <v>1.6342948466419389</v>
      </c>
      <c r="R68" s="31">
        <v>1.5261138189185071</v>
      </c>
      <c r="S68" s="31">
        <v>1.437148071468098</v>
      </c>
      <c r="T68" s="31">
        <v>1.3639376259870679</v>
      </c>
      <c r="U68" s="31">
        <v>1.303396063625518</v>
      </c>
      <c r="V68" s="31">
        <v>1.252810524987293</v>
      </c>
      <c r="W68" s="31">
        <v>1.2098417101300061</v>
      </c>
      <c r="X68" s="31">
        <v>1.172523878564995</v>
      </c>
      <c r="Y68" s="31">
        <v>1.1392648492573509</v>
      </c>
      <c r="Z68" s="31">
        <v>1.108846000625946</v>
      </c>
      <c r="AA68" s="31">
        <v>1.080422270543369</v>
      </c>
      <c r="AB68" s="31">
        <v>1.053522156335944</v>
      </c>
      <c r="AC68" s="31">
        <v>1.0280477147838201</v>
      </c>
      <c r="AD68" s="31">
        <v>1.004274562120806</v>
      </c>
      <c r="AE68" s="31">
        <v>0.98285187403450913</v>
      </c>
      <c r="AF68" s="31">
        <v>0.96480238566626764</v>
      </c>
      <c r="AG68" s="31">
        <v>0.95152239161117813</v>
      </c>
      <c r="AH68" s="32">
        <v>0.94478174591806419</v>
      </c>
    </row>
    <row r="69" spans="1:34" x14ac:dyDescent="0.25">
      <c r="A69" s="30">
        <v>-60</v>
      </c>
      <c r="B69" s="31">
        <v>9.1883420176323547</v>
      </c>
      <c r="C69" s="31">
        <v>8.1087210490902262</v>
      </c>
      <c r="D69" s="31">
        <v>7.1461171742140506</v>
      </c>
      <c r="E69" s="31">
        <v>6.29142518812783</v>
      </c>
      <c r="F69" s="31">
        <v>5.5359134454093102</v>
      </c>
      <c r="G69" s="31">
        <v>4.8712238600899891</v>
      </c>
      <c r="H69" s="31">
        <v>4.2893719056551207</v>
      </c>
      <c r="I69" s="31">
        <v>3.782746615043683</v>
      </c>
      <c r="J69" s="31">
        <v>3.3441105806484388</v>
      </c>
      <c r="K69" s="31">
        <v>2.966599954315873</v>
      </c>
      <c r="L69" s="31">
        <v>2.6437244473462438</v>
      </c>
      <c r="M69" s="31">
        <v>2.3693673304935312</v>
      </c>
      <c r="N69" s="31">
        <v>2.1377854339654649</v>
      </c>
      <c r="O69" s="31">
        <v>1.9436091474235779</v>
      </c>
      <c r="P69" s="31">
        <v>1.7818424199830809</v>
      </c>
      <c r="Q69" s="31">
        <v>1.647862760212957</v>
      </c>
      <c r="R69" s="31">
        <v>1.5374212361359729</v>
      </c>
      <c r="S69" s="31">
        <v>1.446642475228614</v>
      </c>
      <c r="T69" s="31">
        <v>1.372024664421114</v>
      </c>
      <c r="U69" s="31">
        <v>1.3104395500974579</v>
      </c>
      <c r="V69" s="31">
        <v>1.259132438095379</v>
      </c>
      <c r="W69" s="31">
        <v>1.2157221937064051</v>
      </c>
      <c r="X69" s="31">
        <v>1.178201241675717</v>
      </c>
      <c r="Y69" s="31">
        <v>1.1449355662023279</v>
      </c>
      <c r="Z69" s="31">
        <v>1.114664710938968</v>
      </c>
      <c r="AA69" s="31">
        <v>1.0865017789921261</v>
      </c>
      <c r="AB69" s="31">
        <v>1.05993343292204</v>
      </c>
      <c r="AC69" s="31">
        <v>1.034819894742693</v>
      </c>
      <c r="AD69" s="31">
        <v>1.0113949459218179</v>
      </c>
      <c r="AE69" s="31">
        <v>0.99026592738088626</v>
      </c>
      <c r="AF69" s="31">
        <v>0.97241373949513144</v>
      </c>
      <c r="AG69" s="31">
        <v>0.95919284209357181</v>
      </c>
      <c r="AH69" s="32">
        <v>0.95233125445884093</v>
      </c>
    </row>
    <row r="70" spans="1:34" x14ac:dyDescent="0.25">
      <c r="A70" s="30">
        <v>-50</v>
      </c>
      <c r="B70" s="31">
        <v>9.3187372883389763</v>
      </c>
      <c r="C70" s="31">
        <v>8.2250764385865303</v>
      </c>
      <c r="D70" s="31">
        <v>7.2495091564741108</v>
      </c>
      <c r="E70" s="31">
        <v>6.382888402359618</v>
      </c>
      <c r="F70" s="31">
        <v>5.6164406960546724</v>
      </c>
      <c r="G70" s="31">
        <v>4.941766116824664</v>
      </c>
      <c r="H70" s="31">
        <v>4.3508383033887341</v>
      </c>
      <c r="I70" s="31">
        <v>3.8360044539197489</v>
      </c>
      <c r="J70" s="31">
        <v>3.38998532604435</v>
      </c>
      <c r="K70" s="31">
        <v>3.0058752368429169</v>
      </c>
      <c r="L70" s="31">
        <v>2.6771420628495921</v>
      </c>
      <c r="M70" s="31">
        <v>2.397627240052242</v>
      </c>
      <c r="N70" s="31">
        <v>2.1615457638924971</v>
      </c>
      <c r="O70" s="31">
        <v>1.9634861892657429</v>
      </c>
      <c r="P70" s="31">
        <v>1.7984106305211141</v>
      </c>
      <c r="Q70" s="31">
        <v>1.6616547614614741</v>
      </c>
      <c r="R70" s="31">
        <v>1.5489278153434589</v>
      </c>
      <c r="S70" s="31">
        <v>1.4563125848774441</v>
      </c>
      <c r="T70" s="31">
        <v>1.380265422227547</v>
      </c>
      <c r="U70" s="31">
        <v>1.317616239011665</v>
      </c>
      <c r="V70" s="31">
        <v>1.2655685063013971</v>
      </c>
      <c r="W70" s="31">
        <v>1.221699254622155</v>
      </c>
      <c r="X70" s="31">
        <v>1.183959073953023</v>
      </c>
      <c r="Y70" s="31">
        <v>1.1506721137268749</v>
      </c>
      <c r="Z70" s="31">
        <v>1.120536082830359</v>
      </c>
      <c r="AA70" s="31">
        <v>1.092622249603846</v>
      </c>
      <c r="AB70" s="31">
        <v>1.0663754418414439</v>
      </c>
      <c r="AC70" s="31">
        <v>1.0416140467910151</v>
      </c>
      <c r="AD70" s="31">
        <v>1.018530011154219</v>
      </c>
      <c r="AE70" s="31">
        <v>0.99768884108635481</v>
      </c>
      <c r="AF70" s="31">
        <v>0.9800296021966306</v>
      </c>
      <c r="AG70" s="31">
        <v>0.96686491954784515</v>
      </c>
      <c r="AH70" s="32">
        <v>0.95988097765662417</v>
      </c>
    </row>
    <row r="71" spans="1:34" x14ac:dyDescent="0.25">
      <c r="A71" s="30">
        <v>-40</v>
      </c>
      <c r="B71" s="31">
        <v>9.4498742419046433</v>
      </c>
      <c r="C71" s="31">
        <v>8.3421275578216214</v>
      </c>
      <c r="D71" s="31">
        <v>7.3535523849384958</v>
      </c>
      <c r="E71" s="31">
        <v>6.4749598488470372</v>
      </c>
      <c r="F71" s="31">
        <v>5.6975346345927651</v>
      </c>
      <c r="G71" s="31">
        <v>5.0128349866749531</v>
      </c>
      <c r="H71" s="31">
        <v>4.4127927090466317</v>
      </c>
      <c r="I71" s="31">
        <v>3.8897131651145429</v>
      </c>
      <c r="J71" s="31">
        <v>3.4362752777392358</v>
      </c>
      <c r="K71" s="31">
        <v>3.0455315292349621</v>
      </c>
      <c r="L71" s="31">
        <v>2.7109079613697489</v>
      </c>
      <c r="M71" s="31">
        <v>2.4262041753653549</v>
      </c>
      <c r="N71" s="31">
        <v>2.1855933318973011</v>
      </c>
      <c r="O71" s="31">
        <v>1.9836221510948591</v>
      </c>
      <c r="P71" s="31">
        <v>1.8152109125410429</v>
      </c>
      <c r="Q71" s="31">
        <v>1.675653455272599</v>
      </c>
      <c r="R71" s="31">
        <v>1.560617177780071</v>
      </c>
      <c r="S71" s="31">
        <v>1.4661430380076961</v>
      </c>
      <c r="T71" s="31">
        <v>1.3886455533535049</v>
      </c>
      <c r="U71" s="31">
        <v>1.324912800669269</v>
      </c>
      <c r="V71" s="31">
        <v>1.2721064162604669</v>
      </c>
      <c r="W71" s="31">
        <v>1.227761595886397</v>
      </c>
      <c r="X71" s="31">
        <v>1.189787094760044</v>
      </c>
      <c r="Y71" s="31">
        <v>1.1564652275481571</v>
      </c>
      <c r="Z71" s="31">
        <v>1.126451868371283</v>
      </c>
      <c r="AA71" s="31">
        <v>1.0987764508036479</v>
      </c>
      <c r="AB71" s="31">
        <v>1.0728419678732981</v>
      </c>
      <c r="AC71" s="31">
        <v>1.0484249720619629</v>
      </c>
      <c r="AD71" s="31">
        <v>1.0256755753051541</v>
      </c>
      <c r="AE71" s="31">
        <v>1.0051174489921171</v>
      </c>
      <c r="AF71" s="31">
        <v>0.98764782396587247</v>
      </c>
      <c r="AG71" s="31">
        <v>0.97453749052318972</v>
      </c>
      <c r="AH71" s="32">
        <v>0.96743079841451141</v>
      </c>
    </row>
    <row r="72" spans="1:34" x14ac:dyDescent="0.25">
      <c r="A72" s="30">
        <v>-30</v>
      </c>
      <c r="B72" s="31">
        <v>9.5817209408057806</v>
      </c>
      <c r="C72" s="31">
        <v>8.459843485625937</v>
      </c>
      <c r="D72" s="31">
        <v>7.4582169547916264</v>
      </c>
      <c r="E72" s="31">
        <v>6.5676106391285174</v>
      </c>
      <c r="F72" s="31">
        <v>5.7791673889160187</v>
      </c>
      <c r="G72" s="31">
        <v>5.0844036138872886</v>
      </c>
      <c r="H72" s="31">
        <v>4.4752092832292396</v>
      </c>
      <c r="I72" s="31">
        <v>3.9438479255825092</v>
      </c>
      <c r="J72" s="31">
        <v>3.4829566290415208</v>
      </c>
      <c r="K72" s="31">
        <v>3.0855460411544291</v>
      </c>
      <c r="L72" s="31">
        <v>2.745000368923141</v>
      </c>
      <c r="M72" s="31">
        <v>2.455077378803304</v>
      </c>
      <c r="N72" s="31">
        <v>2.2099083967043112</v>
      </c>
      <c r="O72" s="31">
        <v>2.0039983079893471</v>
      </c>
      <c r="P72" s="31">
        <v>1.832225557475275</v>
      </c>
      <c r="Q72" s="31">
        <v>1.6898421494327751</v>
      </c>
      <c r="R72" s="31">
        <v>1.572473647586236</v>
      </c>
      <c r="S72" s="31">
        <v>1.476119175113821</v>
      </c>
      <c r="T72" s="31">
        <v>1.3971514146474091</v>
      </c>
      <c r="U72" s="31">
        <v>1.3323166082726829</v>
      </c>
      <c r="V72" s="31">
        <v>1.2787345575290019</v>
      </c>
      <c r="W72" s="31">
        <v>1.233898623409559</v>
      </c>
      <c r="X72" s="31">
        <v>1.195675726361201</v>
      </c>
      <c r="Y72" s="31">
        <v>1.1623063462845951</v>
      </c>
      <c r="Z72" s="31">
        <v>1.1324045225341519</v>
      </c>
      <c r="AA72" s="31">
        <v>1.1049578539180049</v>
      </c>
      <c r="AB72" s="31">
        <v>1.0793274986980701</v>
      </c>
      <c r="AC72" s="31">
        <v>1.0552481745899731</v>
      </c>
      <c r="AD72" s="31">
        <v>1.032828158763091</v>
      </c>
      <c r="AE72" s="31">
        <v>1.012549287840564</v>
      </c>
      <c r="AF72" s="31">
        <v>0.99526695789935327</v>
      </c>
      <c r="AG72" s="31">
        <v>0.98221012447002898</v>
      </c>
      <c r="AH72" s="32">
        <v>0.97498130253700266</v>
      </c>
    </row>
    <row r="73" spans="1:34" x14ac:dyDescent="0.25">
      <c r="A73" s="30">
        <v>-20</v>
      </c>
      <c r="B73" s="31">
        <v>9.7142461504201414</v>
      </c>
      <c r="C73" s="31">
        <v>8.578194003731209</v>
      </c>
      <c r="D73" s="31">
        <v>7.5634736641192486</v>
      </c>
      <c r="E73" s="31">
        <v>6.6608125876438047</v>
      </c>
      <c r="F73" s="31">
        <v>5.8613117898181759</v>
      </c>
      <c r="G73" s="31">
        <v>5.1564458456094107</v>
      </c>
      <c r="H73" s="31">
        <v>4.5380628894383026</v>
      </c>
      <c r="I73" s="31">
        <v>3.9983846151793898</v>
      </c>
      <c r="J73" s="31">
        <v>3.5300062761609641</v>
      </c>
      <c r="K73" s="31">
        <v>3.12589668516507</v>
      </c>
      <c r="L73" s="31">
        <v>2.7793982144275078</v>
      </c>
      <c r="M73" s="31">
        <v>2.4842267956378161</v>
      </c>
      <c r="N73" s="31">
        <v>2.2344719199392689</v>
      </c>
      <c r="O73" s="31">
        <v>2.0245966379289349</v>
      </c>
      <c r="P73" s="31">
        <v>1.8494375596575769</v>
      </c>
      <c r="Q73" s="31">
        <v>1.7042048546297339</v>
      </c>
      <c r="R73" s="31">
        <v>1.584482251803724</v>
      </c>
      <c r="S73" s="31">
        <v>1.486227039591562</v>
      </c>
      <c r="T73" s="31">
        <v>1.4057700658590131</v>
      </c>
      <c r="U73" s="31">
        <v>1.339815737925667</v>
      </c>
      <c r="V73" s="31">
        <v>1.285442022564778</v>
      </c>
      <c r="W73" s="31">
        <v>1.2401004460033731</v>
      </c>
      <c r="X73" s="31">
        <v>1.201616093922254</v>
      </c>
      <c r="Y73" s="31">
        <v>1.1681876114559471</v>
      </c>
      <c r="Z73" s="31">
        <v>1.138387203192728</v>
      </c>
      <c r="AA73" s="31">
        <v>1.1111606331746351</v>
      </c>
      <c r="AB73" s="31">
        <v>1.085827224897465</v>
      </c>
      <c r="AC73" s="31">
        <v>1.0620798613107461</v>
      </c>
      <c r="AD73" s="31">
        <v>1.0399849848177529</v>
      </c>
      <c r="AE73" s="31">
        <v>1.0199825972754799</v>
      </c>
      <c r="AF73" s="31">
        <v>1.002886259994767</v>
      </c>
      <c r="AG73" s="31">
        <v>0.98988309374011862</v>
      </c>
      <c r="AH73" s="32">
        <v>0.9825337787297812</v>
      </c>
    </row>
    <row r="74" spans="1:34" x14ac:dyDescent="0.25">
      <c r="A74" s="30">
        <v>-10</v>
      </c>
      <c r="B74" s="31">
        <v>9.8474193390267821</v>
      </c>
      <c r="C74" s="31">
        <v>8.6971495967705081</v>
      </c>
      <c r="D74" s="31">
        <v>7.6692940139084262</v>
      </c>
      <c r="E74" s="31">
        <v>6.7545382117339656</v>
      </c>
      <c r="F74" s="31">
        <v>5.9439413709943114</v>
      </c>
      <c r="G74" s="31">
        <v>5.2289362318903896</v>
      </c>
      <c r="H74" s="31">
        <v>4.6013290940768936</v>
      </c>
      <c r="I74" s="31">
        <v>4.0532998166622436</v>
      </c>
      <c r="J74" s="31">
        <v>3.5774018182086191</v>
      </c>
      <c r="K74" s="31">
        <v>3.1665620767319602</v>
      </c>
      <c r="L74" s="31">
        <v>2.814081129701933</v>
      </c>
      <c r="M74" s="31">
        <v>2.5136330740419748</v>
      </c>
      <c r="N74" s="31">
        <v>2.2592655661292511</v>
      </c>
      <c r="O74" s="31">
        <v>2.0453998217947138</v>
      </c>
      <c r="P74" s="31">
        <v>1.866830616323008</v>
      </c>
      <c r="Q74" s="31">
        <v>1.7187262844525639</v>
      </c>
      <c r="R74" s="31">
        <v>1.5966287203755849</v>
      </c>
      <c r="S74" s="31">
        <v>1.496453377737968</v>
      </c>
      <c r="T74" s="31">
        <v>1.414489269639392</v>
      </c>
      <c r="U74" s="31">
        <v>1.3473989686332981</v>
      </c>
      <c r="V74" s="31">
        <v>1.2922186067268411</v>
      </c>
      <c r="W74" s="31">
        <v>1.246357875380943</v>
      </c>
      <c r="X74" s="31">
        <v>1.207600025510281</v>
      </c>
      <c r="Y74" s="31">
        <v>1.1741018674832571</v>
      </c>
      <c r="Z74" s="31">
        <v>1.144393771122076</v>
      </c>
      <c r="AA74" s="31">
        <v>1.1173796657026249</v>
      </c>
      <c r="AB74" s="31">
        <v>1.0923370399546</v>
      </c>
      <c r="AC74" s="31">
        <v>1.06891694206141</v>
      </c>
      <c r="AD74" s="31">
        <v>1.047143979660216</v>
      </c>
      <c r="AE74" s="31">
        <v>1.027416319841912</v>
      </c>
      <c r="AF74" s="31">
        <v>1.010505689151223</v>
      </c>
      <c r="AG74" s="31">
        <v>0.99755737358652385</v>
      </c>
      <c r="AH74" s="32">
        <v>0.99009021859995272</v>
      </c>
    </row>
    <row r="75" spans="1:34" x14ac:dyDescent="0.25">
      <c r="A75" s="30">
        <v>0</v>
      </c>
      <c r="B75" s="31">
        <v>9.9812106778060876</v>
      </c>
      <c r="C75" s="31">
        <v>8.8166814522782175</v>
      </c>
      <c r="D75" s="31">
        <v>7.7756502080475443</v>
      </c>
      <c r="E75" s="31">
        <v>6.8487607316413772</v>
      </c>
      <c r="F75" s="31">
        <v>6.0270303690407934</v>
      </c>
      <c r="G75" s="31">
        <v>5.3018500256806078</v>
      </c>
      <c r="H75" s="31">
        <v>4.6649841664493934</v>
      </c>
      <c r="I75" s="31">
        <v>4.1085708156894594</v>
      </c>
      <c r="J75" s="31">
        <v>3.6251215571968718</v>
      </c>
      <c r="K75" s="31">
        <v>3.2075215342214651</v>
      </c>
      <c r="L75" s="31">
        <v>2.8490294494667912</v>
      </c>
      <c r="M75" s="31">
        <v>2.5432775650901558</v>
      </c>
      <c r="N75" s="31">
        <v>2.2842717027026329</v>
      </c>
      <c r="O75" s="31">
        <v>2.0663912433690479</v>
      </c>
      <c r="P75" s="31">
        <v>1.884389127607945</v>
      </c>
      <c r="Q75" s="31">
        <v>1.7333918553916401</v>
      </c>
      <c r="R75" s="31">
        <v>1.6088994861462069</v>
      </c>
      <c r="S75" s="31">
        <v>1.506785638751446</v>
      </c>
      <c r="T75" s="31">
        <v>1.42329749154092</v>
      </c>
      <c r="U75" s="31">
        <v>1.3550557823019569</v>
      </c>
      <c r="V75" s="31">
        <v>1.299054808275582</v>
      </c>
      <c r="W75" s="31">
        <v>1.252662426156631</v>
      </c>
      <c r="X75" s="31">
        <v>1.2136200520936531</v>
      </c>
      <c r="Y75" s="31">
        <v>1.1800426616889439</v>
      </c>
      <c r="Z75" s="31">
        <v>1.1504187899985681</v>
      </c>
      <c r="AA75" s="31">
        <v>1.1236105315323499</v>
      </c>
      <c r="AB75" s="31">
        <v>1.0988535402538351</v>
      </c>
      <c r="AC75" s="31">
        <v>1.0757570295803121</v>
      </c>
      <c r="AD75" s="31">
        <v>1.0543037723828561</v>
      </c>
      <c r="AE75" s="31">
        <v>1.034850100986251</v>
      </c>
      <c r="AF75" s="31">
        <v>1.018125907169072</v>
      </c>
      <c r="AG75" s="31">
        <v>1.0052346421636289</v>
      </c>
      <c r="AH75" s="32">
        <v>0.99765331665590662</v>
      </c>
    </row>
    <row r="76" spans="1:34" x14ac:dyDescent="0.25">
      <c r="A76" s="30">
        <v>10</v>
      </c>
      <c r="B76" s="31">
        <v>10.115591040839741</v>
      </c>
      <c r="C76" s="31">
        <v>8.9367614606900219</v>
      </c>
      <c r="D76" s="31">
        <v>7.8825151533262838</v>
      </c>
      <c r="E76" s="31">
        <v>6.9434540705097278</v>
      </c>
      <c r="F76" s="31">
        <v>6.1105537234553129</v>
      </c>
      <c r="G76" s="31">
        <v>5.3751631828317459</v>
      </c>
      <c r="H76" s="31">
        <v>4.7290050787614843</v>
      </c>
      <c r="I76" s="31">
        <v>4.1641756008207214</v>
      </c>
      <c r="J76" s="31">
        <v>3.6731444980394188</v>
      </c>
      <c r="K76" s="31">
        <v>3.248755078901278</v>
      </c>
      <c r="L76" s="31">
        <v>2.8842242113437582</v>
      </c>
      <c r="M76" s="31">
        <v>2.5731423227580539</v>
      </c>
      <c r="N76" s="31">
        <v>2.3094733999891131</v>
      </c>
      <c r="O76" s="31">
        <v>2.0875549893356489</v>
      </c>
      <c r="P76" s="31">
        <v>1.90209819655009</v>
      </c>
      <c r="Q76" s="31">
        <v>1.748187686838659</v>
      </c>
      <c r="R76" s="31">
        <v>1.621281684861293</v>
      </c>
      <c r="S76" s="31">
        <v>1.517211974731689</v>
      </c>
      <c r="T76" s="31">
        <v>1.4321839000173009</v>
      </c>
      <c r="U76" s="31">
        <v>1.3627763637393251</v>
      </c>
      <c r="V76" s="31">
        <v>1.305941828372696</v>
      </c>
      <c r="W76" s="31">
        <v>1.2590063158461311</v>
      </c>
      <c r="X76" s="31">
        <v>1.2196694075420571</v>
      </c>
      <c r="Y76" s="31">
        <v>1.1860042442966741</v>
      </c>
      <c r="Z76" s="31">
        <v>1.1564575263999151</v>
      </c>
      <c r="AA76" s="31">
        <v>1.129849513595484</v>
      </c>
      <c r="AB76" s="31">
        <v>1.105374025080845</v>
      </c>
      <c r="AC76" s="31">
        <v>1.0825984395071551</v>
      </c>
      <c r="AD76" s="31">
        <v>1.0614636949793841</v>
      </c>
      <c r="AE76" s="31">
        <v>1.0422842890561741</v>
      </c>
      <c r="AF76" s="31">
        <v>1.0257482787500301</v>
      </c>
      <c r="AG76" s="31">
        <v>1.0129172805271129</v>
      </c>
      <c r="AH76" s="32">
        <v>1.0052264703073419</v>
      </c>
    </row>
    <row r="77" spans="1:34" x14ac:dyDescent="0.25">
      <c r="A77" s="30">
        <v>20</v>
      </c>
      <c r="B77" s="31">
        <v>10.250532005110751</v>
      </c>
      <c r="C77" s="31">
        <v>9.057362215342927</v>
      </c>
      <c r="D77" s="31">
        <v>7.9898624594356553</v>
      </c>
      <c r="E77" s="31">
        <v>7.0385928543840253</v>
      </c>
      <c r="F77" s="31">
        <v>6.1944870766368796</v>
      </c>
      <c r="G77" s="31">
        <v>5.4488523620968143</v>
      </c>
      <c r="H77" s="31">
        <v>4.7933695061201744</v>
      </c>
      <c r="I77" s="31">
        <v>4.2200928635170349</v>
      </c>
      <c r="J77" s="31">
        <v>3.7214503485512491</v>
      </c>
      <c r="K77" s="31">
        <v>3.2902434349404142</v>
      </c>
      <c r="L77" s="31">
        <v>2.919647155855857</v>
      </c>
      <c r="M77" s="31">
        <v>2.6032101039226681</v>
      </c>
      <c r="N77" s="31">
        <v>2.3348544312196791</v>
      </c>
      <c r="O77" s="31">
        <v>2.1088758492795061</v>
      </c>
      <c r="P77" s="31">
        <v>1.919943629088446</v>
      </c>
      <c r="Q77" s="31">
        <v>1.763100601086607</v>
      </c>
      <c r="R77" s="31">
        <v>1.633763155167822</v>
      </c>
      <c r="S77" s="31">
        <v>1.527721240679681</v>
      </c>
      <c r="T77" s="31">
        <v>1.441138366423518</v>
      </c>
      <c r="U77" s="31">
        <v>1.3705516006544149</v>
      </c>
      <c r="V77" s="31">
        <v>1.31287157108118</v>
      </c>
      <c r="W77" s="31">
        <v>1.2653824648664529</v>
      </c>
      <c r="X77" s="31">
        <v>1.225742028626515</v>
      </c>
      <c r="Y77" s="31">
        <v>1.191981568431461</v>
      </c>
      <c r="Z77" s="31">
        <v>1.162505949805116</v>
      </c>
      <c r="AA77" s="31">
        <v>1.136093597725089</v>
      </c>
      <c r="AB77" s="31">
        <v>1.111896496622663</v>
      </c>
      <c r="AC77" s="31">
        <v>1.0894401903829729</v>
      </c>
      <c r="AD77" s="31">
        <v>1.068623782344805</v>
      </c>
      <c r="AE77" s="31">
        <v>1.0497199353007469</v>
      </c>
      <c r="AF77" s="31">
        <v>1.033374871497124</v>
      </c>
      <c r="AG77" s="31">
        <v>1.0206083726340149</v>
      </c>
      <c r="AH77" s="32">
        <v>1.0128137798652259</v>
      </c>
    </row>
    <row r="78" spans="1:34" x14ac:dyDescent="0.25">
      <c r="A78" s="30">
        <v>30</v>
      </c>
      <c r="B78" s="31">
        <v>10.386005850503439</v>
      </c>
      <c r="C78" s="31">
        <v>9.1784570124752545</v>
      </c>
      <c r="D78" s="31">
        <v>8.0976664389679875</v>
      </c>
      <c r="E78" s="31">
        <v>7.134152412210593</v>
      </c>
      <c r="F78" s="31">
        <v>6.2788067738858224</v>
      </c>
      <c r="G78" s="31">
        <v>5.5228949251301422</v>
      </c>
      <c r="H78" s="31">
        <v>4.8580558265337936</v>
      </c>
      <c r="I78" s="31">
        <v>4.2763019981407364</v>
      </c>
      <c r="J78" s="31">
        <v>3.7700195194487112</v>
      </c>
      <c r="K78" s="31">
        <v>3.3319680294091918</v>
      </c>
      <c r="L78" s="31">
        <v>2.955280726427413</v>
      </c>
      <c r="M78" s="31">
        <v>2.6334643683623362</v>
      </c>
      <c r="N78" s="31">
        <v>2.3603992725266831</v>
      </c>
      <c r="O78" s="31">
        <v>2.130339315686955</v>
      </c>
      <c r="P78" s="31">
        <v>1.9379119340633451</v>
      </c>
      <c r="Q78" s="31">
        <v>1.778118123329836</v>
      </c>
      <c r="R78" s="31">
        <v>1.64633243861416</v>
      </c>
      <c r="S78" s="31">
        <v>1.5383029944977811</v>
      </c>
      <c r="T78" s="31">
        <v>1.450151465015922</v>
      </c>
      <c r="U78" s="31">
        <v>1.378373083657557</v>
      </c>
      <c r="V78" s="31">
        <v>1.3198366433653961</v>
      </c>
      <c r="W78" s="31">
        <v>1.271784496535928</v>
      </c>
      <c r="X78" s="31">
        <v>1.231832555019349</v>
      </c>
      <c r="Y78" s="31">
        <v>1.197970290119635</v>
      </c>
      <c r="Z78" s="31">
        <v>1.1685607325945</v>
      </c>
      <c r="AA78" s="31">
        <v>1.1423404726554229</v>
      </c>
      <c r="AB78" s="31">
        <v>1.118419659967629</v>
      </c>
      <c r="AC78" s="31">
        <v>1.0962820036500569</v>
      </c>
      <c r="AD78" s="31">
        <v>1.075784772275451</v>
      </c>
      <c r="AE78" s="31">
        <v>1.057158793870222</v>
      </c>
      <c r="AF78" s="31">
        <v>1.041008455914622</v>
      </c>
      <c r="AG78" s="31">
        <v>1.028311705342646</v>
      </c>
      <c r="AH78" s="32">
        <v>1.020420048541937</v>
      </c>
    </row>
    <row r="79" spans="1:34" x14ac:dyDescent="0.25">
      <c r="A79" s="30">
        <v>40</v>
      </c>
      <c r="B79" s="31">
        <v>10.521985559803429</v>
      </c>
      <c r="C79" s="31">
        <v>9.3000198512266472</v>
      </c>
      <c r="D79" s="31">
        <v>8.2059021074169038</v>
      </c>
      <c r="E79" s="31">
        <v>7.2301087758370661</v>
      </c>
      <c r="F79" s="31">
        <v>6.3634898634037631</v>
      </c>
      <c r="G79" s="31">
        <v>5.5972689364873576</v>
      </c>
      <c r="H79" s="31">
        <v>4.9230431209119727</v>
      </c>
      <c r="I79" s="31">
        <v>4.3327831019554548</v>
      </c>
      <c r="J79" s="31">
        <v>3.8188331243494211</v>
      </c>
      <c r="K79" s="31">
        <v>3.373910992279253</v>
      </c>
      <c r="L79" s="31">
        <v>2.991108069384055</v>
      </c>
      <c r="M79" s="31">
        <v>2.6638892787566841</v>
      </c>
      <c r="N79" s="31">
        <v>2.3860931029437489</v>
      </c>
      <c r="O79" s="31">
        <v>2.1519315839456352</v>
      </c>
      <c r="P79" s="31">
        <v>1.955990323216416</v>
      </c>
      <c r="Q79" s="31">
        <v>1.7932284816639761</v>
      </c>
      <c r="R79" s="31">
        <v>1.6589787796499229</v>
      </c>
      <c r="S79" s="31">
        <v>1.5489474969896051</v>
      </c>
      <c r="T79" s="31">
        <v>1.4592144729521439</v>
      </c>
      <c r="U79" s="31">
        <v>1.3862331062603901</v>
      </c>
      <c r="V79" s="31">
        <v>1.326830355090951</v>
      </c>
      <c r="W79" s="31">
        <v>1.2782067370741961</v>
      </c>
      <c r="X79" s="31">
        <v>1.2379363292942061</v>
      </c>
      <c r="Y79" s="31">
        <v>1.203966768288838</v>
      </c>
      <c r="Z79" s="31">
        <v>1.174619250049731</v>
      </c>
      <c r="AA79" s="31">
        <v>1.1485885300221701</v>
      </c>
      <c r="AB79" s="31">
        <v>1.1249429231053441</v>
      </c>
      <c r="AC79" s="31">
        <v>1.103124303652063</v>
      </c>
      <c r="AD79" s="31">
        <v>1.08294810546894</v>
      </c>
      <c r="AE79" s="31">
        <v>1.064603321816282</v>
      </c>
      <c r="AF79" s="31">
        <v>1.0486525054082489</v>
      </c>
      <c r="AG79" s="31">
        <v>1.0360317684126701</v>
      </c>
      <c r="AH79" s="32">
        <v>1.028050782451118</v>
      </c>
    </row>
    <row r="80" spans="1:34" x14ac:dyDescent="0.25">
      <c r="A80" s="30">
        <v>50</v>
      </c>
      <c r="B80" s="31">
        <v>10.65844481869771</v>
      </c>
      <c r="C80" s="31">
        <v>9.4220254336380496</v>
      </c>
      <c r="D80" s="31">
        <v>8.3145451831773673</v>
      </c>
      <c r="E80" s="31">
        <v>7.3264386800124033</v>
      </c>
      <c r="F80" s="31">
        <v>6.4485140962936756</v>
      </c>
      <c r="G80" s="31">
        <v>5.6719531636254263</v>
      </c>
      <c r="H80" s="31">
        <v>4.9883111730656697</v>
      </c>
      <c r="I80" s="31">
        <v>4.3895169751261394</v>
      </c>
      <c r="J80" s="31">
        <v>3.8678729797723541</v>
      </c>
      <c r="K80" s="31">
        <v>3.416055156423552</v>
      </c>
      <c r="L80" s="31">
        <v>3.0271130339527481</v>
      </c>
      <c r="M80" s="31">
        <v>2.694469700686676</v>
      </c>
      <c r="N80" s="31">
        <v>2.4119218044058339</v>
      </c>
      <c r="O80" s="31">
        <v>2.1736395523444889</v>
      </c>
      <c r="P80" s="31">
        <v>1.9741667111906209</v>
      </c>
      <c r="Q80" s="31">
        <v>1.808420607085969</v>
      </c>
      <c r="R80" s="31">
        <v>1.6716921256260571</v>
      </c>
      <c r="S80" s="31">
        <v>1.5596457118601239</v>
      </c>
      <c r="T80" s="31">
        <v>1.4683193702911359</v>
      </c>
      <c r="U80" s="31">
        <v>1.3941246648758809</v>
      </c>
      <c r="V80" s="31">
        <v>1.333846719024806</v>
      </c>
      <c r="W80" s="31">
        <v>1.284644215602208</v>
      </c>
      <c r="X80" s="31">
        <v>1.24404939692603</v>
      </c>
      <c r="Y80" s="31">
        <v>1.2099680647680351</v>
      </c>
      <c r="Z80" s="31">
        <v>1.180679580353704</v>
      </c>
      <c r="AA80" s="31">
        <v>1.1548368643623019</v>
      </c>
      <c r="AB80" s="31">
        <v>1.1314663969268151</v>
      </c>
      <c r="AC80" s="31">
        <v>1.1099682176339449</v>
      </c>
      <c r="AD80" s="31">
        <v>1.0901159255242481</v>
      </c>
      <c r="AE80" s="31">
        <v>1.0720566790918831</v>
      </c>
      <c r="AF80" s="31">
        <v>1.056311196284903</v>
      </c>
      <c r="AG80" s="31">
        <v>1.043773754505011</v>
      </c>
      <c r="AH80" s="32">
        <v>1.0357121906076829</v>
      </c>
    </row>
    <row r="81" spans="1:34" x14ac:dyDescent="0.25">
      <c r="A81" s="30">
        <v>60</v>
      </c>
      <c r="B81" s="31">
        <v>10.7953580157745</v>
      </c>
      <c r="C81" s="31">
        <v>9.5444491646517307</v>
      </c>
      <c r="D81" s="31">
        <v>8.4235720875456366</v>
      </c>
      <c r="E81" s="31">
        <v>7.4231195623868649</v>
      </c>
      <c r="F81" s="31">
        <v>6.5338579265598078</v>
      </c>
      <c r="G81" s="31">
        <v>5.7469270769026046</v>
      </c>
      <c r="H81" s="31">
        <v>5.0538404697071497</v>
      </c>
      <c r="I81" s="31">
        <v>4.4464851207190659</v>
      </c>
      <c r="J81" s="31">
        <v>3.9171216051377549</v>
      </c>
      <c r="K81" s="31">
        <v>3.4583840576163518</v>
      </c>
      <c r="L81" s="31">
        <v>3.0632801722617491</v>
      </c>
      <c r="M81" s="31">
        <v>2.725191202634575</v>
      </c>
      <c r="N81" s="31">
        <v>2.4378719617492051</v>
      </c>
      <c r="O81" s="31">
        <v>2.1954508220737989</v>
      </c>
      <c r="P81" s="31">
        <v>1.9924297155302191</v>
      </c>
      <c r="Q81" s="31">
        <v>1.823684133494109</v>
      </c>
      <c r="R81" s="31">
        <v>1.684463126794852</v>
      </c>
      <c r="S81" s="31">
        <v>1.5703893057155831</v>
      </c>
      <c r="T81" s="31">
        <v>1.477458839993177</v>
      </c>
      <c r="U81" s="31">
        <v>1.402041458818275</v>
      </c>
      <c r="V81" s="31">
        <v>1.340880450835245</v>
      </c>
      <c r="W81" s="31">
        <v>1.291092664142236</v>
      </c>
      <c r="X81" s="31">
        <v>1.250168506291103</v>
      </c>
      <c r="Y81" s="31">
        <v>1.2159719442874819</v>
      </c>
      <c r="Z81" s="31">
        <v>1.18674050459077</v>
      </c>
      <c r="AA81" s="31">
        <v>1.1610852731140791</v>
      </c>
      <c r="AB81" s="31">
        <v>1.137990895224267</v>
      </c>
      <c r="AC81" s="31">
        <v>1.11681557574202</v>
      </c>
      <c r="AD81" s="31">
        <v>1.0972910789416619</v>
      </c>
      <c r="AE81" s="31">
        <v>1.079522728551304</v>
      </c>
      <c r="AF81" s="31">
        <v>1.063989407752864</v>
      </c>
      <c r="AG81" s="31">
        <v>1.0515435591819799</v>
      </c>
      <c r="AH81" s="32">
        <v>1.0434111849279331</v>
      </c>
    </row>
    <row r="82" spans="1:34" x14ac:dyDescent="0.25">
      <c r="A82" s="30">
        <v>70</v>
      </c>
      <c r="B82" s="31">
        <v>10.932700242523399</v>
      </c>
      <c r="C82" s="31">
        <v>9.6672671521112647</v>
      </c>
      <c r="D82" s="31">
        <v>8.532959944719293</v>
      </c>
      <c r="E82" s="31">
        <v>7.5201295635120271</v>
      </c>
      <c r="F82" s="31">
        <v>6.6195005111077432</v>
      </c>
      <c r="G82" s="31">
        <v>5.8221708495784688</v>
      </c>
      <c r="H82" s="31">
        <v>5.11961220044999</v>
      </c>
      <c r="I82" s="31">
        <v>4.5036697447018073</v>
      </c>
      <c r="J82" s="31">
        <v>3.966562222767215</v>
      </c>
      <c r="K82" s="31">
        <v>3.5008819345332349</v>
      </c>
      <c r="L82" s="31">
        <v>3.0995947393406431</v>
      </c>
      <c r="M82" s="31">
        <v>2.7560400559839611</v>
      </c>
      <c r="N82" s="31">
        <v>2.46393086271144</v>
      </c>
      <c r="O82" s="31">
        <v>2.21735369722514</v>
      </c>
      <c r="P82" s="31">
        <v>2.0107686566808032</v>
      </c>
      <c r="Q82" s="31">
        <v>1.8390093976879569</v>
      </c>
      <c r="R82" s="31">
        <v>1.6972831363098839</v>
      </c>
      <c r="S82" s="31">
        <v>1.5811706480635941</v>
      </c>
      <c r="T82" s="31">
        <v>1.486626267919845</v>
      </c>
      <c r="U82" s="31">
        <v>1.4099778903031781</v>
      </c>
      <c r="V82" s="31">
        <v>1.347926969091837</v>
      </c>
      <c r="W82" s="31">
        <v>1.297548517617874</v>
      </c>
      <c r="X82" s="31">
        <v>1.256291108667005</v>
      </c>
      <c r="Y82" s="31">
        <v>1.221976874478788</v>
      </c>
      <c r="Z82" s="31">
        <v>1.1928015067464559</v>
      </c>
      <c r="AA82" s="31">
        <v>1.1673342566170599</v>
      </c>
      <c r="AB82" s="31">
        <v>1.144517934691333</v>
      </c>
      <c r="AC82" s="31">
        <v>1.123668911023803</v>
      </c>
      <c r="AD82" s="31">
        <v>1.104477115122751</v>
      </c>
      <c r="AE82" s="31">
        <v>1.087006035950133</v>
      </c>
      <c r="AF82" s="31">
        <v>1.0716927219217569</v>
      </c>
      <c r="AG82" s="31">
        <v>1.059347780907139</v>
      </c>
      <c r="AH82" s="32">
        <v>1.0511553802294811</v>
      </c>
    </row>
    <row r="83" spans="1:34" x14ac:dyDescent="0.25">
      <c r="A83" s="33">
        <v>80</v>
      </c>
      <c r="B83" s="34">
        <v>11.070447293335331</v>
      </c>
      <c r="C83" s="34">
        <v>9.7904562067615561</v>
      </c>
      <c r="D83" s="34">
        <v>8.6426865817972409</v>
      </c>
      <c r="E83" s="34">
        <v>7.6174475268407953</v>
      </c>
      <c r="F83" s="34">
        <v>6.7054217097443889</v>
      </c>
      <c r="G83" s="34">
        <v>5.8976653578139313</v>
      </c>
      <c r="H83" s="34">
        <v>5.1856082578090907</v>
      </c>
      <c r="I83" s="34">
        <v>4.5610537559432691</v>
      </c>
      <c r="J83" s="34">
        <v>4.0161787578836368</v>
      </c>
      <c r="K83" s="34">
        <v>3.5435337287511062</v>
      </c>
      <c r="L83" s="34">
        <v>3.1360426931203351</v>
      </c>
      <c r="M83" s="34">
        <v>2.787003235019732</v>
      </c>
      <c r="N83" s="34">
        <v>2.4900864979314479</v>
      </c>
      <c r="O83" s="34">
        <v>2.2393371847914141</v>
      </c>
      <c r="P83" s="34">
        <v>2.02917355798927</v>
      </c>
      <c r="Q83" s="34">
        <v>1.854387439368429</v>
      </c>
      <c r="R83" s="34">
        <v>1.7101442102260429</v>
      </c>
      <c r="S83" s="34">
        <v>1.5919828113130261</v>
      </c>
      <c r="T83" s="34">
        <v>1.495815742834034</v>
      </c>
      <c r="U83" s="34">
        <v>1.417929064447476</v>
      </c>
      <c r="V83" s="34">
        <v>1.354982395265488</v>
      </c>
      <c r="W83" s="34">
        <v>1.3040089138540041</v>
      </c>
      <c r="X83" s="34">
        <v>1.2624153582326481</v>
      </c>
      <c r="Y83" s="34">
        <v>1.2279820258748231</v>
      </c>
      <c r="Z83" s="34">
        <v>1.198862773707688</v>
      </c>
      <c r="AA83" s="34">
        <v>1.1735850181121601</v>
      </c>
      <c r="AB83" s="34">
        <v>1.1510497349228821</v>
      </c>
      <c r="AC83" s="34">
        <v>1.130531459428237</v>
      </c>
      <c r="AD83" s="34">
        <v>1.111678286370402</v>
      </c>
      <c r="AE83" s="34">
        <v>1.0945118699452649</v>
      </c>
      <c r="AF83" s="34">
        <v>1.079427423802457</v>
      </c>
      <c r="AG83" s="34">
        <v>1.067193721045399</v>
      </c>
      <c r="AH83" s="35">
        <v>1.0589530942312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2.5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0</v>
      </c>
    </row>
    <row r="95" spans="1:34" x14ac:dyDescent="0.25">
      <c r="A95" s="5">
        <v>0.125</v>
      </c>
      <c r="B95" s="32">
        <v>4.0486111111111223E-2</v>
      </c>
    </row>
    <row r="96" spans="1:34" x14ac:dyDescent="0.25">
      <c r="A96" s="5">
        <v>0.25</v>
      </c>
      <c r="B96" s="32">
        <v>-4.1232142857142717E-2</v>
      </c>
    </row>
    <row r="97" spans="1:2" x14ac:dyDescent="0.25">
      <c r="A97" s="5">
        <v>0.375</v>
      </c>
      <c r="B97" s="32">
        <v>-2.470930555555562E-2</v>
      </c>
    </row>
    <row r="98" spans="1:2" x14ac:dyDescent="0.25">
      <c r="A98" s="5">
        <v>0.5</v>
      </c>
      <c r="B98" s="32">
        <v>-1.9481770833333249E-2</v>
      </c>
    </row>
    <row r="99" spans="1:2" x14ac:dyDescent="0.25">
      <c r="A99" s="5">
        <v>0.625</v>
      </c>
      <c r="B99" s="32">
        <v>-2.4948567708333421E-2</v>
      </c>
    </row>
    <row r="100" spans="1:2" x14ac:dyDescent="0.25">
      <c r="A100" s="5">
        <v>0.75</v>
      </c>
      <c r="B100" s="32">
        <v>-2.9266666666666549E-2</v>
      </c>
    </row>
    <row r="101" spans="1:2" x14ac:dyDescent="0.25">
      <c r="A101" s="5">
        <v>0.875</v>
      </c>
      <c r="B101" s="32">
        <v>-2.9366666666666541E-2</v>
      </c>
    </row>
    <row r="102" spans="1:2" x14ac:dyDescent="0.25">
      <c r="A102" s="5">
        <v>1</v>
      </c>
      <c r="B102" s="32">
        <v>-2.438862559241706E-2</v>
      </c>
    </row>
    <row r="103" spans="1:2" x14ac:dyDescent="0.25">
      <c r="A103" s="5">
        <v>1.125</v>
      </c>
      <c r="B103" s="32">
        <v>-1.6201421800947979E-2</v>
      </c>
    </row>
    <row r="104" spans="1:2" x14ac:dyDescent="0.25">
      <c r="A104" s="5">
        <v>1.25</v>
      </c>
      <c r="B104" s="32">
        <v>-9.1250000000000497E-3</v>
      </c>
    </row>
    <row r="105" spans="1:2" x14ac:dyDescent="0.25">
      <c r="A105" s="5">
        <v>1.375</v>
      </c>
      <c r="B105" s="32">
        <v>-4.0208333333332557E-3</v>
      </c>
    </row>
    <row r="106" spans="1:2" x14ac:dyDescent="0.25">
      <c r="A106" s="5">
        <v>1.5</v>
      </c>
      <c r="B106" s="32">
        <v>1.083333333333325E-3</v>
      </c>
    </row>
    <row r="107" spans="1:2" x14ac:dyDescent="0.25">
      <c r="A107" s="5">
        <v>1.625</v>
      </c>
      <c r="B107" s="32">
        <v>6.1875000000001191E-3</v>
      </c>
    </row>
    <row r="108" spans="1:2" x14ac:dyDescent="0.25">
      <c r="A108" s="5">
        <v>1.75</v>
      </c>
      <c r="B108" s="32">
        <v>8.3426294820716507E-3</v>
      </c>
    </row>
    <row r="109" spans="1:2" x14ac:dyDescent="0.25">
      <c r="A109" s="5">
        <v>1.875</v>
      </c>
      <c r="B109" s="32">
        <v>7.7450199203187306E-3</v>
      </c>
    </row>
    <row r="110" spans="1:2" x14ac:dyDescent="0.25">
      <c r="A110" s="5">
        <v>2</v>
      </c>
      <c r="B110" s="32">
        <v>7.1474103585655868E-3</v>
      </c>
    </row>
    <row r="111" spans="1:2" x14ac:dyDescent="0.25">
      <c r="A111" s="5">
        <v>2.125</v>
      </c>
      <c r="B111" s="32">
        <v>6.5498007968127769E-3</v>
      </c>
    </row>
    <row r="112" spans="1:2" x14ac:dyDescent="0.25">
      <c r="A112" s="5">
        <v>2.25</v>
      </c>
      <c r="B112" s="32">
        <v>5.952191235059523E-3</v>
      </c>
    </row>
    <row r="113" spans="1:2" x14ac:dyDescent="0.25">
      <c r="A113" s="5">
        <v>2.375</v>
      </c>
      <c r="B113" s="32">
        <v>5.3545816733067131E-3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Je3fSV7QgQCaEkpws+m6vruqR5ZsRY0YSFqKJ/VgLi0NuAtkKJUa3oXlrlaiCEK/x7h4I56KARFeJrDFUOy9BQ==" saltValue="jYvn6qWgU8vfYV+IPA8HM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2022-05-18T03:40:48Z</dcterms:created>
  <dcterms:modified xsi:type="dcterms:W3CDTF">2022-05-23T00:04:05Z</dcterms:modified>
</cp:coreProperties>
</file>