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170S\"/>
    </mc:Choice>
  </mc:AlternateContent>
  <xr:revisionPtr revIDLastSave="0" documentId="13_ncr:1_{A2FD3CED-59C2-4A44-8722-C14BF6F62182}" xr6:coauthVersionLast="47" xr6:coauthVersionMax="47" xr10:uidLastSave="{00000000-0000-0000-0000-000000000000}"/>
  <bookViews>
    <workbookView xWindow="38280" yWindow="-120" windowWidth="38640" windowHeight="21240" activeTab="3" xr2:uid="{00000000-000D-0000-FFFF-FFFF00000000}"/>
  </bookViews>
  <sheets>
    <sheet name="Offset" sheetId="1" r:id="rId1"/>
    <sheet name="Short Pulse Adder" sheetId="2" r:id="rId2"/>
    <sheet name="Minimum Pulse Width" sheetId="3" r:id="rId3"/>
    <sheet name="Flow Rat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9" i="4" l="1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L49" i="4"/>
  <c r="K49" i="4"/>
  <c r="J49" i="4"/>
  <c r="I49" i="4"/>
  <c r="H49" i="4"/>
  <c r="G49" i="4"/>
  <c r="F49" i="4"/>
  <c r="E49" i="4"/>
  <c r="D49" i="4"/>
  <c r="C49" i="4"/>
  <c r="B49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</calcChain>
</file>

<file path=xl/sharedStrings.xml><?xml version="1.0" encoding="utf-8"?>
<sst xmlns="http://schemas.openxmlformats.org/spreadsheetml/2006/main" count="123" uniqueCount="47">
  <si>
    <t>Injector Type:</t>
  </si>
  <si>
    <t>Matched Set:</t>
  </si>
  <si>
    <t>None selected</t>
  </si>
  <si>
    <t>Report Date:</t>
  </si>
  <si>
    <t>17/05/2022</t>
  </si>
  <si>
    <t>Reference Pressure (Gauge):</t>
  </si>
  <si>
    <t>kPa</t>
  </si>
  <si>
    <t>Reference Voltage:</t>
  </si>
  <si>
    <t>V</t>
  </si>
  <si>
    <t>P01, 0411, P59</t>
  </si>
  <si>
    <t>Table data (Offset) [ms]</t>
  </si>
  <si>
    <t>Differential Pressure [kPa]</t>
  </si>
  <si>
    <t>Voltage [V]</t>
  </si>
  <si>
    <t>P12</t>
  </si>
  <si>
    <t>Manifold Vacuum [kPa]</t>
  </si>
  <si>
    <t>E40</t>
  </si>
  <si>
    <t>E37, E38 (before 2009)</t>
  </si>
  <si>
    <t>E38 (2009+), E78, E67</t>
  </si>
  <si>
    <t xml:space="preserve"> </t>
  </si>
  <si>
    <t>Short Pulse Limit:</t>
  </si>
  <si>
    <t>ms</t>
  </si>
  <si>
    <t>Injector Pulse Width [ms]</t>
  </si>
  <si>
    <t>Pulse Width Adder [ms]</t>
  </si>
  <si>
    <t>P12, E40, E37, E38, E67, E78</t>
  </si>
  <si>
    <t>Minimum Pulse Width (P12):</t>
  </si>
  <si>
    <t>P01, 0411, P59,</t>
  </si>
  <si>
    <t>Engine Speed [RPM]</t>
  </si>
  <si>
    <t>Minimum Pulse Width [ms]</t>
  </si>
  <si>
    <t>E40, E37, E38, E67, E78</t>
  </si>
  <si>
    <t>Scaling</t>
  </si>
  <si>
    <t>%</t>
  </si>
  <si>
    <t>Edit to update</t>
  </si>
  <si>
    <t>Stoich (Petrol)</t>
  </si>
  <si>
    <t>Stoich (Ethanol)</t>
  </si>
  <si>
    <t>Air Fuel Ratio</t>
  </si>
  <si>
    <t>Ethonol Percentage [%]</t>
  </si>
  <si>
    <t>Stoich</t>
  </si>
  <si>
    <t>Stoich  (Scaled)</t>
  </si>
  <si>
    <t>P01, 0411, P59, E40</t>
  </si>
  <si>
    <t>Flow Rate (@100% Duty) [lb/h]</t>
  </si>
  <si>
    <t>Flow Rate (Scaled) [lb/h]</t>
  </si>
  <si>
    <t>P04</t>
  </si>
  <si>
    <t>P05</t>
  </si>
  <si>
    <t>E38 (2009+), E67, E78</t>
  </si>
  <si>
    <t>HP1170S GM HP TUNERS</t>
  </si>
  <si>
    <t>HP1170S</t>
  </si>
  <si>
    <t>HP1170S 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</si>
</sst>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###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65" fontId="2" fillId="2" borderId="4" xfId="0" applyNumberFormat="1" applyFont="1" applyFill="1" applyBorder="1"/>
    <xf numFmtId="166" fontId="0" fillId="3" borderId="0" xfId="0" applyNumberFormat="1" applyFill="1"/>
    <xf numFmtId="166" fontId="0" fillId="3" borderId="5" xfId="0" applyNumberFormat="1" applyFill="1" applyBorder="1"/>
    <xf numFmtId="165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66" fontId="0" fillId="3" borderId="2" xfId="0" applyNumberFormat="1" applyFill="1" applyBorder="1"/>
    <xf numFmtId="166" fontId="0" fillId="3" borderId="3" xfId="0" applyNumberFormat="1" applyFill="1" applyBorder="1"/>
    <xf numFmtId="2" fontId="2" fillId="2" borderId="1" xfId="0" applyNumberFormat="1" applyFont="1" applyFill="1" applyBorder="1"/>
    <xf numFmtId="2" fontId="2" fillId="2" borderId="2" xfId="0" applyNumberFormat="1" applyFont="1" applyFill="1" applyBorder="1"/>
    <xf numFmtId="2" fontId="2" fillId="2" borderId="3" xfId="0" applyNumberFormat="1" applyFont="1" applyFill="1" applyBorder="1"/>
    <xf numFmtId="2" fontId="2" fillId="2" borderId="9" xfId="0" applyNumberFormat="1" applyFont="1" applyFill="1" applyBorder="1"/>
    <xf numFmtId="2" fontId="2" fillId="2" borderId="10" xfId="0" applyNumberFormat="1" applyFont="1" applyFill="1" applyBorder="1"/>
    <xf numFmtId="2" fontId="2" fillId="2" borderId="11" xfId="0" applyNumberFormat="1" applyFont="1" applyFill="1" applyBorder="1"/>
    <xf numFmtId="165" fontId="2" fillId="2" borderId="1" xfId="0" applyNumberFormat="1" applyFont="1" applyFill="1" applyBorder="1"/>
    <xf numFmtId="165" fontId="2" fillId="2" borderId="2" xfId="0" applyNumberFormat="1" applyFont="1" applyFill="1" applyBorder="1"/>
    <xf numFmtId="165" fontId="2" fillId="2" borderId="3" xfId="0" applyNumberFormat="1" applyFont="1" applyFill="1" applyBorder="1"/>
    <xf numFmtId="165" fontId="2" fillId="2" borderId="9" xfId="0" applyNumberFormat="1" applyFont="1" applyFill="1" applyBorder="1"/>
    <xf numFmtId="165" fontId="2" fillId="2" borderId="10" xfId="0" applyNumberFormat="1" applyFont="1" applyFill="1" applyBorder="1"/>
    <xf numFmtId="165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167" fontId="2" fillId="4" borderId="15" xfId="0" applyNumberFormat="1" applyFont="1" applyFill="1" applyBorder="1"/>
    <xf numFmtId="2" fontId="2" fillId="2" borderId="12" xfId="0" applyNumberFormat="1" applyFont="1" applyFill="1" applyBorder="1" applyAlignment="1">
      <alignment wrapText="1"/>
    </xf>
    <xf numFmtId="2" fontId="2" fillId="2" borderId="13" xfId="0" applyNumberFormat="1" applyFont="1" applyFill="1" applyBorder="1" applyAlignment="1">
      <alignment wrapText="1"/>
    </xf>
    <xf numFmtId="2" fontId="2" fillId="2" borderId="14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CD4B76-27A3-48F5-AB3A-1B3884EA0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B4D798-9BC7-430D-B2FF-5666A4763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B3141D-5D33-4370-A66B-CDC743031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0BFB74-86E9-4A3A-A566-DB0341768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H219"/>
  <sheetViews>
    <sheetView workbookViewId="0">
      <selection activeCell="B14" sqref="B14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44</v>
      </c>
      <c r="B15" s="1"/>
    </row>
    <row r="16" spans="1:4" x14ac:dyDescent="0.25">
      <c r="A16" s="2"/>
      <c r="B16" s="3"/>
      <c r="C16" s="3"/>
      <c r="D16" s="4"/>
    </row>
    <row r="17" spans="1:18" x14ac:dyDescent="0.25">
      <c r="A17" s="5" t="s">
        <v>0</v>
      </c>
      <c r="B17" s="6" t="s">
        <v>45</v>
      </c>
      <c r="C17" s="6"/>
      <c r="D17" s="7"/>
    </row>
    <row r="18" spans="1:18" x14ac:dyDescent="0.25">
      <c r="A18" s="5" t="s">
        <v>1</v>
      </c>
      <c r="B18" s="6" t="s">
        <v>2</v>
      </c>
      <c r="C18" s="6"/>
      <c r="D18" s="7"/>
    </row>
    <row r="19" spans="1:18" x14ac:dyDescent="0.25">
      <c r="A19" s="5" t="s">
        <v>3</v>
      </c>
      <c r="B19" s="6" t="s">
        <v>4</v>
      </c>
      <c r="C19" s="6"/>
      <c r="D19" s="7"/>
    </row>
    <row r="20" spans="1:18" x14ac:dyDescent="0.25">
      <c r="A20" s="8"/>
      <c r="B20" s="9"/>
      <c r="C20" s="9"/>
      <c r="D20" s="10"/>
    </row>
    <row r="22" spans="1:18" x14ac:dyDescent="0.25">
      <c r="A22" s="2"/>
      <c r="B22" s="11"/>
      <c r="C22" s="11"/>
      <c r="D22" s="12"/>
    </row>
    <row r="23" spans="1:18" x14ac:dyDescent="0.25">
      <c r="A23" s="5" t="s">
        <v>5</v>
      </c>
      <c r="B23" s="13">
        <v>400</v>
      </c>
      <c r="C23" s="13" t="s">
        <v>6</v>
      </c>
      <c r="D23" s="14"/>
    </row>
    <row r="24" spans="1:18" x14ac:dyDescent="0.25">
      <c r="A24" s="5" t="s">
        <v>7</v>
      </c>
      <c r="B24" s="13">
        <v>14</v>
      </c>
      <c r="C24" s="13" t="s">
        <v>8</v>
      </c>
      <c r="D24" s="14"/>
    </row>
    <row r="25" spans="1:18" x14ac:dyDescent="0.25">
      <c r="A25" s="8"/>
      <c r="B25" s="15"/>
      <c r="C25" s="15"/>
      <c r="D25" s="16"/>
    </row>
    <row r="31" spans="1:18" ht="28.9" customHeight="1" x14ac:dyDescent="0.5">
      <c r="A31" s="1" t="s">
        <v>9</v>
      </c>
      <c r="B31" s="1"/>
    </row>
    <row r="32" spans="1:18" x14ac:dyDescent="0.25">
      <c r="A32" s="17" t="s">
        <v>10</v>
      </c>
      <c r="B32" s="18" t="s">
        <v>11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</row>
    <row r="33" spans="1:18" x14ac:dyDescent="0.25">
      <c r="A33" s="20" t="s">
        <v>12</v>
      </c>
      <c r="B33" s="21">
        <v>0</v>
      </c>
      <c r="C33" s="21">
        <v>5</v>
      </c>
      <c r="D33" s="21">
        <v>10</v>
      </c>
      <c r="E33" s="21">
        <v>15</v>
      </c>
      <c r="F33" s="21">
        <v>20</v>
      </c>
      <c r="G33" s="21">
        <v>25</v>
      </c>
      <c r="H33" s="21">
        <v>30</v>
      </c>
      <c r="I33" s="21">
        <v>35</v>
      </c>
      <c r="J33" s="21">
        <v>40</v>
      </c>
      <c r="K33" s="21">
        <v>45</v>
      </c>
      <c r="L33" s="21">
        <v>50</v>
      </c>
      <c r="M33" s="21">
        <v>55</v>
      </c>
      <c r="N33" s="21">
        <v>60</v>
      </c>
      <c r="O33" s="21">
        <v>65</v>
      </c>
      <c r="P33" s="21">
        <v>70</v>
      </c>
      <c r="Q33" s="21">
        <v>75</v>
      </c>
      <c r="R33" s="22">
        <v>80</v>
      </c>
    </row>
    <row r="34" spans="1:18" x14ac:dyDescent="0.25">
      <c r="A34" s="23">
        <v>4.5</v>
      </c>
      <c r="B34" s="24">
        <v>9.3215712010383012</v>
      </c>
      <c r="C34" s="24">
        <v>9.3770454602606588</v>
      </c>
      <c r="D34" s="24">
        <v>9.4328186244887515</v>
      </c>
      <c r="E34" s="24">
        <v>9.4888898159817359</v>
      </c>
      <c r="F34" s="24">
        <v>9.5452581569987647</v>
      </c>
      <c r="G34" s="24">
        <v>9.6019227697990051</v>
      </c>
      <c r="H34" s="24">
        <v>9.6588827766416028</v>
      </c>
      <c r="I34" s="24">
        <v>9.7161372997857249</v>
      </c>
      <c r="J34" s="24">
        <v>9.7736854614905333</v>
      </c>
      <c r="K34" s="24">
        <v>9.8315263840151719</v>
      </c>
      <c r="L34" s="24">
        <v>9.8896591896188095</v>
      </c>
      <c r="M34" s="24">
        <v>9.9480830027288452</v>
      </c>
      <c r="N34" s="24">
        <v>10.00679695644564</v>
      </c>
      <c r="O34" s="24">
        <v>10.065800186037819</v>
      </c>
      <c r="P34" s="24">
        <v>10.12509182677397</v>
      </c>
      <c r="Q34" s="24">
        <v>10.184671013922729</v>
      </c>
      <c r="R34" s="25">
        <v>10.244536882752691</v>
      </c>
    </row>
    <row r="35" spans="1:18" x14ac:dyDescent="0.25">
      <c r="A35" s="23">
        <v>5</v>
      </c>
      <c r="B35" s="24">
        <v>8.2860947734841766</v>
      </c>
      <c r="C35" s="24">
        <v>8.3360420234343859</v>
      </c>
      <c r="D35" s="24">
        <v>8.3862679996782425</v>
      </c>
      <c r="E35" s="24">
        <v>8.4367718548002024</v>
      </c>
      <c r="F35" s="24">
        <v>8.4875527413847021</v>
      </c>
      <c r="G35" s="24">
        <v>8.5386098120161975</v>
      </c>
      <c r="H35" s="24">
        <v>8.5899422192791359</v>
      </c>
      <c r="I35" s="24">
        <v>8.6415491157579609</v>
      </c>
      <c r="J35" s="24">
        <v>8.693429654037125</v>
      </c>
      <c r="K35" s="24">
        <v>8.7455829867010735</v>
      </c>
      <c r="L35" s="24">
        <v>8.7980082663342571</v>
      </c>
      <c r="M35" s="24">
        <v>8.850704647689362</v>
      </c>
      <c r="N35" s="24">
        <v>8.9036712941920477</v>
      </c>
      <c r="O35" s="24">
        <v>8.956907371436218</v>
      </c>
      <c r="P35" s="24">
        <v>9.0104120450157641</v>
      </c>
      <c r="Q35" s="24">
        <v>9.0641844805245952</v>
      </c>
      <c r="R35" s="25">
        <v>9.1182238435566045</v>
      </c>
    </row>
    <row r="36" spans="1:18" x14ac:dyDescent="0.25">
      <c r="A36" s="23">
        <v>5.5</v>
      </c>
      <c r="B36" s="24">
        <v>7.3546071011743059</v>
      </c>
      <c r="C36" s="24">
        <v>7.3994217474562651</v>
      </c>
      <c r="D36" s="24">
        <v>7.4444956464407914</v>
      </c>
      <c r="E36" s="24">
        <v>7.4898279810376227</v>
      </c>
      <c r="F36" s="24">
        <v>7.535417934156496</v>
      </c>
      <c r="G36" s="24">
        <v>7.5812646887071518</v>
      </c>
      <c r="H36" s="24">
        <v>7.6273674275993244</v>
      </c>
      <c r="I36" s="24">
        <v>7.6737253337427509</v>
      </c>
      <c r="J36" s="24">
        <v>7.7203375900471718</v>
      </c>
      <c r="K36" s="24">
        <v>7.7672033794223232</v>
      </c>
      <c r="L36" s="24">
        <v>7.8143218847779439</v>
      </c>
      <c r="M36" s="24">
        <v>7.8616922911920124</v>
      </c>
      <c r="N36" s="24">
        <v>7.9093137924154746</v>
      </c>
      <c r="O36" s="24">
        <v>7.957185584367525</v>
      </c>
      <c r="P36" s="24">
        <v>8.0053068629673483</v>
      </c>
      <c r="Q36" s="24">
        <v>8.0536768241341381</v>
      </c>
      <c r="R36" s="25">
        <v>8.102294663787081</v>
      </c>
    </row>
    <row r="37" spans="1:18" x14ac:dyDescent="0.25">
      <c r="A37" s="23">
        <v>6</v>
      </c>
      <c r="B37" s="24">
        <v>6.5197460921290196</v>
      </c>
      <c r="C37" s="24">
        <v>6.5598083249729964</v>
      </c>
      <c r="D37" s="24">
        <v>6.6001110420494546</v>
      </c>
      <c r="E37" s="24">
        <v>6.6406534565934239</v>
      </c>
      <c r="F37" s="24">
        <v>6.68143478183993</v>
      </c>
      <c r="G37" s="24">
        <v>6.7224542310240034</v>
      </c>
      <c r="H37" s="24">
        <v>6.7637110173806656</v>
      </c>
      <c r="I37" s="24">
        <v>6.8052043541449523</v>
      </c>
      <c r="J37" s="24">
        <v>6.8469334545518823</v>
      </c>
      <c r="K37" s="24">
        <v>6.8888975318364896</v>
      </c>
      <c r="L37" s="24">
        <v>6.9310957992338009</v>
      </c>
      <c r="M37" s="24">
        <v>6.9735274721470812</v>
      </c>
      <c r="N37" s="24">
        <v>7.0161917746525733</v>
      </c>
      <c r="O37" s="24">
        <v>7.0590879329947533</v>
      </c>
      <c r="P37" s="24">
        <v>7.1022151734180996</v>
      </c>
      <c r="Q37" s="24">
        <v>7.1455727221670982</v>
      </c>
      <c r="R37" s="25">
        <v>7.1891598054862191</v>
      </c>
    </row>
    <row r="38" spans="1:18" x14ac:dyDescent="0.25">
      <c r="A38" s="23">
        <v>6.5</v>
      </c>
      <c r="B38" s="24">
        <v>5.7744203005461614</v>
      </c>
      <c r="C38" s="24">
        <v>5.810096094808781</v>
      </c>
      <c r="D38" s="24">
        <v>5.8459943099547989</v>
      </c>
      <c r="E38" s="24">
        <v>5.8821141895445326</v>
      </c>
      <c r="F38" s="24">
        <v>5.9184549771382953</v>
      </c>
      <c r="G38" s="24">
        <v>5.955015916296408</v>
      </c>
      <c r="H38" s="24">
        <v>5.9917962505791849</v>
      </c>
      <c r="I38" s="24">
        <v>6.0287952235469477</v>
      </c>
      <c r="J38" s="24">
        <v>6.0660120787600116</v>
      </c>
      <c r="K38" s="24">
        <v>6.1034460597786921</v>
      </c>
      <c r="L38" s="24">
        <v>6.1410964101633079</v>
      </c>
      <c r="M38" s="24">
        <v>6.1789623756424161</v>
      </c>
      <c r="N38" s="24">
        <v>6.2170432106175468</v>
      </c>
      <c r="O38" s="24">
        <v>6.2553381716584679</v>
      </c>
      <c r="P38" s="24">
        <v>6.2938465153349492</v>
      </c>
      <c r="Q38" s="24">
        <v>6.3325674982167603</v>
      </c>
      <c r="R38" s="25">
        <v>6.3715003768736702</v>
      </c>
    </row>
    <row r="39" spans="1:18" x14ac:dyDescent="0.25">
      <c r="A39" s="23">
        <v>7</v>
      </c>
      <c r="B39" s="24">
        <v>5.1118089268011442</v>
      </c>
      <c r="C39" s="24">
        <v>5.1434500419653997</v>
      </c>
      <c r="D39" s="24">
        <v>5.1752962197849648</v>
      </c>
      <c r="E39" s="24">
        <v>5.2073467341454469</v>
      </c>
      <c r="F39" s="24">
        <v>5.2396008589324534</v>
      </c>
      <c r="G39" s="24">
        <v>5.2720578680315908</v>
      </c>
      <c r="H39" s="24">
        <v>5.3047170353284674</v>
      </c>
      <c r="I39" s="24">
        <v>5.3375776347086887</v>
      </c>
      <c r="J39" s="24">
        <v>5.3706389400578622</v>
      </c>
      <c r="K39" s="24">
        <v>5.4039002252615953</v>
      </c>
      <c r="L39" s="24">
        <v>5.4373607642054926</v>
      </c>
      <c r="M39" s="24">
        <v>5.4710198329434068</v>
      </c>
      <c r="N39" s="24">
        <v>5.5048767162021512</v>
      </c>
      <c r="O39" s="24">
        <v>5.5389307008767874</v>
      </c>
      <c r="P39" s="24">
        <v>5.573181073862373</v>
      </c>
      <c r="Q39" s="24">
        <v>5.6076271220539677</v>
      </c>
      <c r="R39" s="25">
        <v>5.642268132346631</v>
      </c>
    </row>
    <row r="40" spans="1:18" x14ac:dyDescent="0.25">
      <c r="A40" s="23">
        <v>7.5</v>
      </c>
      <c r="B40" s="24">
        <v>4.525361817446921</v>
      </c>
      <c r="C40" s="24">
        <v>4.5533057976221629</v>
      </c>
      <c r="D40" s="24">
        <v>4.5814381873456256</v>
      </c>
      <c r="E40" s="24">
        <v>4.6097582908282062</v>
      </c>
      <c r="F40" s="24">
        <v>4.6382654122808029</v>
      </c>
      <c r="G40" s="24">
        <v>4.666958855914312</v>
      </c>
      <c r="H40" s="24">
        <v>4.6958379259396272</v>
      </c>
      <c r="I40" s="24">
        <v>4.7249019265676511</v>
      </c>
      <c r="J40" s="24">
        <v>4.7541501620092754</v>
      </c>
      <c r="K40" s="24">
        <v>4.7835819364753993</v>
      </c>
      <c r="L40" s="24">
        <v>4.8131965541769199</v>
      </c>
      <c r="M40" s="24">
        <v>4.8429933214929726</v>
      </c>
      <c r="N40" s="24">
        <v>4.8729715534756703</v>
      </c>
      <c r="O40" s="24">
        <v>4.9031305673453573</v>
      </c>
      <c r="P40" s="24">
        <v>4.933469680322383</v>
      </c>
      <c r="Q40" s="24">
        <v>4.9639882096270966</v>
      </c>
      <c r="R40" s="25">
        <v>4.994685472479846</v>
      </c>
    </row>
    <row r="41" spans="1:18" x14ac:dyDescent="0.25">
      <c r="A41" s="23">
        <v>8</v>
      </c>
      <c r="B41" s="24">
        <v>4.0087994652139773</v>
      </c>
      <c r="C41" s="24">
        <v>4.033369639135918</v>
      </c>
      <c r="D41" s="24">
        <v>4.0581122746199911</v>
      </c>
      <c r="E41" s="24">
        <v>4.0830267062023822</v>
      </c>
      <c r="F41" s="24">
        <v>4.108112268419279</v>
      </c>
      <c r="G41" s="24">
        <v>4.1333682958068669</v>
      </c>
      <c r="H41" s="24">
        <v>4.158794122901333</v>
      </c>
      <c r="I41" s="24">
        <v>4.1843890842388642</v>
      </c>
      <c r="J41" s="24">
        <v>4.2101525143556451</v>
      </c>
      <c r="K41" s="24">
        <v>4.2360837477878643</v>
      </c>
      <c r="L41" s="24">
        <v>4.2621821190717091</v>
      </c>
      <c r="M41" s="24">
        <v>4.2884469649116026</v>
      </c>
      <c r="N41" s="24">
        <v>4.3148776306849479</v>
      </c>
      <c r="O41" s="24">
        <v>4.3414734639373824</v>
      </c>
      <c r="P41" s="24">
        <v>4.3682338122145401</v>
      </c>
      <c r="Q41" s="24">
        <v>4.3951580230620646</v>
      </c>
      <c r="R41" s="25">
        <v>4.4222454440255934</v>
      </c>
    </row>
    <row r="42" spans="1:18" x14ac:dyDescent="0.25">
      <c r="A42" s="23">
        <v>8.5</v>
      </c>
      <c r="B42" s="24">
        <v>3.556113009010359</v>
      </c>
      <c r="C42" s="24">
        <v>3.5776184900410768</v>
      </c>
      <c r="D42" s="24">
        <v>3.5992811897688339</v>
      </c>
      <c r="E42" s="24">
        <v>3.6211004730551082</v>
      </c>
      <c r="F42" s="24">
        <v>3.6430757047613751</v>
      </c>
      <c r="G42" s="24">
        <v>3.665206249749112</v>
      </c>
      <c r="H42" s="24">
        <v>3.6874914728797941</v>
      </c>
      <c r="I42" s="24">
        <v>3.7099307390148999</v>
      </c>
      <c r="J42" s="24">
        <v>3.732523413015902</v>
      </c>
      <c r="K42" s="24">
        <v>3.7552688597442812</v>
      </c>
      <c r="L42" s="24">
        <v>3.7781664440615099</v>
      </c>
      <c r="M42" s="24">
        <v>3.8012155329973072</v>
      </c>
      <c r="N42" s="24">
        <v>3.8244155022543609</v>
      </c>
      <c r="O42" s="24">
        <v>3.8477657297036001</v>
      </c>
      <c r="P42" s="24">
        <v>3.8712655932159499</v>
      </c>
      <c r="Q42" s="24">
        <v>3.894914470662342</v>
      </c>
      <c r="R42" s="25">
        <v>3.918711739913701</v>
      </c>
    </row>
    <row r="43" spans="1:18" x14ac:dyDescent="0.25">
      <c r="A43" s="23">
        <v>9</v>
      </c>
      <c r="B43" s="24">
        <v>3.161564233921649</v>
      </c>
      <c r="C43" s="24">
        <v>3.180299920049579</v>
      </c>
      <c r="D43" s="24">
        <v>3.199178287130457</v>
      </c>
      <c r="E43" s="24">
        <v>3.21819873035105</v>
      </c>
      <c r="F43" s="24">
        <v>3.23736064489812</v>
      </c>
      <c r="G43" s="24">
        <v>3.2566634259584379</v>
      </c>
      <c r="H43" s="24">
        <v>3.2761064687187669</v>
      </c>
      <c r="I43" s="24">
        <v>3.2956891683658771</v>
      </c>
      <c r="J43" s="24">
        <v>3.31541092008653</v>
      </c>
      <c r="K43" s="24">
        <v>3.335271119067492</v>
      </c>
      <c r="L43" s="24">
        <v>3.3552691604955331</v>
      </c>
      <c r="M43" s="24">
        <v>3.375404441725657</v>
      </c>
      <c r="N43" s="24">
        <v>3.3956763687858418</v>
      </c>
      <c r="O43" s="24">
        <v>3.4160843498723068</v>
      </c>
      <c r="P43" s="24">
        <v>3.4366277931812679</v>
      </c>
      <c r="Q43" s="24">
        <v>3.4573061069089448</v>
      </c>
      <c r="R43" s="25">
        <v>3.4781186992515538</v>
      </c>
    </row>
    <row r="44" spans="1:18" x14ac:dyDescent="0.25">
      <c r="A44" s="23">
        <v>9.5</v>
      </c>
      <c r="B44" s="24">
        <v>2.819685571210965</v>
      </c>
      <c r="C44" s="24">
        <v>2.8359321450509078</v>
      </c>
      <c r="D44" s="24">
        <v>2.8523075672207052</v>
      </c>
      <c r="E44" s="24">
        <v>2.868811263232411</v>
      </c>
      <c r="F44" s="24">
        <v>2.8854426585980839</v>
      </c>
      <c r="G44" s="24">
        <v>2.9022011788297779</v>
      </c>
      <c r="H44" s="24">
        <v>2.9190862494395482</v>
      </c>
      <c r="I44" s="24">
        <v>2.9360972959394531</v>
      </c>
      <c r="J44" s="24">
        <v>2.9532337438415461</v>
      </c>
      <c r="K44" s="24">
        <v>2.9704950186578829</v>
      </c>
      <c r="L44" s="24">
        <v>2.9878805459005222</v>
      </c>
      <c r="M44" s="24">
        <v>3.0053897532497591</v>
      </c>
      <c r="N44" s="24">
        <v>3.0230220770588598</v>
      </c>
      <c r="O44" s="24">
        <v>3.0407769558493341</v>
      </c>
      <c r="P44" s="24">
        <v>3.058653828142686</v>
      </c>
      <c r="Q44" s="24">
        <v>3.076652132460429</v>
      </c>
      <c r="R44" s="25">
        <v>3.0947713073240659</v>
      </c>
    </row>
    <row r="45" spans="1:18" x14ac:dyDescent="0.25">
      <c r="A45" s="23">
        <v>10</v>
      </c>
      <c r="B45" s="24">
        <v>2.525280098319012</v>
      </c>
      <c r="C45" s="24">
        <v>2.5393040271121272</v>
      </c>
      <c r="D45" s="24">
        <v>2.5534436767330031</v>
      </c>
      <c r="E45" s="24">
        <v>2.5676985030189821</v>
      </c>
      <c r="F45" s="24">
        <v>2.5820679618074109</v>
      </c>
      <c r="G45" s="24">
        <v>2.5965515089356348</v>
      </c>
      <c r="H45" s="24">
        <v>2.611148600241</v>
      </c>
      <c r="I45" s="24">
        <v>2.6258586915608522</v>
      </c>
      <c r="J45" s="24">
        <v>2.6406812387325358</v>
      </c>
      <c r="K45" s="24">
        <v>2.6556156975933969</v>
      </c>
      <c r="L45" s="24">
        <v>2.6706615239807818</v>
      </c>
      <c r="M45" s="24">
        <v>2.685818175900279</v>
      </c>
      <c r="N45" s="24">
        <v>2.701085120030442</v>
      </c>
      <c r="O45" s="24">
        <v>2.7164618252180688</v>
      </c>
      <c r="P45" s="24">
        <v>2.7319477603099571</v>
      </c>
      <c r="Q45" s="24">
        <v>2.7475423941529069</v>
      </c>
      <c r="R45" s="25">
        <v>2.7632451955937118</v>
      </c>
    </row>
    <row r="46" spans="1:18" x14ac:dyDescent="0.25">
      <c r="A46" s="23">
        <v>10.5</v>
      </c>
      <c r="B46" s="24">
        <v>2.2734215388639849</v>
      </c>
      <c r="C46" s="24">
        <v>2.2854750744777981</v>
      </c>
      <c r="D46" s="24">
        <v>2.297631908538273</v>
      </c>
      <c r="E46" s="24">
        <v>2.309891527208046</v>
      </c>
      <c r="F46" s="24">
        <v>2.3222534166497502</v>
      </c>
      <c r="G46" s="24">
        <v>2.3347170630260221</v>
      </c>
      <c r="H46" s="24">
        <v>2.3472819524994981</v>
      </c>
      <c r="I46" s="24">
        <v>2.3599475712328122</v>
      </c>
      <c r="J46" s="24">
        <v>2.3727134053886001</v>
      </c>
      <c r="K46" s="24">
        <v>2.3855789411294972</v>
      </c>
      <c r="L46" s="24">
        <v>2.3985436646181402</v>
      </c>
      <c r="M46" s="24">
        <v>2.4116070641854042</v>
      </c>
      <c r="N46" s="24">
        <v>2.424768636835136</v>
      </c>
      <c r="O46" s="24">
        <v>2.4380278817394232</v>
      </c>
      <c r="P46" s="24">
        <v>2.4513842980703529</v>
      </c>
      <c r="Q46" s="24">
        <v>2.4648373850000129</v>
      </c>
      <c r="R46" s="25">
        <v>2.4783866417004909</v>
      </c>
    </row>
    <row r="47" spans="1:18" x14ac:dyDescent="0.25">
      <c r="A47" s="23">
        <v>11</v>
      </c>
      <c r="B47" s="24">
        <v>2.059454262641641</v>
      </c>
      <c r="C47" s="24">
        <v>2.0697754415700369</v>
      </c>
      <c r="D47" s="24">
        <v>2.0801882016849969</v>
      </c>
      <c r="E47" s="24">
        <v>2.090692059474446</v>
      </c>
      <c r="F47" s="24">
        <v>2.1012865314263092</v>
      </c>
      <c r="G47" s="24">
        <v>2.111971134028511</v>
      </c>
      <c r="H47" s="24">
        <v>2.1227453837689758</v>
      </c>
      <c r="I47" s="24">
        <v>2.133608797135631</v>
      </c>
      <c r="J47" s="24">
        <v>2.1445608906164</v>
      </c>
      <c r="K47" s="24">
        <v>2.1556011806992088</v>
      </c>
      <c r="L47" s="24">
        <v>2.1667291838719822</v>
      </c>
      <c r="M47" s="24">
        <v>2.177944418790887</v>
      </c>
      <c r="N47" s="24">
        <v>2.1892464127850579</v>
      </c>
      <c r="O47" s="24">
        <v>2.2006346953518738</v>
      </c>
      <c r="P47" s="24">
        <v>2.2121087959887098</v>
      </c>
      <c r="Q47" s="24">
        <v>2.2236682441929458</v>
      </c>
      <c r="R47" s="25">
        <v>2.2353125694619571</v>
      </c>
    </row>
    <row r="48" spans="1:18" x14ac:dyDescent="0.25">
      <c r="A48" s="23">
        <v>11.5</v>
      </c>
      <c r="B48" s="24">
        <v>1.878993285625318</v>
      </c>
      <c r="C48" s="24">
        <v>1.8878059289885429</v>
      </c>
      <c r="D48" s="24">
        <v>1.8966991413992329</v>
      </c>
      <c r="E48" s="24">
        <v>1.9056724696706011</v>
      </c>
      <c r="F48" s="24">
        <v>1.9147254606158619</v>
      </c>
      <c r="G48" s="24">
        <v>1.923857661048233</v>
      </c>
      <c r="H48" s="24">
        <v>1.933068617780926</v>
      </c>
      <c r="I48" s="24">
        <v>1.9423578776271591</v>
      </c>
      <c r="J48" s="24">
        <v>1.9517249874001441</v>
      </c>
      <c r="K48" s="24">
        <v>1.961169493913097</v>
      </c>
      <c r="L48" s="24">
        <v>1.9706909439792339</v>
      </c>
      <c r="M48" s="24">
        <v>1.980288886580011</v>
      </c>
      <c r="N48" s="24">
        <v>1.9899628793698529</v>
      </c>
      <c r="O48" s="24">
        <v>1.9997124821714281</v>
      </c>
      <c r="P48" s="24">
        <v>2.0095372548074009</v>
      </c>
      <c r="Q48" s="24">
        <v>2.0194367571004399</v>
      </c>
      <c r="R48" s="25">
        <v>2.0294105488732122</v>
      </c>
    </row>
    <row r="49" spans="1:18" x14ac:dyDescent="0.25">
      <c r="A49" s="23">
        <v>12</v>
      </c>
      <c r="B49" s="24">
        <v>1.727924269965855</v>
      </c>
      <c r="C49" s="24">
        <v>1.7354379835105189</v>
      </c>
      <c r="D49" s="24">
        <v>1.743021959084547</v>
      </c>
      <c r="E49" s="24">
        <v>1.750675773826442</v>
      </c>
      <c r="F49" s="24">
        <v>1.758399004874708</v>
      </c>
      <c r="G49" s="24">
        <v>1.7661912293678519</v>
      </c>
      <c r="H49" s="24">
        <v>1.774052024444378</v>
      </c>
      <c r="I49" s="24">
        <v>1.7819809672427891</v>
      </c>
      <c r="J49" s="24">
        <v>1.789977634901591</v>
      </c>
      <c r="K49" s="24">
        <v>1.7980416045592891</v>
      </c>
      <c r="L49" s="24">
        <v>1.8061724533543859</v>
      </c>
      <c r="M49" s="24">
        <v>1.8143697605936311</v>
      </c>
      <c r="N49" s="24">
        <v>1.822633114256736</v>
      </c>
      <c r="O49" s="24">
        <v>1.83096210449166</v>
      </c>
      <c r="P49" s="24">
        <v>1.8393563214463591</v>
      </c>
      <c r="Q49" s="24">
        <v>1.8478153552687899</v>
      </c>
      <c r="R49" s="25">
        <v>1.85633879610691</v>
      </c>
    </row>
    <row r="50" spans="1:18" x14ac:dyDescent="0.25">
      <c r="A50" s="23">
        <v>12.5</v>
      </c>
      <c r="B50" s="24">
        <v>1.6024035239916461</v>
      </c>
      <c r="C50" s="24">
        <v>1.6088136980907191</v>
      </c>
      <c r="D50" s="24">
        <v>1.6152845323220519</v>
      </c>
      <c r="E50" s="24">
        <v>1.6218156341494401</v>
      </c>
      <c r="F50" s="24">
        <v>1.6284066110366771</v>
      </c>
      <c r="G50" s="24">
        <v>1.635057070447558</v>
      </c>
      <c r="H50" s="24">
        <v>1.641766619845876</v>
      </c>
      <c r="I50" s="24">
        <v>1.648534866695428</v>
      </c>
      <c r="J50" s="24">
        <v>1.655361418460007</v>
      </c>
      <c r="K50" s="24">
        <v>1.662245882603407</v>
      </c>
      <c r="L50" s="24">
        <v>1.669187866589424</v>
      </c>
      <c r="M50" s="24">
        <v>1.6761869800500919</v>
      </c>
      <c r="N50" s="24">
        <v>1.683242841290419</v>
      </c>
      <c r="O50" s="24">
        <v>1.690355070783649</v>
      </c>
      <c r="P50" s="24">
        <v>1.697523289003029</v>
      </c>
      <c r="Q50" s="24">
        <v>1.704747116421806</v>
      </c>
      <c r="R50" s="25">
        <v>1.7120261735132249</v>
      </c>
    </row>
    <row r="51" spans="1:18" x14ac:dyDescent="0.25">
      <c r="A51" s="23">
        <v>13</v>
      </c>
      <c r="B51" s="24">
        <v>1.4988580022086471</v>
      </c>
      <c r="C51" s="24">
        <v>1.504345811861463</v>
      </c>
      <c r="D51" s="24">
        <v>1.5098853848704361</v>
      </c>
      <c r="E51" s="24">
        <v>1.5154763590246489</v>
      </c>
      <c r="F51" s="24">
        <v>1.5211183721131869</v>
      </c>
      <c r="G51" s="24">
        <v>1.526811061925134</v>
      </c>
      <c r="H51" s="24">
        <v>1.532554066249574</v>
      </c>
      <c r="I51" s="24">
        <v>1.538347022875592</v>
      </c>
      <c r="J51" s="24">
        <v>1.5441895695922709</v>
      </c>
      <c r="K51" s="24">
        <v>1.5500813441886969</v>
      </c>
      <c r="L51" s="24">
        <v>1.5560219844539529</v>
      </c>
      <c r="M51" s="24">
        <v>1.562011130345365</v>
      </c>
      <c r="N51" s="24">
        <v>1.5680484304932281</v>
      </c>
      <c r="O51" s="24">
        <v>1.5741335356960779</v>
      </c>
      <c r="P51" s="24">
        <v>1.5802660967524511</v>
      </c>
      <c r="Q51" s="24">
        <v>1.5864457644608849</v>
      </c>
      <c r="R51" s="25">
        <v>1.5926721896199141</v>
      </c>
    </row>
    <row r="52" spans="1:18" x14ac:dyDescent="0.25">
      <c r="A52" s="23">
        <v>13.5</v>
      </c>
      <c r="B52" s="24">
        <v>1.4139853053003479</v>
      </c>
      <c r="C52" s="24">
        <v>1.418717710132601</v>
      </c>
      <c r="D52" s="24">
        <v>1.423493686665904</v>
      </c>
      <c r="E52" s="24">
        <v>1.428312903014632</v>
      </c>
      <c r="F52" s="24">
        <v>1.4331750272931589</v>
      </c>
      <c r="G52" s="24">
        <v>1.4380797276158599</v>
      </c>
      <c r="H52" s="24">
        <v>1.443026672097107</v>
      </c>
      <c r="I52" s="24">
        <v>1.4480155288512759</v>
      </c>
      <c r="J52" s="24">
        <v>1.4530459659927391</v>
      </c>
      <c r="K52" s="24">
        <v>1.458117651635872</v>
      </c>
      <c r="L52" s="24">
        <v>1.463230253895049</v>
      </c>
      <c r="M52" s="24">
        <v>1.4683834430528839</v>
      </c>
      <c r="N52" s="24">
        <v>1.4735768980649639</v>
      </c>
      <c r="O52" s="24">
        <v>1.4788103000551129</v>
      </c>
      <c r="P52" s="24">
        <v>1.484083330147157</v>
      </c>
      <c r="Q52" s="24">
        <v>1.4893956694649231</v>
      </c>
      <c r="R52" s="25">
        <v>1.4947469991322371</v>
      </c>
    </row>
    <row r="53" spans="1:18" x14ac:dyDescent="0.25">
      <c r="A53" s="23">
        <v>14</v>
      </c>
      <c r="B53" s="24">
        <v>1.3447536801277511</v>
      </c>
      <c r="C53" s="24">
        <v>1.3488834243914971</v>
      </c>
      <c r="D53" s="24">
        <v>1.3530492538221881</v>
      </c>
      <c r="E53" s="24">
        <v>1.3572508668594869</v>
      </c>
      <c r="F53" s="24">
        <v>1.3614879619430571</v>
      </c>
      <c r="G53" s="24">
        <v>1.3657602375125639</v>
      </c>
      <c r="H53" s="24">
        <v>1.37006739200767</v>
      </c>
      <c r="I53" s="24">
        <v>1.37440912386804</v>
      </c>
      <c r="J53" s="24">
        <v>1.378785131533337</v>
      </c>
      <c r="K53" s="24">
        <v>1.383195113443225</v>
      </c>
      <c r="L53" s="24">
        <v>1.3876387680373681</v>
      </c>
      <c r="M53" s="24">
        <v>1.392115795923671</v>
      </c>
      <c r="N53" s="24">
        <v>1.3966259063830091</v>
      </c>
      <c r="O53" s="24">
        <v>1.4011688108644971</v>
      </c>
      <c r="P53" s="24">
        <v>1.405744220817251</v>
      </c>
      <c r="Q53" s="24">
        <v>1.410351847690388</v>
      </c>
      <c r="R53" s="25">
        <v>1.4149914029330211</v>
      </c>
    </row>
    <row r="54" spans="1:18" x14ac:dyDescent="0.25">
      <c r="A54" s="23">
        <v>14.5</v>
      </c>
      <c r="B54" s="24">
        <v>1.288402019729487</v>
      </c>
      <c r="C54" s="24">
        <v>1.292067632303145</v>
      </c>
      <c r="D54" s="24">
        <v>1.2957625486306401</v>
      </c>
      <c r="E54" s="24">
        <v>1.299486497476924</v>
      </c>
      <c r="F54" s="24">
        <v>1.3032392076069521</v>
      </c>
      <c r="G54" s="24">
        <v>1.3070204077856771</v>
      </c>
      <c r="H54" s="24">
        <v>1.3108298267780529</v>
      </c>
      <c r="I54" s="24">
        <v>1.314667193349033</v>
      </c>
      <c r="J54" s="24">
        <v>1.318532236263571</v>
      </c>
      <c r="K54" s="24">
        <v>1.322424684286619</v>
      </c>
      <c r="L54" s="24">
        <v>1.3263442661831331</v>
      </c>
      <c r="M54" s="24">
        <v>1.3302907128863071</v>
      </c>
      <c r="N54" s="24">
        <v>1.334263764002305</v>
      </c>
      <c r="O54" s="24">
        <v>1.3382631613055329</v>
      </c>
      <c r="P54" s="24">
        <v>1.3422886465703949</v>
      </c>
      <c r="Q54" s="24">
        <v>1.346339961571299</v>
      </c>
      <c r="R54" s="25">
        <v>1.3504168480826499</v>
      </c>
    </row>
    <row r="55" spans="1:18" x14ac:dyDescent="0.25">
      <c r="A55" s="23">
        <v>15</v>
      </c>
      <c r="B55" s="24">
        <v>1.2424398633216409</v>
      </c>
      <c r="C55" s="24">
        <v>1.2457656577099909</v>
      </c>
      <c r="D55" s="24">
        <v>1.2491146795600681</v>
      </c>
      <c r="E55" s="24">
        <v>1.252486687962117</v>
      </c>
      <c r="F55" s="24">
        <v>1.255881442006378</v>
      </c>
      <c r="G55" s="24">
        <v>1.2592987007830969</v>
      </c>
      <c r="H55" s="24">
        <v>1.262738223382516</v>
      </c>
      <c r="I55" s="24">
        <v>1.266199768894879</v>
      </c>
      <c r="J55" s="24">
        <v>1.269683096410428</v>
      </c>
      <c r="K55" s="24">
        <v>1.273187965019408</v>
      </c>
      <c r="L55" s="24">
        <v>1.276714133812062</v>
      </c>
      <c r="M55" s="24">
        <v>1.2802613640468741</v>
      </c>
      <c r="N55" s="24">
        <v>1.2838294256552989</v>
      </c>
      <c r="O55" s="24">
        <v>1.287418090737031</v>
      </c>
      <c r="P55" s="24">
        <v>1.2910271313917661</v>
      </c>
      <c r="Q55" s="24">
        <v>1.2946563197192</v>
      </c>
      <c r="R55" s="25">
        <v>1.298305427819028</v>
      </c>
    </row>
    <row r="56" spans="1:18" x14ac:dyDescent="0.25">
      <c r="A56" s="23">
        <v>15.5</v>
      </c>
      <c r="B56" s="24">
        <v>1.2046473962979121</v>
      </c>
      <c r="C56" s="24">
        <v>1.207743470632096</v>
      </c>
      <c r="D56" s="24">
        <v>1.210857401256898</v>
      </c>
      <c r="E56" s="24">
        <v>1.2139889775878481</v>
      </c>
      <c r="F56" s="24">
        <v>1.217137989040481</v>
      </c>
      <c r="G56" s="24">
        <v>1.2203042250303291</v>
      </c>
      <c r="H56" s="24">
        <v>1.2234874749729261</v>
      </c>
      <c r="I56" s="24">
        <v>1.226687528283805</v>
      </c>
      <c r="J56" s="24">
        <v>1.229904174378498</v>
      </c>
      <c r="K56" s="24">
        <v>1.2331372026725389</v>
      </c>
      <c r="L56" s="24">
        <v>1.236386402581461</v>
      </c>
      <c r="M56" s="24">
        <v>1.239651565689039</v>
      </c>
      <c r="N56" s="24">
        <v>1.242932492252016</v>
      </c>
      <c r="O56" s="24">
        <v>1.246228984695378</v>
      </c>
      <c r="P56" s="24">
        <v>1.249540845444109</v>
      </c>
      <c r="Q56" s="24">
        <v>1.2528678769231949</v>
      </c>
      <c r="R56" s="25">
        <v>1.256209881557621</v>
      </c>
    </row>
    <row r="57" spans="1:18" x14ac:dyDescent="0.25">
      <c r="A57" s="23">
        <v>16</v>
      </c>
      <c r="B57" s="24">
        <v>1.173075450229494</v>
      </c>
      <c r="C57" s="24">
        <v>1.1760376872670171</v>
      </c>
      <c r="D57" s="24">
        <v>1.1790131145450451</v>
      </c>
      <c r="E57" s="24">
        <v>1.182001551804398</v>
      </c>
      <c r="F57" s="24">
        <v>1.1850028187859021</v>
      </c>
      <c r="G57" s="24">
        <v>1.1880167352303781</v>
      </c>
      <c r="H57" s="24">
        <v>1.1910431208786489</v>
      </c>
      <c r="I57" s="24">
        <v>1.1940817954715379</v>
      </c>
      <c r="J57" s="24">
        <v>1.197132578749869</v>
      </c>
      <c r="K57" s="24">
        <v>1.200195290454463</v>
      </c>
      <c r="L57" s="24">
        <v>1.2032697503261449</v>
      </c>
      <c r="M57" s="24">
        <v>1.2063557802739779</v>
      </c>
      <c r="N57" s="24">
        <v>1.209453210879996</v>
      </c>
      <c r="O57" s="24">
        <v>1.212561874894474</v>
      </c>
      <c r="P57" s="24">
        <v>1.215681605067686</v>
      </c>
      <c r="Q57" s="24">
        <v>1.2188122341499079</v>
      </c>
      <c r="R57" s="25">
        <v>1.2219535948914151</v>
      </c>
    </row>
    <row r="58" spans="1:18" x14ac:dyDescent="0.25">
      <c r="A58" s="23">
        <v>16.5</v>
      </c>
      <c r="B58" s="24">
        <v>1.1460455028651331</v>
      </c>
      <c r="C58" s="24">
        <v>1.148955569989863</v>
      </c>
      <c r="D58" s="24">
        <v>1.151874866425983</v>
      </c>
      <c r="E58" s="24">
        <v>1.154803242239606</v>
      </c>
      <c r="F58" s="24">
        <v>1.157740547496845</v>
      </c>
      <c r="G58" s="24">
        <v>1.1606866322638121</v>
      </c>
      <c r="H58" s="24">
        <v>1.1636413466066191</v>
      </c>
      <c r="I58" s="24">
        <v>1.1666045405913801</v>
      </c>
      <c r="J58" s="24">
        <v>1.169576064284207</v>
      </c>
      <c r="K58" s="24">
        <v>1.1725557677512131</v>
      </c>
      <c r="L58" s="24">
        <v>1.1755435010585089</v>
      </c>
      <c r="M58" s="24">
        <v>1.178539116440452</v>
      </c>
      <c r="N58" s="24">
        <v>1.181542474804363</v>
      </c>
      <c r="O58" s="24">
        <v>1.1845534392258079</v>
      </c>
      <c r="P58" s="24">
        <v>1.1875718727803499</v>
      </c>
      <c r="Q58" s="24">
        <v>1.190597638543555</v>
      </c>
      <c r="R58" s="25">
        <v>1.1936305995909879</v>
      </c>
    </row>
    <row r="59" spans="1:18" x14ac:dyDescent="0.25">
      <c r="A59" s="23">
        <v>17</v>
      </c>
      <c r="B59" s="24">
        <v>1.1221496781311679</v>
      </c>
      <c r="C59" s="24">
        <v>1.1250750273533301</v>
      </c>
      <c r="D59" s="24">
        <v>1.1280063500787669</v>
      </c>
      <c r="E59" s="24">
        <v>1.130943526698881</v>
      </c>
      <c r="F59" s="24">
        <v>1.133886437605075</v>
      </c>
      <c r="G59" s="24">
        <v>1.136834963188752</v>
      </c>
      <c r="H59" s="24">
        <v>1.1397889838413131</v>
      </c>
      <c r="I59" s="24">
        <v>1.142748379954162</v>
      </c>
      <c r="J59" s="24">
        <v>1.145713031918701</v>
      </c>
      <c r="K59" s="24">
        <v>1.1486828201263319</v>
      </c>
      <c r="L59" s="24">
        <v>1.151657624968458</v>
      </c>
      <c r="M59" s="24">
        <v>1.154637329004722</v>
      </c>
      <c r="N59" s="24">
        <v>1.1576218234677389</v>
      </c>
      <c r="O59" s="24">
        <v>1.160611001758362</v>
      </c>
      <c r="P59" s="24">
        <v>1.1636047572774451</v>
      </c>
      <c r="Q59" s="24">
        <v>1.166602983425844</v>
      </c>
      <c r="R59" s="25">
        <v>1.1696055736044111</v>
      </c>
    </row>
    <row r="60" spans="1:18" x14ac:dyDescent="0.25">
      <c r="A60" s="23">
        <v>17.5</v>
      </c>
      <c r="B60" s="24">
        <v>1.1002507461314439</v>
      </c>
      <c r="C60" s="24">
        <v>1.1032446140876291</v>
      </c>
      <c r="D60" s="24">
        <v>1.1062419048599721</v>
      </c>
      <c r="E60" s="24">
        <v>1.109242529165166</v>
      </c>
      <c r="F60" s="24">
        <v>1.112246397719902</v>
      </c>
      <c r="G60" s="24">
        <v>1.115253421240874</v>
      </c>
      <c r="H60" s="24">
        <v>1.1182635104447729</v>
      </c>
      <c r="I60" s="24">
        <v>1.121276576048291</v>
      </c>
      <c r="J60" s="24">
        <v>1.1242925287681209</v>
      </c>
      <c r="K60" s="24">
        <v>1.1273112793209561</v>
      </c>
      <c r="L60" s="24">
        <v>1.1303327384234869</v>
      </c>
      <c r="M60" s="24">
        <v>1.1333568189606491</v>
      </c>
      <c r="N60" s="24">
        <v>1.136383442490343</v>
      </c>
      <c r="O60" s="24">
        <v>1.1394125327387159</v>
      </c>
      <c r="P60" s="24">
        <v>1.1424440134319089</v>
      </c>
      <c r="Q60" s="24">
        <v>1.145477808296069</v>
      </c>
      <c r="R60" s="25">
        <v>1.1485138410573379</v>
      </c>
    </row>
    <row r="61" spans="1:18" x14ac:dyDescent="0.25">
      <c r="A61" s="26">
        <v>18</v>
      </c>
      <c r="B61" s="27">
        <v>1.079482123147304</v>
      </c>
      <c r="C61" s="27">
        <v>1.0825835311004659</v>
      </c>
      <c r="D61" s="27">
        <v>1.085686516303668</v>
      </c>
      <c r="E61" s="27">
        <v>1.088791019798893</v>
      </c>
      <c r="F61" s="27">
        <v>1.091896982628122</v>
      </c>
      <c r="G61" s="27">
        <v>1.0950043458333381</v>
      </c>
      <c r="H61" s="27">
        <v>1.098113050456522</v>
      </c>
      <c r="I61" s="27">
        <v>1.101223037539657</v>
      </c>
      <c r="J61" s="27">
        <v>1.104334248124724</v>
      </c>
      <c r="K61" s="27">
        <v>1.1074466232537059</v>
      </c>
      <c r="L61" s="27">
        <v>1.110560103968584</v>
      </c>
      <c r="M61" s="27">
        <v>1.1136746334795831</v>
      </c>
      <c r="N61" s="27">
        <v>1.1167901636698929</v>
      </c>
      <c r="O61" s="27">
        <v>1.1199066485909499</v>
      </c>
      <c r="P61" s="27">
        <v>1.123024042294188</v>
      </c>
      <c r="Q61" s="27">
        <v>1.1261422988310399</v>
      </c>
      <c r="R61" s="28">
        <v>1.129261372252941</v>
      </c>
    </row>
    <row r="64" spans="1:18" ht="28.9" customHeight="1" x14ac:dyDescent="0.5">
      <c r="A64" s="1" t="s">
        <v>13</v>
      </c>
      <c r="B64" s="1"/>
    </row>
    <row r="65" spans="1:34" x14ac:dyDescent="0.25">
      <c r="A65" s="17" t="s">
        <v>10</v>
      </c>
      <c r="B65" s="18" t="s">
        <v>14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9"/>
    </row>
    <row r="66" spans="1:34" x14ac:dyDescent="0.25">
      <c r="A66" s="20" t="s">
        <v>12</v>
      </c>
      <c r="B66" s="21">
        <v>-120</v>
      </c>
      <c r="C66" s="21">
        <v>-114</v>
      </c>
      <c r="D66" s="21">
        <v>-108</v>
      </c>
      <c r="E66" s="21">
        <v>-101</v>
      </c>
      <c r="F66" s="21">
        <v>-95</v>
      </c>
      <c r="G66" s="21">
        <v>-89</v>
      </c>
      <c r="H66" s="21">
        <v>-83</v>
      </c>
      <c r="I66" s="21">
        <v>-76</v>
      </c>
      <c r="J66" s="21">
        <v>-70</v>
      </c>
      <c r="K66" s="21">
        <v>-64</v>
      </c>
      <c r="L66" s="21">
        <v>-58</v>
      </c>
      <c r="M66" s="21">
        <v>-51</v>
      </c>
      <c r="N66" s="21">
        <v>-45</v>
      </c>
      <c r="O66" s="21">
        <v>-39</v>
      </c>
      <c r="P66" s="21">
        <v>-33</v>
      </c>
      <c r="Q66" s="21">
        <v>-26</v>
      </c>
      <c r="R66" s="21">
        <v>-20</v>
      </c>
      <c r="S66" s="21">
        <v>-14</v>
      </c>
      <c r="T66" s="21">
        <v>-8</v>
      </c>
      <c r="U66" s="21">
        <v>-1</v>
      </c>
      <c r="V66" s="21">
        <v>5</v>
      </c>
      <c r="W66" s="21">
        <v>11</v>
      </c>
      <c r="X66" s="21">
        <v>18</v>
      </c>
      <c r="Y66" s="21">
        <v>24</v>
      </c>
      <c r="Z66" s="21">
        <v>30</v>
      </c>
      <c r="AA66" s="21">
        <v>36</v>
      </c>
      <c r="AB66" s="21">
        <v>43</v>
      </c>
      <c r="AC66" s="21">
        <v>49</v>
      </c>
      <c r="AD66" s="21">
        <v>55</v>
      </c>
      <c r="AE66" s="21">
        <v>61</v>
      </c>
      <c r="AF66" s="21">
        <v>68</v>
      </c>
      <c r="AG66" s="21">
        <v>74</v>
      </c>
      <c r="AH66" s="22">
        <v>80</v>
      </c>
    </row>
    <row r="67" spans="1:34" x14ac:dyDescent="0.25">
      <c r="A67" s="23">
        <v>4.5</v>
      </c>
      <c r="B67" s="24">
        <v>8.0821786674010152</v>
      </c>
      <c r="C67" s="24">
        <v>8.1398559839701896</v>
      </c>
      <c r="D67" s="24">
        <v>8.1979945250165098</v>
      </c>
      <c r="E67" s="24">
        <v>8.2664036459111188</v>
      </c>
      <c r="F67" s="24">
        <v>8.3255360741540194</v>
      </c>
      <c r="G67" s="24">
        <v>8.3851247290264546</v>
      </c>
      <c r="H67" s="24">
        <v>8.4451680488240104</v>
      </c>
      <c r="I67" s="24">
        <v>8.5157911510804585</v>
      </c>
      <c r="J67" s="24">
        <v>8.5768142207615998</v>
      </c>
      <c r="K67" s="24">
        <v>8.6382870100255378</v>
      </c>
      <c r="L67" s="24">
        <v>8.7002079571852278</v>
      </c>
      <c r="M67" s="24">
        <v>8.7730134005353619</v>
      </c>
      <c r="N67" s="24">
        <v>8.8359000011822832</v>
      </c>
      <c r="O67" s="24">
        <v>8.8992298331254194</v>
      </c>
      <c r="P67" s="24">
        <v>8.9630013571309206</v>
      </c>
      <c r="Q67" s="24">
        <v>9.0379576646842672</v>
      </c>
      <c r="R67" s="24">
        <v>9.1026809077904911</v>
      </c>
      <c r="S67" s="24">
        <v>9.1678409687734703</v>
      </c>
      <c r="T67" s="24">
        <v>9.2334363084166995</v>
      </c>
      <c r="U67" s="24">
        <v>9.3105122950530532</v>
      </c>
      <c r="V67" s="24">
        <v>9.3770454602606588</v>
      </c>
      <c r="W67" s="24">
        <v>9.4440090486938661</v>
      </c>
      <c r="X67" s="24">
        <v>9.522675218824487</v>
      </c>
      <c r="Y67" s="24">
        <v>9.590566187627859</v>
      </c>
      <c r="Z67" s="24">
        <v>9.6588827766416028</v>
      </c>
      <c r="AA67" s="24">
        <v>9.72762346912954</v>
      </c>
      <c r="AB67" s="24">
        <v>9.8083549398823493</v>
      </c>
      <c r="AC67" s="24">
        <v>9.8780093199833221</v>
      </c>
      <c r="AD67" s="24">
        <v>9.9480830027288452</v>
      </c>
      <c r="AE67" s="24">
        <v>10.01857448796545</v>
      </c>
      <c r="AF67" s="24">
        <v>10.101340616485039</v>
      </c>
      <c r="AG67" s="24">
        <v>10.17273221428708</v>
      </c>
      <c r="AH67" s="25">
        <v>10.244536882752691</v>
      </c>
    </row>
    <row r="68" spans="1:34" x14ac:dyDescent="0.25">
      <c r="A68" s="23">
        <v>5</v>
      </c>
      <c r="B68" s="24">
        <v>7.1732180030007404</v>
      </c>
      <c r="C68" s="24">
        <v>7.2248524627029003</v>
      </c>
      <c r="D68" s="24">
        <v>7.2769180502284803</v>
      </c>
      <c r="E68" s="24">
        <v>7.3382040897658802</v>
      </c>
      <c r="F68" s="24">
        <v>7.3911985348399414</v>
      </c>
      <c r="G68" s="24">
        <v>7.4446192758297993</v>
      </c>
      <c r="H68" s="24">
        <v>7.498464803433138</v>
      </c>
      <c r="I68" s="24">
        <v>7.5618194551734561</v>
      </c>
      <c r="J68" s="24">
        <v>7.6165801760868037</v>
      </c>
      <c r="K68" s="24">
        <v>7.6717609042112924</v>
      </c>
      <c r="L68" s="24">
        <v>7.7273601302619737</v>
      </c>
      <c r="M68" s="24">
        <v>7.7927528153222019</v>
      </c>
      <c r="N68" s="24">
        <v>7.8492536113610667</v>
      </c>
      <c r="O68" s="24">
        <v>7.9061681446665739</v>
      </c>
      <c r="P68" s="24">
        <v>7.9634949284069751</v>
      </c>
      <c r="Q68" s="24">
        <v>8.0308952312817787</v>
      </c>
      <c r="R68" s="24">
        <v>8.0891101236983705</v>
      </c>
      <c r="S68" s="24">
        <v>8.1477325583042379</v>
      </c>
      <c r="T68" s="24">
        <v>8.2067610482849709</v>
      </c>
      <c r="U68" s="24">
        <v>8.2761388452392879</v>
      </c>
      <c r="V68" s="24">
        <v>8.3360420234343859</v>
      </c>
      <c r="W68" s="24">
        <v>8.3963465675096867</v>
      </c>
      <c r="X68" s="24">
        <v>8.4672071972099925</v>
      </c>
      <c r="Y68" s="24">
        <v>8.528376343842087</v>
      </c>
      <c r="Z68" s="24">
        <v>8.5899422192791359</v>
      </c>
      <c r="AA68" s="24">
        <v>8.6519033591870649</v>
      </c>
      <c r="AB68" s="24">
        <v>8.7246889725439178</v>
      </c>
      <c r="AC68" s="24">
        <v>8.7875014953260262</v>
      </c>
      <c r="AD68" s="24">
        <v>8.850704647689362</v>
      </c>
      <c r="AE68" s="24">
        <v>8.9142969818825613</v>
      </c>
      <c r="AF68" s="24">
        <v>8.9889779974256907</v>
      </c>
      <c r="AG68" s="24">
        <v>9.0534086125199789</v>
      </c>
      <c r="AH68" s="25">
        <v>9.1182238435566045</v>
      </c>
    </row>
    <row r="69" spans="1:34" x14ac:dyDescent="0.25">
      <c r="A69" s="23">
        <v>5.5</v>
      </c>
      <c r="B69" s="24">
        <v>6.3589918956506004</v>
      </c>
      <c r="C69" s="24">
        <v>6.4050365623401913</v>
      </c>
      <c r="D69" s="24">
        <v>6.4514832755737102</v>
      </c>
      <c r="E69" s="24">
        <v>6.5061772761742542</v>
      </c>
      <c r="F69" s="24">
        <v>6.5534900172856769</v>
      </c>
      <c r="G69" s="24">
        <v>6.6012001389733941</v>
      </c>
      <c r="H69" s="24">
        <v>6.6493061843371857</v>
      </c>
      <c r="I69" s="24">
        <v>6.7059283638287166</v>
      </c>
      <c r="J69" s="24">
        <v>6.7548872459064588</v>
      </c>
      <c r="K69" s="24">
        <v>6.8042374381979274</v>
      </c>
      <c r="L69" s="24">
        <v>6.8539774838202696</v>
      </c>
      <c r="M69" s="24">
        <v>6.9124983247049201</v>
      </c>
      <c r="N69" s="24">
        <v>6.9630780567939068</v>
      </c>
      <c r="O69" s="24">
        <v>7.0140430474942033</v>
      </c>
      <c r="P69" s="24">
        <v>7.0653918623761651</v>
      </c>
      <c r="Q69" s="24">
        <v>7.1257820105337419</v>
      </c>
      <c r="R69" s="24">
        <v>7.1779575236448752</v>
      </c>
      <c r="S69" s="24">
        <v>7.2305123186320381</v>
      </c>
      <c r="T69" s="24">
        <v>7.2834449610829246</v>
      </c>
      <c r="U69" s="24">
        <v>7.3456753541635091</v>
      </c>
      <c r="V69" s="24">
        <v>7.3994217474562651</v>
      </c>
      <c r="W69" s="24">
        <v>7.4535414646580618</v>
      </c>
      <c r="X69" s="24">
        <v>7.5171510909800787</v>
      </c>
      <c r="Y69" s="24">
        <v>7.5720748329028087</v>
      </c>
      <c r="Z69" s="24">
        <v>7.6273674275993244</v>
      </c>
      <c r="AA69" s="24">
        <v>7.6830274631376438</v>
      </c>
      <c r="AB69" s="24">
        <v>7.748426691997552</v>
      </c>
      <c r="AC69" s="24">
        <v>7.804878005648713</v>
      </c>
      <c r="AD69" s="24">
        <v>7.8616922911920124</v>
      </c>
      <c r="AE69" s="24">
        <v>7.9188681532781837</v>
      </c>
      <c r="AF69" s="24">
        <v>7.9860284645908566</v>
      </c>
      <c r="AG69" s="24">
        <v>8.0439829758913</v>
      </c>
      <c r="AH69" s="25">
        <v>8.102294663787081</v>
      </c>
    </row>
    <row r="70" spans="1:34" x14ac:dyDescent="0.25">
      <c r="A70" s="23">
        <v>6</v>
      </c>
      <c r="B70" s="24">
        <v>5.6324794223382284</v>
      </c>
      <c r="C70" s="24">
        <v>5.6733703014213326</v>
      </c>
      <c r="D70" s="24">
        <v>5.714635161143109</v>
      </c>
      <c r="E70" s="24">
        <v>5.7632482637040514</v>
      </c>
      <c r="F70" s="24">
        <v>5.80531852161067</v>
      </c>
      <c r="G70" s="24">
        <v>5.8477582601283151</v>
      </c>
      <c r="H70" s="24">
        <v>5.89056607475887</v>
      </c>
      <c r="I70" s="24">
        <v>5.9409718587458569</v>
      </c>
      <c r="J70" s="24">
        <v>5.9845723534718216</v>
      </c>
      <c r="K70" s="24">
        <v>6.0285364767883296</v>
      </c>
      <c r="L70" s="24">
        <v>6.0728628242146314</v>
      </c>
      <c r="M70" s="24">
        <v>6.1250328335149389</v>
      </c>
      <c r="N70" s="24">
        <v>6.1701391838638644</v>
      </c>
      <c r="O70" s="24">
        <v>6.2156033295430069</v>
      </c>
      <c r="P70" s="24">
        <v>6.2614238885248206</v>
      </c>
      <c r="Q70" s="24">
        <v>6.3153298304033996</v>
      </c>
      <c r="R70" s="24">
        <v>6.3619178771448839</v>
      </c>
      <c r="S70" s="24">
        <v>6.4088579608233918</v>
      </c>
      <c r="T70" s="24">
        <v>6.4561486994287138</v>
      </c>
      <c r="U70" s="24">
        <v>6.5117625729207838</v>
      </c>
      <c r="V70" s="24">
        <v>6.5598083249729964</v>
      </c>
      <c r="W70" s="24">
        <v>6.6082003743373274</v>
      </c>
      <c r="X70" s="24">
        <v>6.6650936328099828</v>
      </c>
      <c r="Y70" s="24">
        <v>6.7142313290369016</v>
      </c>
      <c r="Z70" s="24">
        <v>6.7637110173806656</v>
      </c>
      <c r="AA70" s="24">
        <v>6.8135313383114058</v>
      </c>
      <c r="AB70" s="24">
        <v>6.8720837540502853</v>
      </c>
      <c r="AC70" s="24">
        <v>6.9226374483100406</v>
      </c>
      <c r="AD70" s="24">
        <v>6.9735274721470812</v>
      </c>
      <c r="AE70" s="24">
        <v>7.024752482614252</v>
      </c>
      <c r="AF70" s="24">
        <v>7.0849365969193752</v>
      </c>
      <c r="AG70" s="24">
        <v>7.1368828248915097</v>
      </c>
      <c r="AH70" s="25">
        <v>7.1891598054862191</v>
      </c>
    </row>
    <row r="71" spans="1:34" x14ac:dyDescent="0.25">
      <c r="A71" s="23">
        <v>6.5</v>
      </c>
      <c r="B71" s="24">
        <v>4.9869303062287971</v>
      </c>
      <c r="C71" s="24">
        <v>5.0230863446631258</v>
      </c>
      <c r="D71" s="24">
        <v>5.0595893132051124</v>
      </c>
      <c r="E71" s="24">
        <v>5.1026127571006112</v>
      </c>
      <c r="F71" s="24">
        <v>5.1398626941118932</v>
      </c>
      <c r="G71" s="24">
        <v>5.1774552271431729</v>
      </c>
      <c r="H71" s="24">
        <v>5.2153890040984319</v>
      </c>
      <c r="I71" s="24">
        <v>5.2600745678020289</v>
      </c>
      <c r="J71" s="24">
        <v>5.2987430682116718</v>
      </c>
      <c r="K71" s="24">
        <v>5.3377485309629176</v>
      </c>
      <c r="L71" s="24">
        <v>5.3770896039771161</v>
      </c>
      <c r="M71" s="24">
        <v>5.4234098927612244</v>
      </c>
      <c r="N71" s="24">
        <v>5.4634734851315381</v>
      </c>
      <c r="O71" s="24">
        <v>5.5038684249252139</v>
      </c>
      <c r="P71" s="24">
        <v>5.5445933825168066</v>
      </c>
      <c r="Q71" s="24">
        <v>5.592521165031517</v>
      </c>
      <c r="R71" s="24">
        <v>5.6339565998907952</v>
      </c>
      <c r="S71" s="24">
        <v>5.6757178421223253</v>
      </c>
      <c r="T71" s="24">
        <v>5.717803562118001</v>
      </c>
      <c r="U71" s="24">
        <v>5.7673118987836816</v>
      </c>
      <c r="V71" s="24">
        <v>5.810096094808781</v>
      </c>
      <c r="W71" s="24">
        <v>5.8532005769233182</v>
      </c>
      <c r="X71" s="24">
        <v>5.9038922015524484</v>
      </c>
      <c r="Y71" s="24">
        <v>5.9476861526487408</v>
      </c>
      <c r="Z71" s="24">
        <v>5.9917962505791849</v>
      </c>
      <c r="AA71" s="24">
        <v>6.0362211882160084</v>
      </c>
      <c r="AB71" s="24">
        <v>6.0884464606866864</v>
      </c>
      <c r="AC71" s="24">
        <v>6.1335490668462116</v>
      </c>
      <c r="AD71" s="24">
        <v>6.1789623756424161</v>
      </c>
      <c r="AE71" s="24">
        <v>6.2246850965302363</v>
      </c>
      <c r="AF71" s="24">
        <v>6.2784176195276267</v>
      </c>
      <c r="AG71" s="24">
        <v>6.3248063261886234</v>
      </c>
      <c r="AH71" s="25">
        <v>6.3715003768736702</v>
      </c>
    </row>
    <row r="72" spans="1:34" x14ac:dyDescent="0.25">
      <c r="A72" s="23">
        <v>7</v>
      </c>
      <c r="B72" s="24">
        <v>4.4158649166650337</v>
      </c>
      <c r="C72" s="24">
        <v>4.4476880029599331</v>
      </c>
      <c r="D72" s="24">
        <v>4.479831984205715</v>
      </c>
      <c r="E72" s="24">
        <v>4.517737107286842</v>
      </c>
      <c r="F72" s="24">
        <v>4.5505718272638882</v>
      </c>
      <c r="G72" s="24">
        <v>4.5837232740441411</v>
      </c>
      <c r="H72" s="24">
        <v>4.6171901479336874</v>
      </c>
      <c r="I72" s="24">
        <v>4.656631765051948</v>
      </c>
      <c r="J72" s="24">
        <v>4.6907776057323627</v>
      </c>
      <c r="K72" s="24">
        <v>4.7252347578796776</v>
      </c>
      <c r="L72" s="24">
        <v>4.7600019218173397</v>
      </c>
      <c r="M72" s="24">
        <v>4.8009536996302939</v>
      </c>
      <c r="N72" s="24">
        <v>4.8363880993350836</v>
      </c>
      <c r="O72" s="24">
        <v>4.872128413930616</v>
      </c>
      <c r="P72" s="24">
        <v>4.908173366193548</v>
      </c>
      <c r="Q72" s="24">
        <v>4.9506091347364283</v>
      </c>
      <c r="R72" s="24">
        <v>4.9873097537525757</v>
      </c>
      <c r="S72" s="24">
        <v>5.0243109659504421</v>
      </c>
      <c r="T72" s="24">
        <v>5.0616114941240253</v>
      </c>
      <c r="U72" s="24">
        <v>5.105505375202342</v>
      </c>
      <c r="V72" s="24">
        <v>5.1434500419653997</v>
      </c>
      <c r="W72" s="24">
        <v>5.181689998969448</v>
      </c>
      <c r="X72" s="24">
        <v>5.2266748222377899</v>
      </c>
      <c r="Y72" s="24">
        <v>5.2655502703202854</v>
      </c>
      <c r="Z72" s="24">
        <v>5.3047170353284674</v>
      </c>
      <c r="AA72" s="24">
        <v>5.3441738625366684</v>
      </c>
      <c r="AB72" s="24">
        <v>5.3905717600688767</v>
      </c>
      <c r="AC72" s="24">
        <v>5.4306527509709914</v>
      </c>
      <c r="AD72" s="24">
        <v>5.4710198329434068</v>
      </c>
      <c r="AE72" s="24">
        <v>5.5116717678431648</v>
      </c>
      <c r="AF72" s="24">
        <v>5.5594574037095423</v>
      </c>
      <c r="AG72" s="24">
        <v>5.6007222926282054</v>
      </c>
      <c r="AH72" s="25">
        <v>5.642268132346631</v>
      </c>
    </row>
    <row r="73" spans="1:34" x14ac:dyDescent="0.25">
      <c r="A73" s="23">
        <v>7.5</v>
      </c>
      <c r="B73" s="24">
        <v>3.913074269167192</v>
      </c>
      <c r="C73" s="24">
        <v>3.940949233383646</v>
      </c>
      <c r="D73" s="24">
        <v>3.9691200727684439</v>
      </c>
      <c r="E73" s="24">
        <v>4.0023583113631709</v>
      </c>
      <c r="F73" s="24">
        <v>4.0311658597187172</v>
      </c>
      <c r="G73" s="24">
        <v>4.0602652810349174</v>
      </c>
      <c r="H73" s="24">
        <v>4.0896553280199583</v>
      </c>
      <c r="I73" s="24">
        <v>4.1243093707278504</v>
      </c>
      <c r="J73" s="24">
        <v>4.1543248278177671</v>
      </c>
      <c r="K73" s="24">
        <v>4.1846269608741151</v>
      </c>
      <c r="L73" s="24">
        <v>4.2152145226224453</v>
      </c>
      <c r="M73" s="24">
        <v>4.2512590974862032</v>
      </c>
      <c r="N73" s="24">
        <v>4.2824608113901874</v>
      </c>
      <c r="O73" s="24">
        <v>4.3139440230265329</v>
      </c>
      <c r="P73" s="24">
        <v>4.3457075075739988</v>
      </c>
      <c r="Q73" s="24">
        <v>4.3831175060139982</v>
      </c>
      <c r="R73" s="24">
        <v>4.4154840467777259</v>
      </c>
      <c r="S73" s="24">
        <v>4.4481269819068796</v>
      </c>
      <c r="T73" s="24">
        <v>4.4810450865975584</v>
      </c>
      <c r="U73" s="24">
        <v>4.519795691804446</v>
      </c>
      <c r="V73" s="24">
        <v>4.5533057976221629</v>
      </c>
      <c r="W73" s="24">
        <v>4.5870872132066633</v>
      </c>
      <c r="X73" s="24">
        <v>4.6268401660738654</v>
      </c>
      <c r="Y73" s="24">
        <v>4.6612052948110119</v>
      </c>
      <c r="Z73" s="24">
        <v>4.6958379259396272</v>
      </c>
      <c r="AA73" s="24">
        <v>4.7307368571361392</v>
      </c>
      <c r="AB73" s="24">
        <v>4.7717872465365136</v>
      </c>
      <c r="AC73" s="24">
        <v>4.80725903657566</v>
      </c>
      <c r="AD73" s="24">
        <v>4.8429933214929726</v>
      </c>
      <c r="AE73" s="24">
        <v>4.8789889155475983</v>
      </c>
      <c r="AF73" s="24">
        <v>4.9213124669365893</v>
      </c>
      <c r="AG73" s="24">
        <v>4.9578701832333616</v>
      </c>
      <c r="AH73" s="25">
        <v>4.994685472479846</v>
      </c>
    </row>
    <row r="74" spans="1:34" x14ac:dyDescent="0.25">
      <c r="A74" s="23">
        <v>8</v>
      </c>
      <c r="B74" s="24">
        <v>3.4726200254330841</v>
      </c>
      <c r="C74" s="24">
        <v>3.496914639183708</v>
      </c>
      <c r="D74" s="24">
        <v>3.5214811236943779</v>
      </c>
      <c r="E74" s="24">
        <v>3.5504840126075869</v>
      </c>
      <c r="F74" s="24">
        <v>3.5756353763060038</v>
      </c>
      <c r="G74" s="24">
        <v>3.60105477449676</v>
      </c>
      <c r="H74" s="24">
        <v>3.6267410122901431</v>
      </c>
      <c r="I74" s="24">
        <v>3.6570439512395359</v>
      </c>
      <c r="J74" s="24">
        <v>3.6833042424293172</v>
      </c>
      <c r="K74" s="24">
        <v>3.7098275894592989</v>
      </c>
      <c r="L74" s="24">
        <v>3.7366127974571359</v>
      </c>
      <c r="M74" s="24">
        <v>3.7681915758705569</v>
      </c>
      <c r="N74" s="24">
        <v>3.7955400523900868</v>
      </c>
      <c r="O74" s="24">
        <v>3.8231466248578401</v>
      </c>
      <c r="P74" s="24">
        <v>3.851010120854669</v>
      </c>
      <c r="Q74" s="24">
        <v>3.8838406915376349</v>
      </c>
      <c r="R74" s="24">
        <v>3.9122568331912868</v>
      </c>
      <c r="S74" s="24">
        <v>3.940926185768312</v>
      </c>
      <c r="T74" s="24">
        <v>3.9698475768669019</v>
      </c>
      <c r="U74" s="24">
        <v>4.0039061843952046</v>
      </c>
      <c r="V74" s="24">
        <v>4.033369639135918</v>
      </c>
      <c r="W74" s="24">
        <v>4.0630814385434464</v>
      </c>
      <c r="X74" s="24">
        <v>4.0980575504460646</v>
      </c>
      <c r="Y74" s="24">
        <v>4.1283034850579572</v>
      </c>
      <c r="Z74" s="24">
        <v>4.158794122901333</v>
      </c>
      <c r="AA74" s="24">
        <v>4.1895283140547219</v>
      </c>
      <c r="AB74" s="24">
        <v>4.225691160606809</v>
      </c>
      <c r="AC74" s="24">
        <v>4.2569491057290714</v>
      </c>
      <c r="AD74" s="24">
        <v>4.2884469649116026</v>
      </c>
      <c r="AE74" s="24">
        <v>4.3201836048156483</v>
      </c>
      <c r="AF74" s="24">
        <v>4.3575099728577893</v>
      </c>
      <c r="AG74" s="24">
        <v>4.3897601032047424</v>
      </c>
      <c r="AH74" s="25">
        <v>4.4222454440255934</v>
      </c>
    </row>
    <row r="75" spans="1:34" x14ac:dyDescent="0.25">
      <c r="A75" s="23">
        <v>8.5</v>
      </c>
      <c r="B75" s="24">
        <v>3.088834493338064</v>
      </c>
      <c r="C75" s="24">
        <v>3.109899469787111</v>
      </c>
      <c r="D75" s="24">
        <v>3.131213327962139</v>
      </c>
      <c r="E75" s="24">
        <v>3.1563925004756181</v>
      </c>
      <c r="F75" s="24">
        <v>3.178241608032911</v>
      </c>
      <c r="G75" s="24">
        <v>3.200335926988465</v>
      </c>
      <c r="H75" s="24">
        <v>3.2226743148546699</v>
      </c>
      <c r="I75" s="24">
        <v>3.249042719174343</v>
      </c>
      <c r="J75" s="24">
        <v>3.2719060037059822</v>
      </c>
      <c r="K75" s="24">
        <v>3.2950097393258311</v>
      </c>
      <c r="L75" s="24">
        <v>3.3183527835636482</v>
      </c>
      <c r="M75" s="24">
        <v>3.3458872705025011</v>
      </c>
      <c r="N75" s="24">
        <v>3.3697448996055668</v>
      </c>
      <c r="O75" s="24">
        <v>3.3938382382469499</v>
      </c>
      <c r="P75" s="24">
        <v>3.418166166409609</v>
      </c>
      <c r="Q75" s="24">
        <v>3.4468437501583011</v>
      </c>
      <c r="R75" s="24">
        <v>3.4716761133958589</v>
      </c>
      <c r="S75" s="24">
        <v>3.496739519488969</v>
      </c>
      <c r="T75" s="24">
        <v>3.52203284843793</v>
      </c>
      <c r="U75" s="24">
        <v>3.5518308349573959</v>
      </c>
      <c r="V75" s="24">
        <v>3.5776184900410768</v>
      </c>
      <c r="W75" s="24">
        <v>3.6036325400658411</v>
      </c>
      <c r="X75" s="24">
        <v>3.6342669389173352</v>
      </c>
      <c r="Y75" s="24">
        <v>3.6607677461756958</v>
      </c>
      <c r="Z75" s="24">
        <v>3.6874914728797941</v>
      </c>
      <c r="AA75" s="24">
        <v>3.71443702151026</v>
      </c>
      <c r="AB75" s="24">
        <v>3.7461523889745112</v>
      </c>
      <c r="AC75" s="24">
        <v>3.7735747866776039</v>
      </c>
      <c r="AD75" s="24">
        <v>3.8012155329973072</v>
      </c>
      <c r="AE75" s="24">
        <v>3.8290735469969648</v>
      </c>
      <c r="AF75" s="24">
        <v>3.8618477312996982</v>
      </c>
      <c r="AG75" s="24">
        <v>3.8901728039205352</v>
      </c>
      <c r="AH75" s="25">
        <v>3.918711739913701</v>
      </c>
    </row>
    <row r="76" spans="1:34" x14ac:dyDescent="0.25">
      <c r="A76" s="23">
        <v>9</v>
      </c>
      <c r="B76" s="24">
        <v>2.756320626935032</v>
      </c>
      <c r="C76" s="24">
        <v>2.7744896207983869</v>
      </c>
      <c r="D76" s="24">
        <v>2.792885522727897</v>
      </c>
      <c r="E76" s="24">
        <v>2.8146327106003408</v>
      </c>
      <c r="F76" s="24">
        <v>2.8335164320841471</v>
      </c>
      <c r="G76" s="24">
        <v>2.8526235572463778</v>
      </c>
      <c r="H76" s="24">
        <v>2.8719529960015211</v>
      </c>
      <c r="I76" s="24">
        <v>2.8947835332971579</v>
      </c>
      <c r="J76" s="24">
        <v>2.9145909119642872</v>
      </c>
      <c r="K76" s="24">
        <v>2.9346171523418731</v>
      </c>
      <c r="L76" s="24">
        <v>2.9548611643617728</v>
      </c>
      <c r="M76" s="24">
        <v>2.9787529632787351</v>
      </c>
      <c r="N76" s="24">
        <v>2.9994650764849569</v>
      </c>
      <c r="O76" s="24">
        <v>3.0203915281938309</v>
      </c>
      <c r="P76" s="24">
        <v>3.0415312507904151</v>
      </c>
      <c r="Q76" s="24">
        <v>3.0664623869044991</v>
      </c>
      <c r="R76" s="24">
        <v>3.088060533971575</v>
      </c>
      <c r="S76" s="24">
        <v>3.1098685712006242</v>
      </c>
      <c r="T76" s="24">
        <v>3.131885430994044</v>
      </c>
      <c r="U76" s="24">
        <v>3.157834271651327</v>
      </c>
      <c r="V76" s="24">
        <v>3.180299920049579</v>
      </c>
      <c r="W76" s="24">
        <v>3.202971029037422</v>
      </c>
      <c r="X76" s="24">
        <v>3.2296789412281619</v>
      </c>
      <c r="Y76" s="24">
        <v>3.2527916294563499</v>
      </c>
      <c r="Z76" s="24">
        <v>3.2761064687187669</v>
      </c>
      <c r="AA76" s="24">
        <v>3.2996224138981471</v>
      </c>
      <c r="AB76" s="24">
        <v>3.3273104645119171</v>
      </c>
      <c r="AC76" s="24">
        <v>3.3512585538451929</v>
      </c>
      <c r="AD76" s="24">
        <v>3.375404441725657</v>
      </c>
      <c r="AE76" s="24">
        <v>3.3997470996187551</v>
      </c>
      <c r="AF76" s="24">
        <v>3.4283941982664259</v>
      </c>
      <c r="AG76" s="24">
        <v>3.4531596829364939</v>
      </c>
      <c r="AH76" s="25">
        <v>3.4781186992515538</v>
      </c>
    </row>
    <row r="77" spans="1:34" x14ac:dyDescent="0.25">
      <c r="A77" s="23">
        <v>9.5</v>
      </c>
      <c r="B77" s="24">
        <v>2.4699520264544281</v>
      </c>
      <c r="C77" s="24">
        <v>2.4855416339996088</v>
      </c>
      <c r="D77" s="24">
        <v>2.5013371913253621</v>
      </c>
      <c r="E77" s="24">
        <v>2.5200242247923699</v>
      </c>
      <c r="F77" s="24">
        <v>2.536262371821965</v>
      </c>
      <c r="G77" s="24">
        <v>2.5527031301843812</v>
      </c>
      <c r="H77" s="24">
        <v>2.56934546219621</v>
      </c>
      <c r="I77" s="24">
        <v>2.589014898550404</v>
      </c>
      <c r="J77" s="24">
        <v>2.606090413698285</v>
      </c>
      <c r="K77" s="24">
        <v>2.6233642165531101</v>
      </c>
      <c r="L77" s="24">
        <v>2.6408352694488362</v>
      </c>
      <c r="M77" s="24">
        <v>2.6614660822734848</v>
      </c>
      <c r="N77" s="24">
        <v>2.67936095265412</v>
      </c>
      <c r="O77" s="24">
        <v>2.6974498058759782</v>
      </c>
      <c r="P77" s="24">
        <v>2.7157316267262188</v>
      </c>
      <c r="Q77" s="24">
        <v>2.7373029529822648</v>
      </c>
      <c r="R77" s="24">
        <v>2.7559993876761051</v>
      </c>
      <c r="S77" s="24">
        <v>2.7748855752125778</v>
      </c>
      <c r="T77" s="24">
        <v>2.7939605003961812</v>
      </c>
      <c r="U77" s="24">
        <v>2.816451768814844</v>
      </c>
      <c r="V77" s="24">
        <v>2.8359321450509078</v>
      </c>
      <c r="W77" s="24">
        <v>2.8555980628993081</v>
      </c>
      <c r="X77" s="24">
        <v>2.8787748132965678</v>
      </c>
      <c r="Y77" s="24">
        <v>2.8988393323695778</v>
      </c>
      <c r="Z77" s="24">
        <v>2.9190862494395482</v>
      </c>
      <c r="AA77" s="24">
        <v>2.9395145717913111</v>
      </c>
      <c r="AB77" s="24">
        <v>2.9635755662688679</v>
      </c>
      <c r="AC77" s="24">
        <v>2.9843935278333111</v>
      </c>
      <c r="AD77" s="24">
        <v>3.0053897532497591</v>
      </c>
      <c r="AE77" s="24">
        <v>3.0265632663857569</v>
      </c>
      <c r="AF77" s="24">
        <v>3.0514884759396241</v>
      </c>
      <c r="AG77" s="24">
        <v>3.0730427839858971</v>
      </c>
      <c r="AH77" s="25">
        <v>3.0947713073240659</v>
      </c>
    </row>
    <row r="78" spans="1:34" x14ac:dyDescent="0.25">
      <c r="A78" s="23">
        <v>10</v>
      </c>
      <c r="B78" s="24">
        <v>2.2248729383042551</v>
      </c>
      <c r="C78" s="24">
        <v>2.2381826973504162</v>
      </c>
      <c r="D78" s="24">
        <v>2.2516784632658009</v>
      </c>
      <c r="E78" s="24">
        <v>2.2676572710398828</v>
      </c>
      <c r="F78" s="24">
        <v>2.2815525967861712</v>
      </c>
      <c r="G78" s="24">
        <v>2.29563075689392</v>
      </c>
      <c r="H78" s="24">
        <v>2.3098907660818182</v>
      </c>
      <c r="I78" s="24">
        <v>2.3267559660540651</v>
      </c>
      <c r="J78" s="24">
        <v>2.3414066015795991</v>
      </c>
      <c r="K78" s="24">
        <v>2.3562359661827998</v>
      </c>
      <c r="L78" s="24">
        <v>2.3712430745997271</v>
      </c>
      <c r="M78" s="24">
        <v>2.3889747017385519</v>
      </c>
      <c r="N78" s="24">
        <v>2.404363543916491</v>
      </c>
      <c r="O78" s="24">
        <v>2.4199270286484631</v>
      </c>
      <c r="P78" s="24">
        <v>2.4356641931237282</v>
      </c>
      <c r="Q78" s="24">
        <v>2.4542424457752161</v>
      </c>
      <c r="R78" s="24">
        <v>2.4703526134447049</v>
      </c>
      <c r="S78" s="24">
        <v>2.4866334120117219</v>
      </c>
      <c r="T78" s="24">
        <v>2.5030838786828671</v>
      </c>
      <c r="U78" s="24">
        <v>2.522489246963378</v>
      </c>
      <c r="V78" s="24">
        <v>2.5393040271121272</v>
      </c>
      <c r="W78" s="24">
        <v>2.5562854452701949</v>
      </c>
      <c r="X78" s="24">
        <v>2.576306457218156</v>
      </c>
      <c r="Y78" s="24">
        <v>2.593645698562614</v>
      </c>
      <c r="Z78" s="24">
        <v>2.611148600241</v>
      </c>
      <c r="AA78" s="24">
        <v>2.6288142219402468</v>
      </c>
      <c r="AB78" s="24">
        <v>2.649628519472762</v>
      </c>
      <c r="AC78" s="24">
        <v>2.667643475420991</v>
      </c>
      <c r="AD78" s="24">
        <v>2.685818175900279</v>
      </c>
      <c r="AE78" s="24">
        <v>2.704151697180273</v>
      </c>
      <c r="AF78" s="24">
        <v>2.725740312678496</v>
      </c>
      <c r="AG78" s="24">
        <v>2.7444147969795849</v>
      </c>
      <c r="AH78" s="25">
        <v>2.7632451955937118</v>
      </c>
    </row>
    <row r="79" spans="1:34" x14ac:dyDescent="0.25">
      <c r="A79" s="23">
        <v>10.5</v>
      </c>
      <c r="B79" s="24">
        <v>2.0164982550700259</v>
      </c>
      <c r="C79" s="24">
        <v>2.027810644987956</v>
      </c>
      <c r="D79" s="24">
        <v>2.039290114237998</v>
      </c>
      <c r="E79" s="24">
        <v>2.0528927235085672</v>
      </c>
      <c r="F79" s="24">
        <v>2.0647309226940909</v>
      </c>
      <c r="G79" s="24">
        <v>2.0767331946439511</v>
      </c>
      <c r="H79" s="24">
        <v>2.0888986064789359</v>
      </c>
      <c r="I79" s="24">
        <v>2.1032965331056421</v>
      </c>
      <c r="J79" s="24">
        <v>2.1158122144573608</v>
      </c>
      <c r="K79" s="24">
        <v>2.1284880816317102</v>
      </c>
      <c r="L79" s="24">
        <v>2.1413232017668462</v>
      </c>
      <c r="M79" s="24">
        <v>2.156497542103244</v>
      </c>
      <c r="N79" s="24">
        <v>2.1696745122530121</v>
      </c>
      <c r="O79" s="24">
        <v>2.1830078000438622</v>
      </c>
      <c r="P79" s="24">
        <v>2.1964964950671528</v>
      </c>
      <c r="Q79" s="24">
        <v>2.2124285088444688</v>
      </c>
      <c r="R79" s="24">
        <v>2.226250796390123</v>
      </c>
      <c r="S79" s="24">
        <v>2.2402256082624401</v>
      </c>
      <c r="T79" s="24">
        <v>2.2543520340701191</v>
      </c>
      <c r="U79" s="24">
        <v>2.2710232727898552</v>
      </c>
      <c r="V79" s="24">
        <v>2.2854750744777981</v>
      </c>
      <c r="W79" s="24">
        <v>2.3000756259462811</v>
      </c>
      <c r="X79" s="24">
        <v>2.3172964212660281</v>
      </c>
      <c r="Y79" s="24">
        <v>2.332216217860196</v>
      </c>
      <c r="Z79" s="24">
        <v>2.3472819524994981</v>
      </c>
      <c r="AA79" s="24">
        <v>2.362492737272968</v>
      </c>
      <c r="AB79" s="24">
        <v>2.3804207955285159</v>
      </c>
      <c r="AC79" s="24">
        <v>2.3959428095647839</v>
      </c>
      <c r="AD79" s="24">
        <v>2.4116070641854042</v>
      </c>
      <c r="AE79" s="24">
        <v>2.4274126880621232</v>
      </c>
      <c r="AF79" s="24">
        <v>2.4460301030197709</v>
      </c>
      <c r="AG79" s="24">
        <v>2.4621390580059228</v>
      </c>
      <c r="AH79" s="25">
        <v>2.4783866417004909</v>
      </c>
    </row>
    <row r="80" spans="1:34" x14ac:dyDescent="0.25">
      <c r="A80" s="23">
        <v>11</v>
      </c>
      <c r="B80" s="24">
        <v>1.840513515514828</v>
      </c>
      <c r="C80" s="24">
        <v>1.8500939572269479</v>
      </c>
      <c r="D80" s="24">
        <v>1.859823566108308</v>
      </c>
      <c r="E80" s="24">
        <v>1.8713621025416869</v>
      </c>
      <c r="F80" s="24">
        <v>1.881411811440624</v>
      </c>
      <c r="G80" s="24">
        <v>1.89160784688101</v>
      </c>
      <c r="H80" s="24">
        <v>1.9019493283857349</v>
      </c>
      <c r="I80" s="24">
        <v>1.914197043180212</v>
      </c>
      <c r="J80" s="24">
        <v>1.9248506373582861</v>
      </c>
      <c r="K80" s="24">
        <v>1.9356468894781891</v>
      </c>
      <c r="L80" s="24">
        <v>1.9465849190801781</v>
      </c>
      <c r="M80" s="24">
        <v>1.95952396997445</v>
      </c>
      <c r="N80" s="24">
        <v>1.9707661658222051</v>
      </c>
      <c r="O80" s="24">
        <v>1.982147369772326</v>
      </c>
      <c r="P80" s="24">
        <v>1.9936667238182759</v>
      </c>
      <c r="Q80" s="24">
        <v>2.0072794319287079</v>
      </c>
      <c r="R80" s="24">
        <v>2.0190951678026758</v>
      </c>
      <c r="S80" s="24">
        <v>2.0310463368066789</v>
      </c>
      <c r="T80" s="24">
        <v>2.043132080951517</v>
      </c>
      <c r="U80" s="24">
        <v>2.0574010591647571</v>
      </c>
      <c r="V80" s="24">
        <v>2.0697754415700369</v>
      </c>
      <c r="W80" s="24">
        <v>2.0822817009013148</v>
      </c>
      <c r="X80" s="24">
        <v>2.097037899890847</v>
      </c>
      <c r="Y80" s="24">
        <v>2.1098270262646222</v>
      </c>
      <c r="Z80" s="24">
        <v>2.1227453837689758</v>
      </c>
      <c r="AA80" s="24">
        <v>2.1357921368950419</v>
      </c>
      <c r="AB80" s="24">
        <v>2.1511745120186139</v>
      </c>
      <c r="AC80" s="24">
        <v>2.1644965893988091</v>
      </c>
      <c r="AD80" s="24">
        <v>2.177944418790887</v>
      </c>
      <c r="AE80" s="24">
        <v>2.191517181268694</v>
      </c>
      <c r="AF80" s="24">
        <v>2.2075088876777409</v>
      </c>
      <c r="AG80" s="24">
        <v>2.2213495493308328</v>
      </c>
      <c r="AH80" s="25">
        <v>2.2353125694619571</v>
      </c>
    </row>
    <row r="81" spans="1:34" x14ac:dyDescent="0.25">
      <c r="A81" s="23">
        <v>11.5</v>
      </c>
      <c r="B81" s="24">
        <v>1.6928749045792939</v>
      </c>
      <c r="C81" s="24">
        <v>1.7009717605596619</v>
      </c>
      <c r="D81" s="24">
        <v>1.7092008869206361</v>
      </c>
      <c r="E81" s="24">
        <v>1.718967574660051</v>
      </c>
      <c r="F81" s="24">
        <v>1.7274803710982101</v>
      </c>
      <c r="G81" s="24">
        <v>1.7361227632291689</v>
      </c>
      <c r="H81" s="24">
        <v>1.744893922977919</v>
      </c>
      <c r="I81" s="24">
        <v>1.7552885859303831</v>
      </c>
      <c r="J81" s="24">
        <v>1.7643359014866109</v>
      </c>
      <c r="K81" s="24">
        <v>1.7735093624781051</v>
      </c>
      <c r="L81" s="24">
        <v>1.7828081408472249</v>
      </c>
      <c r="M81" s="24">
        <v>1.793813998136577</v>
      </c>
      <c r="N81" s="24">
        <v>1.803381458960114</v>
      </c>
      <c r="O81" s="24">
        <v>1.8130716337215409</v>
      </c>
      <c r="P81" s="24">
        <v>1.82288371681642</v>
      </c>
      <c r="Q81" s="24">
        <v>1.8344841509441709</v>
      </c>
      <c r="R81" s="24">
        <v>1.844557605150241</v>
      </c>
      <c r="S81" s="24">
        <v>1.854750416663955</v>
      </c>
      <c r="T81" s="24">
        <v>1.865061779898215</v>
      </c>
      <c r="U81" s="24">
        <v>1.8772404651361509</v>
      </c>
      <c r="V81" s="24">
        <v>1.8878059289885429</v>
      </c>
      <c r="W81" s="24">
        <v>1.89848741228663</v>
      </c>
      <c r="X81" s="24">
        <v>1.911094733720845</v>
      </c>
      <c r="Y81" s="24">
        <v>1.922024905955755</v>
      </c>
      <c r="Z81" s="24">
        <v>1.933068617780926</v>
      </c>
      <c r="AA81" s="24">
        <v>1.944225086089592</v>
      </c>
      <c r="AB81" s="24">
        <v>1.957382432703074</v>
      </c>
      <c r="AC81" s="24">
        <v>1.9687805202347171</v>
      </c>
      <c r="AD81" s="24">
        <v>1.980288886580011</v>
      </c>
      <c r="AE81" s="24">
        <v>1.991906765214905</v>
      </c>
      <c r="AF81" s="24">
        <v>2.005598353544233</v>
      </c>
      <c r="AG81" s="24">
        <v>2.0174508993977791</v>
      </c>
      <c r="AH81" s="25">
        <v>2.0294105488732122</v>
      </c>
    </row>
    <row r="82" spans="1:34" x14ac:dyDescent="0.25">
      <c r="A82" s="23">
        <v>12</v>
      </c>
      <c r="B82" s="24">
        <v>1.5698092533815859</v>
      </c>
      <c r="C82" s="24">
        <v>1.576653827655893</v>
      </c>
      <c r="D82" s="24">
        <v>1.5836147908964091</v>
      </c>
      <c r="E82" s="24">
        <v>1.591881952561996</v>
      </c>
      <c r="F82" s="24">
        <v>1.5990923559168231</v>
      </c>
      <c r="G82" s="24">
        <v>1.6064166394900381</v>
      </c>
      <c r="H82" s="24">
        <v>1.613854027608735</v>
      </c>
      <c r="I82" s="24">
        <v>1.622672897186312</v>
      </c>
      <c r="J82" s="24">
        <v>1.630352684224132</v>
      </c>
      <c r="K82" s="24">
        <v>1.638143119564893</v>
      </c>
      <c r="L82" s="24">
        <v>1.646043427553056</v>
      </c>
      <c r="M82" s="24">
        <v>1.6553982855516041</v>
      </c>
      <c r="N82" s="24">
        <v>1.66353399218035</v>
      </c>
      <c r="O82" s="24">
        <v>1.6717771339567471</v>
      </c>
      <c r="P82" s="24">
        <v>1.680126957678459</v>
      </c>
      <c r="Q82" s="24">
        <v>1.6900022479846311</v>
      </c>
      <c r="R82" s="24">
        <v>1.69858063207822</v>
      </c>
      <c r="S82" s="24">
        <v>1.7072633130313011</v>
      </c>
      <c r="T82" s="24">
        <v>1.716049537658878</v>
      </c>
      <c r="U82" s="24">
        <v>1.726429995929603</v>
      </c>
      <c r="V82" s="24">
        <v>1.7354379835105189</v>
      </c>
      <c r="W82" s="24">
        <v>1.744547148431064</v>
      </c>
      <c r="X82" s="24">
        <v>1.7553014095617729</v>
      </c>
      <c r="Y82" s="24">
        <v>1.764627285290985</v>
      </c>
      <c r="Z82" s="24">
        <v>1.774052024444378</v>
      </c>
      <c r="AA82" s="24">
        <v>1.7835748963172859</v>
      </c>
      <c r="AB82" s="24">
        <v>1.7948079675194779</v>
      </c>
      <c r="AC82" s="24">
        <v>1.8045409535617261</v>
      </c>
      <c r="AD82" s="24">
        <v>1.8143697605936311</v>
      </c>
      <c r="AE82" s="24">
        <v>1.824293674493241</v>
      </c>
      <c r="AF82" s="24">
        <v>1.835990833688637</v>
      </c>
      <c r="AG82" s="24">
        <v>1.846118382827783</v>
      </c>
      <c r="AH82" s="25">
        <v>1.85633879610691</v>
      </c>
    </row>
    <row r="83" spans="1:34" x14ac:dyDescent="0.25">
      <c r="A83" s="23">
        <v>12.5</v>
      </c>
      <c r="B83" s="24">
        <v>1.4678140392174099</v>
      </c>
      <c r="C83" s="24">
        <v>1.47362057736298</v>
      </c>
      <c r="D83" s="24">
        <v>1.4795286384346</v>
      </c>
      <c r="E83" s="24">
        <v>1.4865486951233979</v>
      </c>
      <c r="F83" s="24">
        <v>1.49267416632397</v>
      </c>
      <c r="G83" s="24">
        <v>1.498898817642758</v>
      </c>
      <c r="H83" s="24">
        <v>1.505221925808953</v>
      </c>
      <c r="I83" s="24">
        <v>1.5127223589556751</v>
      </c>
      <c r="J83" s="24">
        <v>1.519256309130157</v>
      </c>
      <c r="K83" s="24">
        <v>1.5258864258494931</v>
      </c>
      <c r="L83" s="24">
        <v>1.5326119858602449</v>
      </c>
      <c r="M83" s="24">
        <v>1.5405781373590119</v>
      </c>
      <c r="N83" s="24">
        <v>1.547508012174029</v>
      </c>
      <c r="O83" s="24">
        <v>1.554531058720698</v>
      </c>
      <c r="P83" s="24">
        <v>1.561646576198783</v>
      </c>
      <c r="Q83" s="24">
        <v>1.570063951321389</v>
      </c>
      <c r="R83" s="24">
        <v>1.577377418409553</v>
      </c>
      <c r="S83" s="24">
        <v>1.5847811372832941</v>
      </c>
      <c r="T83" s="24">
        <v>1.592274407159717</v>
      </c>
      <c r="U83" s="24">
        <v>1.601128802948234</v>
      </c>
      <c r="V83" s="24">
        <v>1.6088136980907191</v>
      </c>
      <c r="W83" s="24">
        <v>1.616585943841004</v>
      </c>
      <c r="X83" s="24">
        <v>1.625763060396918</v>
      </c>
      <c r="Y83" s="24">
        <v>1.6337222388052279</v>
      </c>
      <c r="Z83" s="24">
        <v>1.641766619845876</v>
      </c>
      <c r="AA83" s="24">
        <v>1.6498955252162999</v>
      </c>
      <c r="AB83" s="24">
        <v>1.659485172582905</v>
      </c>
      <c r="AC83" s="24">
        <v>1.667794887046548</v>
      </c>
      <c r="AD83" s="24">
        <v>1.6761869800500919</v>
      </c>
      <c r="AE83" s="24">
        <v>1.6846607898736889</v>
      </c>
      <c r="AF83" s="24">
        <v>1.694649307357851</v>
      </c>
      <c r="AG83" s="24">
        <v>1.703297920419383</v>
      </c>
      <c r="AH83" s="25">
        <v>1.7120261735132249</v>
      </c>
    </row>
    <row r="84" spans="1:34" x14ac:dyDescent="0.25">
      <c r="A84" s="23">
        <v>13</v>
      </c>
      <c r="B84" s="24">
        <v>1.38365738556004</v>
      </c>
      <c r="C84" s="24">
        <v>1.388623074705835</v>
      </c>
      <c r="D84" s="24">
        <v>1.393676436111758</v>
      </c>
      <c r="E84" s="24">
        <v>1.3996819073977169</v>
      </c>
      <c r="F84" s="24">
        <v>1.4049228489247489</v>
      </c>
      <c r="G84" s="24">
        <v>1.410249285844059</v>
      </c>
      <c r="H84" s="24">
        <v>1.415660547286945</v>
      </c>
      <c r="I84" s="24">
        <v>1.422079999423747</v>
      </c>
      <c r="J84" s="24">
        <v>1.4276727459415941</v>
      </c>
      <c r="K84" s="24">
        <v>1.433348192620447</v>
      </c>
      <c r="L84" s="24">
        <v>1.439105668608968</v>
      </c>
      <c r="M84" s="24">
        <v>1.4459255048758799</v>
      </c>
      <c r="N84" s="24">
        <v>1.4518584118098641</v>
      </c>
      <c r="O84" s="24">
        <v>1.457871242433737</v>
      </c>
      <c r="P84" s="24">
        <v>1.4639633483493659</v>
      </c>
      <c r="Q84" s="24">
        <v>1.4711701354033251</v>
      </c>
      <c r="R84" s="24">
        <v>1.477431780144749</v>
      </c>
      <c r="S84" s="24">
        <v>1.4837706469720771</v>
      </c>
      <c r="T84" s="24">
        <v>1.490186087504511</v>
      </c>
      <c r="U84" s="24">
        <v>1.497766683772729</v>
      </c>
      <c r="V84" s="24">
        <v>1.504345811861463</v>
      </c>
      <c r="W84" s="24">
        <v>1.510999479200408</v>
      </c>
      <c r="X84" s="24">
        <v>1.5188554653871511</v>
      </c>
      <c r="Y84" s="24">
        <v>1.525668487210996</v>
      </c>
      <c r="Z84" s="24">
        <v>1.532554066249574</v>
      </c>
      <c r="AA84" s="24">
        <v>1.5395115766024241</v>
      </c>
      <c r="AB84" s="24">
        <v>1.5477187501860561</v>
      </c>
      <c r="AC84" s="24">
        <v>1.5548299645335191</v>
      </c>
      <c r="AD84" s="24">
        <v>1.562011130345365</v>
      </c>
      <c r="AE84" s="24">
        <v>1.569261638303846</v>
      </c>
      <c r="AF84" s="24">
        <v>1.5778073999763731</v>
      </c>
      <c r="AG84" s="24">
        <v>1.5852060791487039</v>
      </c>
      <c r="AH84" s="25">
        <v>1.5926721896199141</v>
      </c>
    </row>
    <row r="85" spans="1:34" x14ac:dyDescent="0.25">
      <c r="A85" s="23">
        <v>13.5</v>
      </c>
      <c r="B85" s="24">
        <v>1.3143780620602681</v>
      </c>
      <c r="C85" s="24">
        <v>1.3186830308868791</v>
      </c>
      <c r="D85" s="24">
        <v>1.323062836681937</v>
      </c>
      <c r="E85" s="24">
        <v>1.328266340615911</v>
      </c>
      <c r="F85" s="24">
        <v>1.3328060965017481</v>
      </c>
      <c r="G85" s="24">
        <v>1.337418678428169</v>
      </c>
      <c r="H85" s="24">
        <v>1.3421034679285671</v>
      </c>
      <c r="I85" s="24">
        <v>1.3476594929532959</v>
      </c>
      <c r="J85" s="24">
        <v>1.3524986105728489</v>
      </c>
      <c r="K85" s="24">
        <v>1.3574079773437979</v>
      </c>
      <c r="L85" s="24">
        <v>1.362386974816904</v>
      </c>
      <c r="M85" s="24">
        <v>1.368282985596798</v>
      </c>
      <c r="N85" s="24">
        <v>1.373410730134081</v>
      </c>
      <c r="O85" s="24">
        <v>1.378606165693729</v>
      </c>
      <c r="P85" s="24">
        <v>1.383868696279708</v>
      </c>
      <c r="Q85" s="24">
        <v>1.390092320856845</v>
      </c>
      <c r="R85" s="24">
        <v>1.3954981794618539</v>
      </c>
      <c r="S85" s="24">
        <v>1.400969245827328</v>
      </c>
      <c r="T85" s="24">
        <v>1.4065049239745711</v>
      </c>
      <c r="U85" s="24">
        <v>1.4130440821613039</v>
      </c>
      <c r="V85" s="24">
        <v>1.418717710132601</v>
      </c>
      <c r="W85" s="24">
        <v>1.4244540813707549</v>
      </c>
      <c r="X85" s="24">
        <v>1.431225049870853</v>
      </c>
      <c r="Y85" s="24">
        <v>1.4370953973982961</v>
      </c>
      <c r="Z85" s="24">
        <v>1.443026672097107</v>
      </c>
      <c r="AA85" s="24">
        <v>1.449018300468925</v>
      </c>
      <c r="AB85" s="24">
        <v>1.4560840487990989</v>
      </c>
      <c r="AC85" s="24">
        <v>1.462204476044439</v>
      </c>
      <c r="AD85" s="24">
        <v>1.4683834430528839</v>
      </c>
      <c r="AE85" s="24">
        <v>1.474620392908786</v>
      </c>
      <c r="AF85" s="24">
        <v>1.4819693831461871</v>
      </c>
      <c r="AG85" s="24">
        <v>1.4883300721693691</v>
      </c>
      <c r="AH85" s="25">
        <v>1.4947469991322371</v>
      </c>
    </row>
    <row r="86" spans="1:34" x14ac:dyDescent="0.25">
      <c r="A86" s="23">
        <v>14</v>
      </c>
      <c r="B86" s="24">
        <v>1.2572854845464301</v>
      </c>
      <c r="C86" s="24">
        <v>1.261092803286086</v>
      </c>
      <c r="D86" s="24">
        <v>1.264963139076744</v>
      </c>
      <c r="E86" s="24">
        <v>1.269557392186494</v>
      </c>
      <c r="F86" s="24">
        <v>1.273562248015119</v>
      </c>
      <c r="G86" s="24">
        <v>1.2776282759068689</v>
      </c>
      <c r="H86" s="24">
        <v>1.2817549097972389</v>
      </c>
      <c r="I86" s="24">
        <v>1.286645160084646</v>
      </c>
      <c r="J86" s="24">
        <v>1.290901165115879</v>
      </c>
      <c r="K86" s="24">
        <v>1.295215983663133</v>
      </c>
      <c r="L86" s="24">
        <v>1.299589049679275</v>
      </c>
      <c r="M86" s="24">
        <v>1.3047638231938909</v>
      </c>
      <c r="N86" s="24">
        <v>1.3092611523704361</v>
      </c>
      <c r="O86" s="24">
        <v>1.3138149552760601</v>
      </c>
      <c r="P86" s="24">
        <v>1.31842468831683</v>
      </c>
      <c r="Q86" s="24">
        <v>1.323872674485874</v>
      </c>
      <c r="R86" s="24">
        <v>1.328601724716423</v>
      </c>
      <c r="S86" s="24">
        <v>1.3333849837562359</v>
      </c>
      <c r="T86" s="24">
        <v>1.3382219080287201</v>
      </c>
      <c r="U86" s="24">
        <v>1.3439320880496901</v>
      </c>
      <c r="V86" s="24">
        <v>1.3488834243914971</v>
      </c>
      <c r="W86" s="24">
        <v>1.3538867233910501</v>
      </c>
      <c r="X86" s="24">
        <v>1.3597888853639379</v>
      </c>
      <c r="Y86" s="24">
        <v>1.3649029824346841</v>
      </c>
      <c r="Z86" s="24">
        <v>1.37006739200767</v>
      </c>
      <c r="AA86" s="24">
        <v>1.375281592986636</v>
      </c>
      <c r="AB86" s="24">
        <v>1.3814270630697809</v>
      </c>
      <c r="AC86" s="24">
        <v>1.3867473577786951</v>
      </c>
      <c r="AD86" s="24">
        <v>1.392115795923671</v>
      </c>
      <c r="AE86" s="24">
        <v>1.397531872991163</v>
      </c>
      <c r="AF86" s="24">
        <v>1.4039101746468541</v>
      </c>
      <c r="AG86" s="24">
        <v>1.4094277588125721</v>
      </c>
      <c r="AH86" s="25">
        <v>1.4149914029330211</v>
      </c>
    </row>
    <row r="87" spans="1:34" x14ac:dyDescent="0.25">
      <c r="A87" s="23">
        <v>14.5</v>
      </c>
      <c r="B87" s="24">
        <v>1.2099597150244521</v>
      </c>
      <c r="C87" s="24">
        <v>1.213415395461015</v>
      </c>
      <c r="D87" s="24">
        <v>1.2169232884053729</v>
      </c>
      <c r="E87" s="24">
        <v>1.221081105695567</v>
      </c>
      <c r="F87" s="24">
        <v>1.2247002886025959</v>
      </c>
      <c r="G87" s="24">
        <v>1.2283700049695301</v>
      </c>
      <c r="H87" s="24">
        <v>1.2320897411339631</v>
      </c>
      <c r="I87" s="24">
        <v>1.236491967535708</v>
      </c>
      <c r="J87" s="24">
        <v>1.2403183178402271</v>
      </c>
      <c r="K87" s="24">
        <v>1.244193061399635</v>
      </c>
      <c r="L87" s="24">
        <v>1.2481156845688941</v>
      </c>
      <c r="M87" s="24">
        <v>1.252751907516882</v>
      </c>
      <c r="N87" s="24">
        <v>1.2567765099202901</v>
      </c>
      <c r="O87" s="24">
        <v>1.260847384133728</v>
      </c>
      <c r="P87" s="24">
        <v>1.264964038965364</v>
      </c>
      <c r="Q87" s="24">
        <v>1.269824009271957</v>
      </c>
      <c r="R87" s="24">
        <v>1.274038170441635</v>
      </c>
      <c r="S87" s="24">
        <v>1.278296556843618</v>
      </c>
      <c r="T87" s="24">
        <v>1.282598677303409</v>
      </c>
      <c r="U87" s="24">
        <v>1.2876724375512449</v>
      </c>
      <c r="V87" s="24">
        <v>1.292067632303145</v>
      </c>
      <c r="W87" s="24">
        <v>1.296505024477915</v>
      </c>
      <c r="X87" s="24">
        <v>1.3017346895599351</v>
      </c>
      <c r="Y87" s="24">
        <v>1.306261901565319</v>
      </c>
      <c r="Z87" s="24">
        <v>1.3108298267780529</v>
      </c>
      <c r="AA87" s="24">
        <v>1.315437996503978</v>
      </c>
      <c r="AB87" s="24">
        <v>1.3208644338234219</v>
      </c>
      <c r="AC87" s="24">
        <v>1.3255581921132349</v>
      </c>
      <c r="AD87" s="24">
        <v>1.3302907128863071</v>
      </c>
      <c r="AE87" s="24">
        <v>1.335061544031191</v>
      </c>
      <c r="AF87" s="24">
        <v>1.340675338435493</v>
      </c>
      <c r="AG87" s="24">
        <v>1.3455276445870641</v>
      </c>
      <c r="AH87" s="25">
        <v>1.3504168480826499</v>
      </c>
    </row>
    <row r="88" spans="1:34" x14ac:dyDescent="0.25">
      <c r="A88" s="23">
        <v>15</v>
      </c>
      <c r="B88" s="24">
        <v>1.170251461677756</v>
      </c>
      <c r="C88" s="24">
        <v>1.173484457146724</v>
      </c>
      <c r="D88" s="24">
        <v>1.1767598759545179</v>
      </c>
      <c r="E88" s="24">
        <v>1.1806341709067301</v>
      </c>
      <c r="F88" s="24">
        <v>1.183999849579414</v>
      </c>
      <c r="G88" s="24">
        <v>1.187406438483019</v>
      </c>
      <c r="H88" s="24">
        <v>1.19085347635724</v>
      </c>
      <c r="I88" s="24">
        <v>1.1949255282018849</v>
      </c>
      <c r="J88" s="24">
        <v>1.1984586231929319</v>
      </c>
      <c r="K88" s="24">
        <v>1.2020307065519711</v>
      </c>
      <c r="L88" s="24">
        <v>1.2056413170360649</v>
      </c>
      <c r="M88" s="24">
        <v>1.2099017745929781</v>
      </c>
      <c r="N88" s="24">
        <v>1.21359428036248</v>
      </c>
      <c r="O88" s="24">
        <v>1.2173238713972021</v>
      </c>
      <c r="P88" s="24">
        <v>1.2210901089074131</v>
      </c>
      <c r="Q88" s="24">
        <v>1.2255297843740971</v>
      </c>
      <c r="R88" s="24">
        <v>1.229373917348132</v>
      </c>
      <c r="S88" s="24">
        <v>1.2332533073517451</v>
      </c>
      <c r="T88" s="24">
        <v>1.2371675156125439</v>
      </c>
      <c r="U88" s="24">
        <v>1.2417775129567821</v>
      </c>
      <c r="V88" s="24">
        <v>1.2457656577099909</v>
      </c>
      <c r="W88" s="24">
        <v>1.249787250025433</v>
      </c>
      <c r="X88" s="24">
        <v>1.2545208263298331</v>
      </c>
      <c r="Y88" s="24">
        <v>1.2586134602128249</v>
      </c>
      <c r="Z88" s="24">
        <v>1.262738223382516</v>
      </c>
      <c r="AA88" s="24">
        <v>1.266894699546846</v>
      </c>
      <c r="AB88" s="24">
        <v>1.2717834480628289</v>
      </c>
      <c r="AC88" s="24">
        <v>1.2760072076025051</v>
      </c>
      <c r="AD88" s="24">
        <v>1.2802613640468741</v>
      </c>
      <c r="AE88" s="24">
        <v>1.284545517686591</v>
      </c>
      <c r="AF88" s="24">
        <v>1.2895810846467319</v>
      </c>
      <c r="AG88" s="24">
        <v>1.2939288811791121</v>
      </c>
      <c r="AH88" s="25">
        <v>1.298305427819028</v>
      </c>
    </row>
    <row r="89" spans="1:34" x14ac:dyDescent="0.25">
      <c r="A89" s="23">
        <v>15.5</v>
      </c>
      <c r="B89" s="24">
        <v>1.1362820788673309</v>
      </c>
      <c r="C89" s="24">
        <v>1.1394042842558321</v>
      </c>
      <c r="D89" s="24">
        <v>1.1425601391884299</v>
      </c>
      <c r="E89" s="24">
        <v>1.1462839237611411</v>
      </c>
      <c r="F89" s="24">
        <v>1.149511208438363</v>
      </c>
      <c r="G89" s="24">
        <v>1.152770795491761</v>
      </c>
      <c r="H89" s="24">
        <v>1.1560622760631309</v>
      </c>
      <c r="I89" s="24">
        <v>1.159942101156149</v>
      </c>
      <c r="J89" s="24">
        <v>1.163301281798601</v>
      </c>
      <c r="K89" s="24">
        <v>1.1666910612963859</v>
      </c>
      <c r="L89" s="24">
        <v>1.170111030808668</v>
      </c>
      <c r="M89" s="24">
        <v>1.174138606626969</v>
      </c>
      <c r="N89" s="24">
        <v>1.177622587453435</v>
      </c>
      <c r="O89" s="24">
        <v>1.181135482374549</v>
      </c>
      <c r="P89" s="24">
        <v>1.18467690500268</v>
      </c>
      <c r="Q89" s="24">
        <v>1.1888441051289089</v>
      </c>
      <c r="R89" s="24">
        <v>1.1924460123241589</v>
      </c>
      <c r="S89" s="24">
        <v>1.1960752237205019</v>
      </c>
      <c r="T89" s="24">
        <v>1.1997313529476461</v>
      </c>
      <c r="U89" s="24">
        <v>1.204030342734727</v>
      </c>
      <c r="V89" s="24">
        <v>1.207743470632096</v>
      </c>
      <c r="W89" s="24">
        <v>1.2114823116052991</v>
      </c>
      <c r="X89" s="24">
        <v>1.2158763057222319</v>
      </c>
      <c r="Y89" s="24">
        <v>1.2196696099774369</v>
      </c>
      <c r="Z89" s="24">
        <v>1.2234874749729261</v>
      </c>
      <c r="AA89" s="24">
        <v>1.2273295368187409</v>
      </c>
      <c r="AB89" s="24">
        <v>1.231842038968407</v>
      </c>
      <c r="AC89" s="24">
        <v>1.2357352789785401</v>
      </c>
      <c r="AD89" s="24">
        <v>1.239651565689039</v>
      </c>
      <c r="AE89" s="24">
        <v>1.2435905517926591</v>
      </c>
      <c r="AF89" s="24">
        <v>1.248214269592774</v>
      </c>
      <c r="AG89" s="24">
        <v>1.2522012664525499</v>
      </c>
      <c r="AH89" s="25">
        <v>1.256209881557621</v>
      </c>
    </row>
    <row r="90" spans="1:34" x14ac:dyDescent="0.25">
      <c r="A90" s="23">
        <v>16</v>
      </c>
      <c r="B90" s="24">
        <v>1.106443567131695</v>
      </c>
      <c r="C90" s="24">
        <v>1.1095498188784969</v>
      </c>
      <c r="D90" s="24">
        <v>1.112681961748903</v>
      </c>
      <c r="E90" s="24">
        <v>1.1163683463775009</v>
      </c>
      <c r="F90" s="24">
        <v>1.1195552888497811</v>
      </c>
      <c r="G90" s="24">
        <v>1.122766941217729</v>
      </c>
      <c r="H90" s="24">
        <v>1.1260029470252431</v>
      </c>
      <c r="I90" s="24">
        <v>1.129808591649011</v>
      </c>
      <c r="J90" s="24">
        <v>1.1330961404593769</v>
      </c>
      <c r="K90" s="24">
        <v>1.1364069139866551</v>
      </c>
      <c r="L90" s="24">
        <v>1.1397405557921121</v>
      </c>
      <c r="M90" s="24">
        <v>1.1436582320011679</v>
      </c>
      <c r="N90" s="24">
        <v>1.1470402011270999</v>
      </c>
      <c r="O90" s="24">
        <v>1.150443928551345</v>
      </c>
      <c r="P90" s="24">
        <v>1.1538690802883731</v>
      </c>
      <c r="Q90" s="24">
        <v>1.157891723050507</v>
      </c>
      <c r="R90" s="24">
        <v>1.1613621484354659</v>
      </c>
      <c r="S90" s="24">
        <v>1.164852940567271</v>
      </c>
      <c r="T90" s="24">
        <v>1.1683637654777279</v>
      </c>
      <c r="U90" s="24">
        <v>1.172484601531002</v>
      </c>
      <c r="V90" s="24">
        <v>1.1760376872670171</v>
      </c>
      <c r="W90" s="24">
        <v>1.1796097669667029</v>
      </c>
      <c r="X90" s="24">
        <v>1.1838007839632301</v>
      </c>
      <c r="Y90" s="24">
        <v>1.1874129486368861</v>
      </c>
      <c r="Z90" s="24">
        <v>1.1910431208786489</v>
      </c>
      <c r="AA90" s="24">
        <v>1.194690989200663</v>
      </c>
      <c r="AB90" s="24">
        <v>1.1989687858980611</v>
      </c>
      <c r="AC90" s="24">
        <v>1.202653927150882</v>
      </c>
      <c r="AD90" s="24">
        <v>1.2063557802739779</v>
      </c>
      <c r="AE90" s="24">
        <v>1.2100740503622061</v>
      </c>
      <c r="AF90" s="24">
        <v>1.2144323957633361</v>
      </c>
      <c r="AG90" s="24">
        <v>1.21818524444873</v>
      </c>
      <c r="AH90" s="25">
        <v>1.2219535948914151</v>
      </c>
    </row>
    <row r="91" spans="1:34" x14ac:dyDescent="0.25">
      <c r="A91" s="23">
        <v>16.5</v>
      </c>
      <c r="B91" s="24">
        <v>1.0793985731869229</v>
      </c>
      <c r="C91" s="24">
        <v>1.0825666492824231</v>
      </c>
      <c r="D91" s="24">
        <v>1.0857538734552721</v>
      </c>
      <c r="E91" s="24">
        <v>1.0894960670520499</v>
      </c>
      <c r="F91" s="24">
        <v>1.09272366066154</v>
      </c>
      <c r="G91" s="24">
        <v>1.095969387060429</v>
      </c>
      <c r="H91" s="24">
        <v>1.099232942194716</v>
      </c>
      <c r="I91" s="24">
        <v>1.1030625511085179</v>
      </c>
      <c r="J91" s="24">
        <v>1.106363692154944</v>
      </c>
      <c r="K91" s="24">
        <v>1.1096816991540981</v>
      </c>
      <c r="L91" s="24">
        <v>1.1130162680693489</v>
      </c>
      <c r="M91" s="24">
        <v>1.116927125275436</v>
      </c>
      <c r="N91" s="24">
        <v>1.120296537494968</v>
      </c>
      <c r="O91" s="24">
        <v>1.1236815675907179</v>
      </c>
      <c r="P91" s="24">
        <v>1.1270819339792559</v>
      </c>
      <c r="Q91" s="24">
        <v>1.131068035830556</v>
      </c>
      <c r="R91" s="24">
        <v>1.1345006649253531</v>
      </c>
      <c r="S91" s="24">
        <v>1.1379477386869841</v>
      </c>
      <c r="T91" s="24">
        <v>1.1414089755493591</v>
      </c>
      <c r="U91" s="24">
        <v>1.145464610169082</v>
      </c>
      <c r="V91" s="24">
        <v>1.148955569989863</v>
      </c>
      <c r="W91" s="24">
        <v>1.152459820036392</v>
      </c>
      <c r="X91" s="24">
        <v>1.156564563456485</v>
      </c>
      <c r="Y91" s="24">
        <v>1.160096720146466</v>
      </c>
      <c r="Z91" s="24">
        <v>1.1636413466066191</v>
      </c>
      <c r="AA91" s="24">
        <v>1.1671981837511849</v>
      </c>
      <c r="AB91" s="24">
        <v>1.1713629143872779</v>
      </c>
      <c r="AC91" s="24">
        <v>1.174945319206653</v>
      </c>
      <c r="AD91" s="24">
        <v>1.178539116440452</v>
      </c>
      <c r="AE91" s="24">
        <v>1.182144063585632</v>
      </c>
      <c r="AF91" s="24">
        <v>1.186363611825725</v>
      </c>
      <c r="AG91" s="24">
        <v>1.1899919053865939</v>
      </c>
      <c r="AH91" s="25">
        <v>1.1936305995909879</v>
      </c>
    </row>
    <row r="92" spans="1:34" x14ac:dyDescent="0.25">
      <c r="A92" s="23">
        <v>17</v>
      </c>
      <c r="B92" s="24">
        <v>1.0540803899266289</v>
      </c>
      <c r="C92" s="24">
        <v>1.057371009912863</v>
      </c>
      <c r="D92" s="24">
        <v>1.06067505030443</v>
      </c>
      <c r="E92" s="24">
        <v>1.0645463602585921</v>
      </c>
      <c r="F92" s="24">
        <v>1.06787853989908</v>
      </c>
      <c r="G92" s="24">
        <v>1.0712232905969361</v>
      </c>
      <c r="H92" s="24">
        <v>1.07458036070026</v>
      </c>
      <c r="I92" s="24">
        <v>1.078512177140289</v>
      </c>
      <c r="J92" s="24">
        <v>1.081895076042553</v>
      </c>
      <c r="K92" s="24">
        <v>1.085289497507602</v>
      </c>
      <c r="L92" s="24">
        <v>1.088695189900903</v>
      </c>
      <c r="M92" s="24">
        <v>1.092682407187203</v>
      </c>
      <c r="N92" s="24">
        <v>1.0961116588461091</v>
      </c>
      <c r="O92" s="24">
        <v>1.099551403333374</v>
      </c>
      <c r="P92" s="24">
        <v>1.1030014114676689</v>
      </c>
      <c r="Q92" s="24">
        <v>1.1070390873383109</v>
      </c>
      <c r="R92" s="24">
        <v>1.1105105472147081</v>
      </c>
      <c r="S92" s="24">
        <v>1.1139915450521669</v>
      </c>
      <c r="T92" s="24">
        <v>1.117481851686698</v>
      </c>
      <c r="U92" s="24">
        <v>1.1215653356500299</v>
      </c>
      <c r="V92" s="24">
        <v>1.1250750273533301</v>
      </c>
      <c r="W92" s="24">
        <v>1.1285933209186909</v>
      </c>
      <c r="X92" s="24">
        <v>1.132708592783219</v>
      </c>
      <c r="Y92" s="24">
        <v>1.13624481463903</v>
      </c>
      <c r="Z92" s="24">
        <v>1.1397889838413131</v>
      </c>
      <c r="AA92" s="24">
        <v>1.14334089370641</v>
      </c>
      <c r="AB92" s="24">
        <v>1.1474942961490591</v>
      </c>
      <c r="AC92" s="24">
        <v>1.151062268410485</v>
      </c>
      <c r="AD92" s="24">
        <v>1.154637329004722</v>
      </c>
      <c r="AE92" s="24">
        <v>1.1582192878308279</v>
      </c>
      <c r="AF92" s="24">
        <v>1.1624067126247419</v>
      </c>
      <c r="AG92" s="24">
        <v>1.166002985662578</v>
      </c>
      <c r="AH92" s="25">
        <v>1.1696055736044111</v>
      </c>
    </row>
    <row r="93" spans="1:34" x14ac:dyDescent="0.25">
      <c r="A93" s="23">
        <v>17.5</v>
      </c>
      <c r="B93" s="24">
        <v>1.029692956422009</v>
      </c>
      <c r="C93" s="24">
        <v>1.0331497813926449</v>
      </c>
      <c r="D93" s="24">
        <v>1.0366153144708341</v>
      </c>
      <c r="E93" s="24">
        <v>1.040669146648487</v>
      </c>
      <c r="F93" s="24">
        <v>1.0441527887653941</v>
      </c>
      <c r="G93" s="24">
        <v>1.047644455581876</v>
      </c>
      <c r="H93" s="24">
        <v>1.051143947848133</v>
      </c>
      <c r="I93" s="24">
        <v>1.0552363135274849</v>
      </c>
      <c r="J93" s="24">
        <v>1.0587520774570001</v>
      </c>
      <c r="K93" s="24">
        <v>1.0622750359335931</v>
      </c>
      <c r="L93" s="24">
        <v>1.0658049897248321</v>
      </c>
      <c r="M93" s="24">
        <v>1.0699318446514321</v>
      </c>
      <c r="N93" s="24">
        <v>1.073476273647116</v>
      </c>
      <c r="O93" s="24">
        <v>1.077027085797539</v>
      </c>
      <c r="P93" s="24">
        <v>1.0805841043234721</v>
      </c>
      <c r="Q93" s="24">
        <v>1.084741567620535</v>
      </c>
      <c r="R93" s="24">
        <v>1.0883114269019281</v>
      </c>
      <c r="S93" s="24">
        <v>1.09188693281285</v>
      </c>
      <c r="T93" s="24">
        <v>1.095467908591411</v>
      </c>
      <c r="U93" s="24">
        <v>1.099652391152423</v>
      </c>
      <c r="V93" s="24">
        <v>1.1032446140876291</v>
      </c>
      <c r="W93" s="24">
        <v>1.106841765895449</v>
      </c>
      <c r="X93" s="24">
        <v>1.111044466702195</v>
      </c>
      <c r="Y93" s="24">
        <v>1.1146517684249799</v>
      </c>
      <c r="Z93" s="24">
        <v>1.1182635104447729</v>
      </c>
      <c r="AA93" s="24">
        <v>1.121879538480018</v>
      </c>
      <c r="AB93" s="24">
        <v>1.126103449073993</v>
      </c>
      <c r="AC93" s="24">
        <v>1.1297282342046031</v>
      </c>
      <c r="AD93" s="24">
        <v>1.1333568189606491</v>
      </c>
      <c r="AE93" s="24">
        <v>1.1369890656432871</v>
      </c>
      <c r="AF93" s="24">
        <v>1.1412311391827801</v>
      </c>
      <c r="AG93" s="24">
        <v>1.144870867850704</v>
      </c>
      <c r="AH93" s="25">
        <v>1.1485138410573379</v>
      </c>
    </row>
    <row r="94" spans="1:34" x14ac:dyDescent="0.25">
      <c r="A94" s="23">
        <v>18</v>
      </c>
      <c r="B94" s="24">
        <v>1.005710857921716</v>
      </c>
      <c r="C94" s="24">
        <v>1.0093604905220559</v>
      </c>
      <c r="D94" s="24">
        <v>1.013015134306408</v>
      </c>
      <c r="E94" s="24">
        <v>1.0172849930505661</v>
      </c>
      <c r="F94" s="24">
        <v>1.0209499156409489</v>
      </c>
      <c r="G94" s="24">
        <v>1.024619331947352</v>
      </c>
      <c r="H94" s="24">
        <v>1.028293095122075</v>
      </c>
      <c r="I94" s="24">
        <v>1.032584450230756</v>
      </c>
      <c r="J94" s="24">
        <v>1.0362671279105711</v>
      </c>
      <c r="K94" s="24">
        <v>1.039953687495994</v>
      </c>
      <c r="L94" s="24">
        <v>1.0436439821566961</v>
      </c>
      <c r="M94" s="24">
        <v>1.047953850760591</v>
      </c>
      <c r="N94" s="24">
        <v>1.0516517365420901</v>
      </c>
      <c r="O94" s="24">
        <v>1.0553529111789459</v>
      </c>
      <c r="P94" s="24">
        <v>1.0590572502940301</v>
      </c>
      <c r="Q94" s="24">
        <v>1.0633828129014951</v>
      </c>
      <c r="R94" s="24">
        <v>1.0670935817629139</v>
      </c>
      <c r="S94" s="24">
        <v>1.070807121296566</v>
      </c>
      <c r="T94" s="24">
        <v>1.074523307142663</v>
      </c>
      <c r="U94" s="24">
        <v>1.078862036032328</v>
      </c>
      <c r="V94" s="24">
        <v>1.0825835311004659</v>
      </c>
      <c r="W94" s="24">
        <v>1.086307297426008</v>
      </c>
      <c r="X94" s="24">
        <v>1.0906544261496629</v>
      </c>
      <c r="Y94" s="24">
        <v>1.094382763992201</v>
      </c>
      <c r="Z94" s="24">
        <v>1.098113050456522</v>
      </c>
      <c r="AA94" s="24">
        <v>1.1018451836631731</v>
      </c>
      <c r="AB94" s="24">
        <v>1.106201537230157</v>
      </c>
      <c r="AC94" s="24">
        <v>1.1099373222087221</v>
      </c>
      <c r="AD94" s="24">
        <v>1.1136746334795831</v>
      </c>
      <c r="AE94" s="24">
        <v>1.1174133857459989</v>
      </c>
      <c r="AF94" s="24">
        <v>1.1217769786997389</v>
      </c>
      <c r="AG94" s="24">
        <v>1.125518580702511</v>
      </c>
      <c r="AH94" s="25">
        <v>1.129261372252941</v>
      </c>
    </row>
    <row r="95" spans="1:34" x14ac:dyDescent="0.25">
      <c r="A95" s="23">
        <v>18.5</v>
      </c>
      <c r="B95" s="24">
        <v>0.98187932585204685</v>
      </c>
      <c r="C95" s="24">
        <v>0.9857313102790275</v>
      </c>
      <c r="D95" s="24">
        <v>0.98958562434071762</v>
      </c>
      <c r="E95" s="24">
        <v>0.99408511247130305</v>
      </c>
      <c r="F95" s="24">
        <v>0.99794407508385341</v>
      </c>
      <c r="G95" s="24">
        <v>1.0018050158031071</v>
      </c>
      <c r="H95" s="24">
        <v>1.005667840183464</v>
      </c>
      <c r="I95" s="24">
        <v>1.0101767233883889</v>
      </c>
      <c r="J95" s="24">
        <v>1.0140433050931861</v>
      </c>
      <c r="K95" s="24">
        <v>1.017911471436362</v>
      </c>
      <c r="L95" s="24">
        <v>1.0217811279896849</v>
      </c>
      <c r="M95" s="24">
        <v>1.026297484784777</v>
      </c>
      <c r="N95" s="24">
        <v>1.0301700483527649</v>
      </c>
      <c r="O95" s="24">
        <v>1.0340438218509651</v>
      </c>
      <c r="P95" s="24">
        <v>1.03791873330435</v>
      </c>
      <c r="Q95" s="24">
        <v>1.0424408055831069</v>
      </c>
      <c r="R95" s="24">
        <v>1.046317935751216</v>
      </c>
      <c r="S95" s="24">
        <v>1.050195976008498</v>
      </c>
      <c r="T95" s="24">
        <v>1.054074854397268</v>
      </c>
      <c r="U95" s="24">
        <v>1.058601175823467</v>
      </c>
      <c r="V95" s="24">
        <v>1.0624816254771889</v>
      </c>
      <c r="W95" s="24">
        <v>1.0663627041473449</v>
      </c>
      <c r="X95" s="24">
        <v>1.070891358239501</v>
      </c>
      <c r="Y95" s="24">
        <v>1.0747736300061981</v>
      </c>
      <c r="Z95" s="24">
        <v>1.0786563740936941</v>
      </c>
      <c r="AA95" s="24">
        <v>1.0825395410246339</v>
      </c>
      <c r="AB95" s="24">
        <v>1.0870703708632099</v>
      </c>
      <c r="AC95" s="24">
        <v>1.090954284220131</v>
      </c>
      <c r="AD95" s="24">
        <v>1.094838465910448</v>
      </c>
      <c r="AE95" s="24">
        <v>1.0987228830395219</v>
      </c>
      <c r="AF95" s="24">
        <v>1.103254964553088</v>
      </c>
      <c r="AG95" s="24">
        <v>1.1071397991471039</v>
      </c>
      <c r="AH95" s="25">
        <v>1.111024783671964</v>
      </c>
    </row>
    <row r="96" spans="1:34" x14ac:dyDescent="0.25">
      <c r="A96" s="23">
        <v>19</v>
      </c>
      <c r="B96" s="24">
        <v>0.95821423781677217</v>
      </c>
      <c r="C96" s="24">
        <v>0.96226105981896137</v>
      </c>
      <c r="D96" s="24">
        <v>0.96630854528079535</v>
      </c>
      <c r="E96" s="24">
        <v>0.9710313640946322</v>
      </c>
      <c r="F96" s="24">
        <v>0.97508006782967149</v>
      </c>
      <c r="G96" s="24">
        <v>0.97912924943633506</v>
      </c>
      <c r="H96" s="24">
        <v>0.98317886687112499</v>
      </c>
      <c r="I96" s="24">
        <v>0.98790391531610811</v>
      </c>
      <c r="J96" s="24">
        <v>0.9919543328722038</v>
      </c>
      <c r="K96" s="24">
        <v>0.99600505317368482</v>
      </c>
      <c r="L96" s="24">
        <v>1.000056034194422</v>
      </c>
      <c r="M96" s="24">
        <v>1.0047824521715221</v>
      </c>
      <c r="N96" s="24">
        <v>1.0088338560783101</v>
      </c>
      <c r="O96" s="24">
        <v>1.0128854063644031</v>
      </c>
      <c r="P96" s="24">
        <v>1.0169370834568761</v>
      </c>
      <c r="Q96" s="24">
        <v>1.021664174244731</v>
      </c>
      <c r="R96" s="24">
        <v>1.025716058997832</v>
      </c>
      <c r="S96" s="24">
        <v>1.0297680086312879</v>
      </c>
      <c r="T96" s="24">
        <v>1.0338200035895111</v>
      </c>
      <c r="U96" s="24">
        <v>1.038547362237036</v>
      </c>
      <c r="V96" s="24">
        <v>1.042599390480635</v>
      </c>
      <c r="W96" s="24">
        <v>1.0466514208739339</v>
      </c>
      <c r="X96" s="24">
        <v>1.0513787962630909</v>
      </c>
      <c r="Y96" s="24">
        <v>1.055430841309992</v>
      </c>
      <c r="Z96" s="24">
        <v>1.0594828977509421</v>
      </c>
      <c r="AA96" s="24">
        <v>1.063534968510689</v>
      </c>
      <c r="AB96" s="24">
        <v>1.068262406396346</v>
      </c>
      <c r="AC96" s="24">
        <v>1.0723145182136551</v>
      </c>
      <c r="AD96" s="24">
        <v>1.076366655779698</v>
      </c>
      <c r="AE96" s="24">
        <v>1.0804188386019391</v>
      </c>
      <c r="AF96" s="24">
        <v>1.0851464762978069</v>
      </c>
      <c r="AG96" s="24">
        <v>1.089198844291092</v>
      </c>
      <c r="AH96" s="25">
        <v>1.093251337972647</v>
      </c>
    </row>
    <row r="97" spans="1:34" x14ac:dyDescent="0.25">
      <c r="A97" s="23">
        <v>19.5</v>
      </c>
      <c r="B97" s="24">
        <v>0.93500211759728757</v>
      </c>
      <c r="C97" s="24">
        <v>0.93921920447489737</v>
      </c>
      <c r="D97" s="24">
        <v>0.9434363040113245</v>
      </c>
      <c r="E97" s="24">
        <v>0.94835625328215234</v>
      </c>
      <c r="F97" s="24">
        <v>0.95257334079164135</v>
      </c>
      <c r="G97" s="24">
        <v>0.95679042131191161</v>
      </c>
      <c r="H97" s="24">
        <v>0.96100750520156664</v>
      </c>
      <c r="I97" s="24">
        <v>0.96592745450732886</v>
      </c>
      <c r="J97" s="24">
        <v>0.9701445812926679</v>
      </c>
      <c r="K97" s="24">
        <v>0.9743617443046374</v>
      </c>
      <c r="L97" s="24">
        <v>0.97857895391920957</v>
      </c>
      <c r="M97" s="24">
        <v>0.98349910454602463</v>
      </c>
      <c r="N97" s="24">
        <v>0.98771645289554966</v>
      </c>
      <c r="O97" s="24">
        <v>0.99193389944771226</v>
      </c>
      <c r="P97" s="24">
        <v>0.99615147703168727</v>
      </c>
      <c r="Q97" s="24">
        <v>1.00107219364334</v>
      </c>
      <c r="R97" s="24">
        <v>1.005290167811367</v>
      </c>
      <c r="S97" s="24">
        <v>1.009508377025166</v>
      </c>
      <c r="T97" s="24">
        <v>1.0137268541312521</v>
      </c>
      <c r="U97" s="24">
        <v>1.018648793161798</v>
      </c>
      <c r="V97" s="24">
        <v>1.022867965551203</v>
      </c>
      <c r="W97" s="24">
        <v>1.0270875285978109</v>
      </c>
      <c r="X97" s="24">
        <v>1.0320109196893821</v>
      </c>
      <c r="Y97" s="24">
        <v>1.03623151892417</v>
      </c>
      <c r="Z97" s="24">
        <v>1.0404526840004971</v>
      </c>
      <c r="AA97" s="24">
        <v>1.0446744702452111</v>
      </c>
      <c r="AB97" s="24">
        <v>1.049600746430351</v>
      </c>
      <c r="AC97" s="24">
        <v>1.053824068341723</v>
      </c>
      <c r="AD97" s="24">
        <v>1.0580481887914059</v>
      </c>
      <c r="AE97" s="24">
        <v>1.062273179688962</v>
      </c>
      <c r="AF97" s="24">
        <v>1.067203539666524</v>
      </c>
      <c r="AG97" s="24">
        <v>1.071430683418741</v>
      </c>
      <c r="AH97" s="25">
        <v>1.0756589439908899</v>
      </c>
    </row>
    <row r="98" spans="1:34" x14ac:dyDescent="0.25">
      <c r="A98" s="23">
        <v>20</v>
      </c>
      <c r="B98" s="24">
        <v>0.9128001351524081</v>
      </c>
      <c r="C98" s="24">
        <v>0.91714585575727148</v>
      </c>
      <c r="D98" s="24">
        <v>0.92149195359436409</v>
      </c>
      <c r="E98" s="24">
        <v>0.92656293157282188</v>
      </c>
      <c r="F98" s="24">
        <v>0.93090998706035466</v>
      </c>
      <c r="G98" s="24">
        <v>0.93525756607206734</v>
      </c>
      <c r="H98" s="24">
        <v>0.93960573136866354</v>
      </c>
      <c r="I98" s="24">
        <v>0.94467941563284652</v>
      </c>
      <c r="J98" s="24">
        <v>0.94902906657702357</v>
      </c>
      <c r="K98" s="24">
        <v>0.95337950260331494</v>
      </c>
      <c r="L98" s="24">
        <v>0.95773078648979204</v>
      </c>
      <c r="M98" s="24">
        <v>0.96280843971095453</v>
      </c>
      <c r="N98" s="24">
        <v>0.96716177815879922</v>
      </c>
      <c r="O98" s="24">
        <v>0.97151618200684997</v>
      </c>
      <c r="P98" s="24">
        <v>0.97587173648638259</v>
      </c>
      <c r="Q98" s="24">
        <v>0.9809547847134471</v>
      </c>
      <c r="R98" s="24">
        <v>0.98531312467796539</v>
      </c>
      <c r="S98" s="24">
        <v>0.98967288522791164</v>
      </c>
      <c r="T98" s="24">
        <v>0.99403415161189979</v>
      </c>
      <c r="U98" s="24">
        <v>0.99912431266406376</v>
      </c>
      <c r="V98" s="24">
        <v>1.0034891363068259</v>
      </c>
      <c r="W98" s="24">
        <v>1.0078557544885329</v>
      </c>
      <c r="X98" s="24">
        <v>1.0129525541648221</v>
      </c>
      <c r="Y98" s="24">
        <v>1.017323430046801</v>
      </c>
      <c r="Z98" s="24">
        <v>1.021696441592048</v>
      </c>
      <c r="AA98" s="24">
        <v>1.02607169652951</v>
      </c>
      <c r="AB98" s="24">
        <v>1.031179139743432</v>
      </c>
      <c r="AC98" s="24">
        <v>1.0355596249341681</v>
      </c>
      <c r="AD98" s="24">
        <v>1.039942696827032</v>
      </c>
      <c r="AE98" s="24">
        <v>1.044328479733684</v>
      </c>
      <c r="AF98" s="24">
        <v>1.0494488265692381</v>
      </c>
      <c r="AG98" s="24">
        <v>1.053840929991688</v>
      </c>
      <c r="AH98" s="25">
        <v>1.0582361567399701</v>
      </c>
    </row>
    <row r="99" spans="1:34" x14ac:dyDescent="0.25">
      <c r="A99" s="26">
        <v>20.5</v>
      </c>
      <c r="B99" s="27">
        <v>0.89243610661861283</v>
      </c>
      <c r="C99" s="27">
        <v>0.89685177135420469</v>
      </c>
      <c r="D99" s="27">
        <v>0.90126919326967558</v>
      </c>
      <c r="E99" s="27">
        <v>0.90642519668331079</v>
      </c>
      <c r="F99" s="27">
        <v>0.91084674590411407</v>
      </c>
      <c r="G99" s="27">
        <v>0.91527036453673272</v>
      </c>
      <c r="H99" s="27">
        <v>0.91969616774397067</v>
      </c>
      <c r="I99" s="27">
        <v>0.92486251954110865</v>
      </c>
      <c r="J99" s="27">
        <v>0.92929345112533912</v>
      </c>
      <c r="K99" s="27">
        <v>0.93372693202140444</v>
      </c>
      <c r="L99" s="27">
        <v>0.93816307740947713</v>
      </c>
      <c r="M99" s="27">
        <v>0.94334210164650922</v>
      </c>
      <c r="N99" s="27">
        <v>0.94778441739987918</v>
      </c>
      <c r="O99" s="27">
        <v>0.95222978112526202</v>
      </c>
      <c r="P99" s="27">
        <v>0.9566783304560339</v>
      </c>
      <c r="Q99" s="27">
        <v>0.96187251456702405</v>
      </c>
      <c r="R99" s="27">
        <v>0.96632843826123427</v>
      </c>
      <c r="S99" s="27">
        <v>0.97078798345476613</v>
      </c>
      <c r="T99" s="27">
        <v>0.97525128779833581</v>
      </c>
      <c r="U99" s="27">
        <v>0.9804634109876299</v>
      </c>
      <c r="V99" s="27">
        <v>0.98493533454294913</v>
      </c>
      <c r="W99" s="27">
        <v>0.98941147189319467</v>
      </c>
      <c r="X99" s="27">
        <v>0.99463917151343395</v>
      </c>
      <c r="Y99" s="27">
        <v>0.99912498805356087</v>
      </c>
      <c r="Z99" s="27">
        <v>1.003615525452922</v>
      </c>
      <c r="AA99" s="27">
        <v>1.0081109438425651</v>
      </c>
      <c r="AB99" s="27">
        <v>1.013361981291488</v>
      </c>
      <c r="AC99" s="27">
        <v>1.0178685244985319</v>
      </c>
      <c r="AD99" s="27">
        <v>1.0223804579457541</v>
      </c>
      <c r="AE99" s="27">
        <v>1.0268979583469171</v>
      </c>
      <c r="AF99" s="27">
        <v>1.03217565509366</v>
      </c>
      <c r="AG99" s="27">
        <v>1.0367058436492671</v>
      </c>
      <c r="AH99" s="28">
        <v>1.0412421774108449</v>
      </c>
    </row>
    <row r="102" spans="1:34" ht="28.9" customHeight="1" x14ac:dyDescent="0.5">
      <c r="A102" s="1" t="s">
        <v>15</v>
      </c>
      <c r="B102" s="1"/>
    </row>
    <row r="103" spans="1:34" x14ac:dyDescent="0.25">
      <c r="A103" s="17" t="s">
        <v>10</v>
      </c>
      <c r="B103" s="18" t="s">
        <v>14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9"/>
    </row>
    <row r="104" spans="1:34" x14ac:dyDescent="0.25">
      <c r="A104" s="20" t="s">
        <v>12</v>
      </c>
      <c r="B104" s="21">
        <v>0</v>
      </c>
      <c r="C104" s="21">
        <v>5</v>
      </c>
      <c r="D104" s="21">
        <v>10</v>
      </c>
      <c r="E104" s="21">
        <v>15</v>
      </c>
      <c r="F104" s="21">
        <v>20</v>
      </c>
      <c r="G104" s="21">
        <v>25</v>
      </c>
      <c r="H104" s="21">
        <v>30</v>
      </c>
      <c r="I104" s="21">
        <v>35</v>
      </c>
      <c r="J104" s="21">
        <v>40</v>
      </c>
      <c r="K104" s="21">
        <v>45</v>
      </c>
      <c r="L104" s="21">
        <v>50</v>
      </c>
      <c r="M104" s="21">
        <v>55</v>
      </c>
      <c r="N104" s="21">
        <v>60</v>
      </c>
      <c r="O104" s="21">
        <v>65</v>
      </c>
      <c r="P104" s="21">
        <v>70</v>
      </c>
      <c r="Q104" s="21">
        <v>75</v>
      </c>
      <c r="R104" s="22">
        <v>80</v>
      </c>
    </row>
    <row r="105" spans="1:34" x14ac:dyDescent="0.25">
      <c r="A105" s="23">
        <v>4.5</v>
      </c>
      <c r="B105" s="24">
        <v>9.3215712010383012</v>
      </c>
      <c r="C105" s="24">
        <v>9.3770454602606588</v>
      </c>
      <c r="D105" s="24">
        <v>9.4328186244887515</v>
      </c>
      <c r="E105" s="24">
        <v>9.4888898159817359</v>
      </c>
      <c r="F105" s="24">
        <v>9.5452581569987647</v>
      </c>
      <c r="G105" s="24">
        <v>9.6019227697990051</v>
      </c>
      <c r="H105" s="24">
        <v>9.6588827766416028</v>
      </c>
      <c r="I105" s="24">
        <v>9.7161372997857249</v>
      </c>
      <c r="J105" s="24">
        <v>9.7736854614905333</v>
      </c>
      <c r="K105" s="24">
        <v>9.8315263840151719</v>
      </c>
      <c r="L105" s="24">
        <v>9.8896591896188095</v>
      </c>
      <c r="M105" s="24">
        <v>9.9480830027288452</v>
      </c>
      <c r="N105" s="24">
        <v>10.00679695644564</v>
      </c>
      <c r="O105" s="24">
        <v>10.065800186037819</v>
      </c>
      <c r="P105" s="24">
        <v>10.12509182677397</v>
      </c>
      <c r="Q105" s="24">
        <v>10.184671013922729</v>
      </c>
      <c r="R105" s="25">
        <v>10.244536882752691</v>
      </c>
    </row>
    <row r="106" spans="1:34" x14ac:dyDescent="0.25">
      <c r="A106" s="23">
        <v>5</v>
      </c>
      <c r="B106" s="24">
        <v>8.2860947734841766</v>
      </c>
      <c r="C106" s="24">
        <v>8.3360420234343859</v>
      </c>
      <c r="D106" s="24">
        <v>8.3862679996782425</v>
      </c>
      <c r="E106" s="24">
        <v>8.4367718548002024</v>
      </c>
      <c r="F106" s="24">
        <v>8.4875527413847021</v>
      </c>
      <c r="G106" s="24">
        <v>8.5386098120161975</v>
      </c>
      <c r="H106" s="24">
        <v>8.5899422192791359</v>
      </c>
      <c r="I106" s="24">
        <v>8.6415491157579609</v>
      </c>
      <c r="J106" s="24">
        <v>8.693429654037125</v>
      </c>
      <c r="K106" s="24">
        <v>8.7455829867010735</v>
      </c>
      <c r="L106" s="24">
        <v>8.7980082663342571</v>
      </c>
      <c r="M106" s="24">
        <v>8.850704647689362</v>
      </c>
      <c r="N106" s="24">
        <v>8.9036712941920477</v>
      </c>
      <c r="O106" s="24">
        <v>8.956907371436218</v>
      </c>
      <c r="P106" s="24">
        <v>9.0104120450157641</v>
      </c>
      <c r="Q106" s="24">
        <v>9.0641844805245952</v>
      </c>
      <c r="R106" s="25">
        <v>9.1182238435566045</v>
      </c>
    </row>
    <row r="107" spans="1:34" x14ac:dyDescent="0.25">
      <c r="A107" s="23">
        <v>5.5</v>
      </c>
      <c r="B107" s="24">
        <v>7.3546071011743059</v>
      </c>
      <c r="C107" s="24">
        <v>7.3994217474562651</v>
      </c>
      <c r="D107" s="24">
        <v>7.4444956464407914</v>
      </c>
      <c r="E107" s="24">
        <v>7.4898279810376227</v>
      </c>
      <c r="F107" s="24">
        <v>7.535417934156496</v>
      </c>
      <c r="G107" s="24">
        <v>7.5812646887071518</v>
      </c>
      <c r="H107" s="24">
        <v>7.6273674275993244</v>
      </c>
      <c r="I107" s="24">
        <v>7.6737253337427509</v>
      </c>
      <c r="J107" s="24">
        <v>7.7203375900471718</v>
      </c>
      <c r="K107" s="24">
        <v>7.7672033794223232</v>
      </c>
      <c r="L107" s="24">
        <v>7.8143218847779439</v>
      </c>
      <c r="M107" s="24">
        <v>7.8616922911920124</v>
      </c>
      <c r="N107" s="24">
        <v>7.9093137924154746</v>
      </c>
      <c r="O107" s="24">
        <v>7.957185584367525</v>
      </c>
      <c r="P107" s="24">
        <v>8.0053068629673483</v>
      </c>
      <c r="Q107" s="24">
        <v>8.0536768241341381</v>
      </c>
      <c r="R107" s="25">
        <v>8.102294663787081</v>
      </c>
    </row>
    <row r="108" spans="1:34" x14ac:dyDescent="0.25">
      <c r="A108" s="23">
        <v>6</v>
      </c>
      <c r="B108" s="24">
        <v>6.5197460921290196</v>
      </c>
      <c r="C108" s="24">
        <v>6.5598083249729964</v>
      </c>
      <c r="D108" s="24">
        <v>6.6001110420494546</v>
      </c>
      <c r="E108" s="24">
        <v>6.6406534565934239</v>
      </c>
      <c r="F108" s="24">
        <v>6.68143478183993</v>
      </c>
      <c r="G108" s="24">
        <v>6.7224542310240034</v>
      </c>
      <c r="H108" s="24">
        <v>6.7637110173806656</v>
      </c>
      <c r="I108" s="24">
        <v>6.8052043541449523</v>
      </c>
      <c r="J108" s="24">
        <v>6.8469334545518823</v>
      </c>
      <c r="K108" s="24">
        <v>6.8888975318364896</v>
      </c>
      <c r="L108" s="24">
        <v>6.9310957992338009</v>
      </c>
      <c r="M108" s="24">
        <v>6.9735274721470812</v>
      </c>
      <c r="N108" s="24">
        <v>7.0161917746525733</v>
      </c>
      <c r="O108" s="24">
        <v>7.0590879329947533</v>
      </c>
      <c r="P108" s="24">
        <v>7.1022151734180996</v>
      </c>
      <c r="Q108" s="24">
        <v>7.1455727221670982</v>
      </c>
      <c r="R108" s="25">
        <v>7.1891598054862191</v>
      </c>
    </row>
    <row r="109" spans="1:34" x14ac:dyDescent="0.25">
      <c r="A109" s="23">
        <v>6.5</v>
      </c>
      <c r="B109" s="24">
        <v>5.7744203005461614</v>
      </c>
      <c r="C109" s="24">
        <v>5.810096094808781</v>
      </c>
      <c r="D109" s="24">
        <v>5.8459943099547989</v>
      </c>
      <c r="E109" s="24">
        <v>5.8821141895445326</v>
      </c>
      <c r="F109" s="24">
        <v>5.9184549771382953</v>
      </c>
      <c r="G109" s="24">
        <v>5.955015916296408</v>
      </c>
      <c r="H109" s="24">
        <v>5.9917962505791849</v>
      </c>
      <c r="I109" s="24">
        <v>6.0287952235469477</v>
      </c>
      <c r="J109" s="24">
        <v>6.0660120787600116</v>
      </c>
      <c r="K109" s="24">
        <v>6.1034460597786921</v>
      </c>
      <c r="L109" s="24">
        <v>6.1410964101633079</v>
      </c>
      <c r="M109" s="24">
        <v>6.1789623756424161</v>
      </c>
      <c r="N109" s="24">
        <v>6.2170432106175468</v>
      </c>
      <c r="O109" s="24">
        <v>6.2553381716584679</v>
      </c>
      <c r="P109" s="24">
        <v>6.2938465153349492</v>
      </c>
      <c r="Q109" s="24">
        <v>6.3325674982167603</v>
      </c>
      <c r="R109" s="25">
        <v>6.3715003768736702</v>
      </c>
    </row>
    <row r="110" spans="1:34" x14ac:dyDescent="0.25">
      <c r="A110" s="23">
        <v>7</v>
      </c>
      <c r="B110" s="24">
        <v>5.1118089268011442</v>
      </c>
      <c r="C110" s="24">
        <v>5.1434500419653997</v>
      </c>
      <c r="D110" s="24">
        <v>5.1752962197849648</v>
      </c>
      <c r="E110" s="24">
        <v>5.2073467341454469</v>
      </c>
      <c r="F110" s="24">
        <v>5.2396008589324534</v>
      </c>
      <c r="G110" s="24">
        <v>5.2720578680315908</v>
      </c>
      <c r="H110" s="24">
        <v>5.3047170353284674</v>
      </c>
      <c r="I110" s="24">
        <v>5.3375776347086887</v>
      </c>
      <c r="J110" s="24">
        <v>5.3706389400578622</v>
      </c>
      <c r="K110" s="24">
        <v>5.4039002252615953</v>
      </c>
      <c r="L110" s="24">
        <v>5.4373607642054926</v>
      </c>
      <c r="M110" s="24">
        <v>5.4710198329434068</v>
      </c>
      <c r="N110" s="24">
        <v>5.5048767162021512</v>
      </c>
      <c r="O110" s="24">
        <v>5.5389307008767874</v>
      </c>
      <c r="P110" s="24">
        <v>5.573181073862373</v>
      </c>
      <c r="Q110" s="24">
        <v>5.6076271220539677</v>
      </c>
      <c r="R110" s="25">
        <v>5.642268132346631</v>
      </c>
    </row>
    <row r="111" spans="1:34" x14ac:dyDescent="0.25">
      <c r="A111" s="23">
        <v>7.5</v>
      </c>
      <c r="B111" s="24">
        <v>4.525361817446921</v>
      </c>
      <c r="C111" s="24">
        <v>4.5533057976221629</v>
      </c>
      <c r="D111" s="24">
        <v>4.5814381873456256</v>
      </c>
      <c r="E111" s="24">
        <v>4.6097582908282062</v>
      </c>
      <c r="F111" s="24">
        <v>4.6382654122808029</v>
      </c>
      <c r="G111" s="24">
        <v>4.666958855914312</v>
      </c>
      <c r="H111" s="24">
        <v>4.6958379259396272</v>
      </c>
      <c r="I111" s="24">
        <v>4.7249019265676511</v>
      </c>
      <c r="J111" s="24">
        <v>4.7541501620092754</v>
      </c>
      <c r="K111" s="24">
        <v>4.7835819364753993</v>
      </c>
      <c r="L111" s="24">
        <v>4.8131965541769199</v>
      </c>
      <c r="M111" s="24">
        <v>4.8429933214929726</v>
      </c>
      <c r="N111" s="24">
        <v>4.8729715534756703</v>
      </c>
      <c r="O111" s="24">
        <v>4.9031305673453573</v>
      </c>
      <c r="P111" s="24">
        <v>4.933469680322383</v>
      </c>
      <c r="Q111" s="24">
        <v>4.9639882096270966</v>
      </c>
      <c r="R111" s="25">
        <v>4.994685472479846</v>
      </c>
    </row>
    <row r="112" spans="1:34" x14ac:dyDescent="0.25">
      <c r="A112" s="23">
        <v>8</v>
      </c>
      <c r="B112" s="24">
        <v>4.0087994652139773</v>
      </c>
      <c r="C112" s="24">
        <v>4.033369639135918</v>
      </c>
      <c r="D112" s="24">
        <v>4.0581122746199911</v>
      </c>
      <c r="E112" s="24">
        <v>4.0830267062023822</v>
      </c>
      <c r="F112" s="24">
        <v>4.108112268419279</v>
      </c>
      <c r="G112" s="24">
        <v>4.1333682958068669</v>
      </c>
      <c r="H112" s="24">
        <v>4.158794122901333</v>
      </c>
      <c r="I112" s="24">
        <v>4.1843890842388642</v>
      </c>
      <c r="J112" s="24">
        <v>4.2101525143556451</v>
      </c>
      <c r="K112" s="24">
        <v>4.2360837477878643</v>
      </c>
      <c r="L112" s="24">
        <v>4.2621821190717091</v>
      </c>
      <c r="M112" s="24">
        <v>4.2884469649116026</v>
      </c>
      <c r="N112" s="24">
        <v>4.3148776306849479</v>
      </c>
      <c r="O112" s="24">
        <v>4.3414734639373824</v>
      </c>
      <c r="P112" s="24">
        <v>4.3682338122145401</v>
      </c>
      <c r="Q112" s="24">
        <v>4.3951580230620646</v>
      </c>
      <c r="R112" s="25">
        <v>4.4222454440255934</v>
      </c>
    </row>
    <row r="113" spans="1:18" x14ac:dyDescent="0.25">
      <c r="A113" s="23">
        <v>8.5</v>
      </c>
      <c r="B113" s="24">
        <v>3.556113009010359</v>
      </c>
      <c r="C113" s="24">
        <v>3.5776184900410768</v>
      </c>
      <c r="D113" s="24">
        <v>3.5992811897688339</v>
      </c>
      <c r="E113" s="24">
        <v>3.6211004730551082</v>
      </c>
      <c r="F113" s="24">
        <v>3.6430757047613751</v>
      </c>
      <c r="G113" s="24">
        <v>3.665206249749112</v>
      </c>
      <c r="H113" s="24">
        <v>3.6874914728797941</v>
      </c>
      <c r="I113" s="24">
        <v>3.7099307390148999</v>
      </c>
      <c r="J113" s="24">
        <v>3.732523413015902</v>
      </c>
      <c r="K113" s="24">
        <v>3.7552688597442812</v>
      </c>
      <c r="L113" s="24">
        <v>3.7781664440615099</v>
      </c>
      <c r="M113" s="24">
        <v>3.8012155329973072</v>
      </c>
      <c r="N113" s="24">
        <v>3.8244155022543609</v>
      </c>
      <c r="O113" s="24">
        <v>3.8477657297036001</v>
      </c>
      <c r="P113" s="24">
        <v>3.8712655932159499</v>
      </c>
      <c r="Q113" s="24">
        <v>3.894914470662342</v>
      </c>
      <c r="R113" s="25">
        <v>3.918711739913701</v>
      </c>
    </row>
    <row r="114" spans="1:18" x14ac:dyDescent="0.25">
      <c r="A114" s="23">
        <v>9</v>
      </c>
      <c r="B114" s="24">
        <v>3.161564233921649</v>
      </c>
      <c r="C114" s="24">
        <v>3.180299920049579</v>
      </c>
      <c r="D114" s="24">
        <v>3.199178287130457</v>
      </c>
      <c r="E114" s="24">
        <v>3.21819873035105</v>
      </c>
      <c r="F114" s="24">
        <v>3.23736064489812</v>
      </c>
      <c r="G114" s="24">
        <v>3.2566634259584379</v>
      </c>
      <c r="H114" s="24">
        <v>3.2761064687187669</v>
      </c>
      <c r="I114" s="24">
        <v>3.2956891683658771</v>
      </c>
      <c r="J114" s="24">
        <v>3.31541092008653</v>
      </c>
      <c r="K114" s="24">
        <v>3.335271119067492</v>
      </c>
      <c r="L114" s="24">
        <v>3.3552691604955331</v>
      </c>
      <c r="M114" s="24">
        <v>3.375404441725657</v>
      </c>
      <c r="N114" s="24">
        <v>3.3956763687858418</v>
      </c>
      <c r="O114" s="24">
        <v>3.4160843498723068</v>
      </c>
      <c r="P114" s="24">
        <v>3.4366277931812679</v>
      </c>
      <c r="Q114" s="24">
        <v>3.4573061069089448</v>
      </c>
      <c r="R114" s="25">
        <v>3.4781186992515538</v>
      </c>
    </row>
    <row r="115" spans="1:18" x14ac:dyDescent="0.25">
      <c r="A115" s="23">
        <v>9.5</v>
      </c>
      <c r="B115" s="24">
        <v>2.819685571210965</v>
      </c>
      <c r="C115" s="24">
        <v>2.8359321450509078</v>
      </c>
      <c r="D115" s="24">
        <v>2.8523075672207052</v>
      </c>
      <c r="E115" s="24">
        <v>2.868811263232411</v>
      </c>
      <c r="F115" s="24">
        <v>2.8854426585980839</v>
      </c>
      <c r="G115" s="24">
        <v>2.9022011788297779</v>
      </c>
      <c r="H115" s="24">
        <v>2.9190862494395482</v>
      </c>
      <c r="I115" s="24">
        <v>2.9360972959394531</v>
      </c>
      <c r="J115" s="24">
        <v>2.9532337438415461</v>
      </c>
      <c r="K115" s="24">
        <v>2.9704950186578829</v>
      </c>
      <c r="L115" s="24">
        <v>2.9878805459005222</v>
      </c>
      <c r="M115" s="24">
        <v>3.0053897532497591</v>
      </c>
      <c r="N115" s="24">
        <v>3.0230220770588598</v>
      </c>
      <c r="O115" s="24">
        <v>3.0407769558493341</v>
      </c>
      <c r="P115" s="24">
        <v>3.058653828142686</v>
      </c>
      <c r="Q115" s="24">
        <v>3.076652132460429</v>
      </c>
      <c r="R115" s="25">
        <v>3.0947713073240659</v>
      </c>
    </row>
    <row r="116" spans="1:18" x14ac:dyDescent="0.25">
      <c r="A116" s="23">
        <v>10</v>
      </c>
      <c r="B116" s="24">
        <v>2.525280098319012</v>
      </c>
      <c r="C116" s="24">
        <v>2.5393040271121272</v>
      </c>
      <c r="D116" s="24">
        <v>2.5534436767330031</v>
      </c>
      <c r="E116" s="24">
        <v>2.5676985030189821</v>
      </c>
      <c r="F116" s="24">
        <v>2.5820679618074109</v>
      </c>
      <c r="G116" s="24">
        <v>2.5965515089356348</v>
      </c>
      <c r="H116" s="24">
        <v>2.611148600241</v>
      </c>
      <c r="I116" s="24">
        <v>2.6258586915608522</v>
      </c>
      <c r="J116" s="24">
        <v>2.6406812387325358</v>
      </c>
      <c r="K116" s="24">
        <v>2.6556156975933969</v>
      </c>
      <c r="L116" s="24">
        <v>2.6706615239807818</v>
      </c>
      <c r="M116" s="24">
        <v>2.685818175900279</v>
      </c>
      <c r="N116" s="24">
        <v>2.701085120030442</v>
      </c>
      <c r="O116" s="24">
        <v>2.7164618252180688</v>
      </c>
      <c r="P116" s="24">
        <v>2.7319477603099571</v>
      </c>
      <c r="Q116" s="24">
        <v>2.7475423941529069</v>
      </c>
      <c r="R116" s="25">
        <v>2.7632451955937118</v>
      </c>
    </row>
    <row r="117" spans="1:18" x14ac:dyDescent="0.25">
      <c r="A117" s="23">
        <v>10.5</v>
      </c>
      <c r="B117" s="24">
        <v>2.2734215388639849</v>
      </c>
      <c r="C117" s="24">
        <v>2.2854750744777981</v>
      </c>
      <c r="D117" s="24">
        <v>2.297631908538273</v>
      </c>
      <c r="E117" s="24">
        <v>2.309891527208046</v>
      </c>
      <c r="F117" s="24">
        <v>2.3222534166497502</v>
      </c>
      <c r="G117" s="24">
        <v>2.3347170630260221</v>
      </c>
      <c r="H117" s="24">
        <v>2.3472819524994981</v>
      </c>
      <c r="I117" s="24">
        <v>2.3599475712328122</v>
      </c>
      <c r="J117" s="24">
        <v>2.3727134053886001</v>
      </c>
      <c r="K117" s="24">
        <v>2.3855789411294972</v>
      </c>
      <c r="L117" s="24">
        <v>2.3985436646181402</v>
      </c>
      <c r="M117" s="24">
        <v>2.4116070641854042</v>
      </c>
      <c r="N117" s="24">
        <v>2.424768636835136</v>
      </c>
      <c r="O117" s="24">
        <v>2.4380278817394232</v>
      </c>
      <c r="P117" s="24">
        <v>2.4513842980703529</v>
      </c>
      <c r="Q117" s="24">
        <v>2.4648373850000129</v>
      </c>
      <c r="R117" s="25">
        <v>2.4783866417004909</v>
      </c>
    </row>
    <row r="118" spans="1:18" x14ac:dyDescent="0.25">
      <c r="A118" s="23">
        <v>11</v>
      </c>
      <c r="B118" s="24">
        <v>2.059454262641641</v>
      </c>
      <c r="C118" s="24">
        <v>2.0697754415700369</v>
      </c>
      <c r="D118" s="24">
        <v>2.0801882016849969</v>
      </c>
      <c r="E118" s="24">
        <v>2.090692059474446</v>
      </c>
      <c r="F118" s="24">
        <v>2.1012865314263092</v>
      </c>
      <c r="G118" s="24">
        <v>2.111971134028511</v>
      </c>
      <c r="H118" s="24">
        <v>2.1227453837689758</v>
      </c>
      <c r="I118" s="24">
        <v>2.133608797135631</v>
      </c>
      <c r="J118" s="24">
        <v>2.1445608906164</v>
      </c>
      <c r="K118" s="24">
        <v>2.1556011806992088</v>
      </c>
      <c r="L118" s="24">
        <v>2.1667291838719822</v>
      </c>
      <c r="M118" s="24">
        <v>2.177944418790887</v>
      </c>
      <c r="N118" s="24">
        <v>2.1892464127850579</v>
      </c>
      <c r="O118" s="24">
        <v>2.2006346953518738</v>
      </c>
      <c r="P118" s="24">
        <v>2.2121087959887098</v>
      </c>
      <c r="Q118" s="24">
        <v>2.2236682441929458</v>
      </c>
      <c r="R118" s="25">
        <v>2.2353125694619571</v>
      </c>
    </row>
    <row r="119" spans="1:18" x14ac:dyDescent="0.25">
      <c r="A119" s="23">
        <v>11.5</v>
      </c>
      <c r="B119" s="24">
        <v>1.878993285625318</v>
      </c>
      <c r="C119" s="24">
        <v>1.8878059289885429</v>
      </c>
      <c r="D119" s="24">
        <v>1.8966991413992329</v>
      </c>
      <c r="E119" s="24">
        <v>1.9056724696706011</v>
      </c>
      <c r="F119" s="24">
        <v>1.9147254606158619</v>
      </c>
      <c r="G119" s="24">
        <v>1.923857661048233</v>
      </c>
      <c r="H119" s="24">
        <v>1.933068617780926</v>
      </c>
      <c r="I119" s="24">
        <v>1.9423578776271591</v>
      </c>
      <c r="J119" s="24">
        <v>1.9517249874001441</v>
      </c>
      <c r="K119" s="24">
        <v>1.961169493913097</v>
      </c>
      <c r="L119" s="24">
        <v>1.9706909439792339</v>
      </c>
      <c r="M119" s="24">
        <v>1.980288886580011</v>
      </c>
      <c r="N119" s="24">
        <v>1.9899628793698529</v>
      </c>
      <c r="O119" s="24">
        <v>1.9997124821714281</v>
      </c>
      <c r="P119" s="24">
        <v>2.0095372548074009</v>
      </c>
      <c r="Q119" s="24">
        <v>2.0194367571004399</v>
      </c>
      <c r="R119" s="25">
        <v>2.0294105488732122</v>
      </c>
    </row>
    <row r="120" spans="1:18" x14ac:dyDescent="0.25">
      <c r="A120" s="23">
        <v>12</v>
      </c>
      <c r="B120" s="24">
        <v>1.727924269965855</v>
      </c>
      <c r="C120" s="24">
        <v>1.7354379835105189</v>
      </c>
      <c r="D120" s="24">
        <v>1.743021959084547</v>
      </c>
      <c r="E120" s="24">
        <v>1.750675773826442</v>
      </c>
      <c r="F120" s="24">
        <v>1.758399004874708</v>
      </c>
      <c r="G120" s="24">
        <v>1.7661912293678519</v>
      </c>
      <c r="H120" s="24">
        <v>1.774052024444378</v>
      </c>
      <c r="I120" s="24">
        <v>1.7819809672427891</v>
      </c>
      <c r="J120" s="24">
        <v>1.789977634901591</v>
      </c>
      <c r="K120" s="24">
        <v>1.7980416045592891</v>
      </c>
      <c r="L120" s="24">
        <v>1.8061724533543859</v>
      </c>
      <c r="M120" s="24">
        <v>1.8143697605936311</v>
      </c>
      <c r="N120" s="24">
        <v>1.822633114256736</v>
      </c>
      <c r="O120" s="24">
        <v>1.83096210449166</v>
      </c>
      <c r="P120" s="24">
        <v>1.8393563214463591</v>
      </c>
      <c r="Q120" s="24">
        <v>1.8478153552687899</v>
      </c>
      <c r="R120" s="25">
        <v>1.85633879610691</v>
      </c>
    </row>
    <row r="121" spans="1:18" x14ac:dyDescent="0.25">
      <c r="A121" s="23">
        <v>12.5</v>
      </c>
      <c r="B121" s="24">
        <v>1.6024035239916461</v>
      </c>
      <c r="C121" s="24">
        <v>1.6088136980907191</v>
      </c>
      <c r="D121" s="24">
        <v>1.6152845323220519</v>
      </c>
      <c r="E121" s="24">
        <v>1.6218156341494401</v>
      </c>
      <c r="F121" s="24">
        <v>1.6284066110366771</v>
      </c>
      <c r="G121" s="24">
        <v>1.635057070447558</v>
      </c>
      <c r="H121" s="24">
        <v>1.641766619845876</v>
      </c>
      <c r="I121" s="24">
        <v>1.648534866695428</v>
      </c>
      <c r="J121" s="24">
        <v>1.655361418460007</v>
      </c>
      <c r="K121" s="24">
        <v>1.662245882603407</v>
      </c>
      <c r="L121" s="24">
        <v>1.669187866589424</v>
      </c>
      <c r="M121" s="24">
        <v>1.6761869800500919</v>
      </c>
      <c r="N121" s="24">
        <v>1.683242841290419</v>
      </c>
      <c r="O121" s="24">
        <v>1.690355070783649</v>
      </c>
      <c r="P121" s="24">
        <v>1.697523289003029</v>
      </c>
      <c r="Q121" s="24">
        <v>1.704747116421806</v>
      </c>
      <c r="R121" s="25">
        <v>1.7120261735132249</v>
      </c>
    </row>
    <row r="122" spans="1:18" x14ac:dyDescent="0.25">
      <c r="A122" s="23">
        <v>13</v>
      </c>
      <c r="B122" s="24">
        <v>1.4988580022086471</v>
      </c>
      <c r="C122" s="24">
        <v>1.504345811861463</v>
      </c>
      <c r="D122" s="24">
        <v>1.5098853848704361</v>
      </c>
      <c r="E122" s="24">
        <v>1.5154763590246489</v>
      </c>
      <c r="F122" s="24">
        <v>1.5211183721131869</v>
      </c>
      <c r="G122" s="24">
        <v>1.526811061925134</v>
      </c>
      <c r="H122" s="24">
        <v>1.532554066249574</v>
      </c>
      <c r="I122" s="24">
        <v>1.538347022875592</v>
      </c>
      <c r="J122" s="24">
        <v>1.5441895695922709</v>
      </c>
      <c r="K122" s="24">
        <v>1.5500813441886969</v>
      </c>
      <c r="L122" s="24">
        <v>1.5560219844539529</v>
      </c>
      <c r="M122" s="24">
        <v>1.562011130345365</v>
      </c>
      <c r="N122" s="24">
        <v>1.5680484304932281</v>
      </c>
      <c r="O122" s="24">
        <v>1.5741335356960779</v>
      </c>
      <c r="P122" s="24">
        <v>1.5802660967524511</v>
      </c>
      <c r="Q122" s="24">
        <v>1.5864457644608849</v>
      </c>
      <c r="R122" s="25">
        <v>1.5926721896199141</v>
      </c>
    </row>
    <row r="123" spans="1:18" x14ac:dyDescent="0.25">
      <c r="A123" s="23">
        <v>13.5</v>
      </c>
      <c r="B123" s="24">
        <v>1.4139853053003479</v>
      </c>
      <c r="C123" s="24">
        <v>1.418717710132601</v>
      </c>
      <c r="D123" s="24">
        <v>1.423493686665904</v>
      </c>
      <c r="E123" s="24">
        <v>1.428312903014632</v>
      </c>
      <c r="F123" s="24">
        <v>1.4331750272931589</v>
      </c>
      <c r="G123" s="24">
        <v>1.4380797276158599</v>
      </c>
      <c r="H123" s="24">
        <v>1.443026672097107</v>
      </c>
      <c r="I123" s="24">
        <v>1.4480155288512759</v>
      </c>
      <c r="J123" s="24">
        <v>1.4530459659927391</v>
      </c>
      <c r="K123" s="24">
        <v>1.458117651635872</v>
      </c>
      <c r="L123" s="24">
        <v>1.463230253895049</v>
      </c>
      <c r="M123" s="24">
        <v>1.4683834430528839</v>
      </c>
      <c r="N123" s="24">
        <v>1.4735768980649639</v>
      </c>
      <c r="O123" s="24">
        <v>1.4788103000551129</v>
      </c>
      <c r="P123" s="24">
        <v>1.484083330147157</v>
      </c>
      <c r="Q123" s="24">
        <v>1.4893956694649231</v>
      </c>
      <c r="R123" s="25">
        <v>1.4947469991322371</v>
      </c>
    </row>
    <row r="124" spans="1:18" x14ac:dyDescent="0.25">
      <c r="A124" s="23">
        <v>14</v>
      </c>
      <c r="B124" s="24">
        <v>1.3447536801277511</v>
      </c>
      <c r="C124" s="24">
        <v>1.3488834243914971</v>
      </c>
      <c r="D124" s="24">
        <v>1.3530492538221881</v>
      </c>
      <c r="E124" s="24">
        <v>1.3572508668594869</v>
      </c>
      <c r="F124" s="24">
        <v>1.3614879619430571</v>
      </c>
      <c r="G124" s="24">
        <v>1.3657602375125639</v>
      </c>
      <c r="H124" s="24">
        <v>1.37006739200767</v>
      </c>
      <c r="I124" s="24">
        <v>1.37440912386804</v>
      </c>
      <c r="J124" s="24">
        <v>1.378785131533337</v>
      </c>
      <c r="K124" s="24">
        <v>1.383195113443225</v>
      </c>
      <c r="L124" s="24">
        <v>1.3876387680373681</v>
      </c>
      <c r="M124" s="24">
        <v>1.392115795923671</v>
      </c>
      <c r="N124" s="24">
        <v>1.3966259063830091</v>
      </c>
      <c r="O124" s="24">
        <v>1.4011688108644971</v>
      </c>
      <c r="P124" s="24">
        <v>1.405744220817251</v>
      </c>
      <c r="Q124" s="24">
        <v>1.410351847690388</v>
      </c>
      <c r="R124" s="25">
        <v>1.4149914029330211</v>
      </c>
    </row>
    <row r="125" spans="1:18" x14ac:dyDescent="0.25">
      <c r="A125" s="23">
        <v>14.5</v>
      </c>
      <c r="B125" s="24">
        <v>1.288402019729487</v>
      </c>
      <c r="C125" s="24">
        <v>1.292067632303145</v>
      </c>
      <c r="D125" s="24">
        <v>1.2957625486306401</v>
      </c>
      <c r="E125" s="24">
        <v>1.299486497476924</v>
      </c>
      <c r="F125" s="24">
        <v>1.3032392076069521</v>
      </c>
      <c r="G125" s="24">
        <v>1.3070204077856771</v>
      </c>
      <c r="H125" s="24">
        <v>1.3108298267780529</v>
      </c>
      <c r="I125" s="24">
        <v>1.314667193349033</v>
      </c>
      <c r="J125" s="24">
        <v>1.318532236263571</v>
      </c>
      <c r="K125" s="24">
        <v>1.322424684286619</v>
      </c>
      <c r="L125" s="24">
        <v>1.3263442661831331</v>
      </c>
      <c r="M125" s="24">
        <v>1.3302907128863071</v>
      </c>
      <c r="N125" s="24">
        <v>1.334263764002305</v>
      </c>
      <c r="O125" s="24">
        <v>1.3382631613055329</v>
      </c>
      <c r="P125" s="24">
        <v>1.3422886465703949</v>
      </c>
      <c r="Q125" s="24">
        <v>1.346339961571299</v>
      </c>
      <c r="R125" s="25">
        <v>1.3504168480826499</v>
      </c>
    </row>
    <row r="126" spans="1:18" x14ac:dyDescent="0.25">
      <c r="A126" s="23">
        <v>15</v>
      </c>
      <c r="B126" s="24">
        <v>1.2424398633216409</v>
      </c>
      <c r="C126" s="24">
        <v>1.2457656577099909</v>
      </c>
      <c r="D126" s="24">
        <v>1.2491146795600681</v>
      </c>
      <c r="E126" s="24">
        <v>1.252486687962117</v>
      </c>
      <c r="F126" s="24">
        <v>1.255881442006378</v>
      </c>
      <c r="G126" s="24">
        <v>1.2592987007830969</v>
      </c>
      <c r="H126" s="24">
        <v>1.262738223382516</v>
      </c>
      <c r="I126" s="24">
        <v>1.266199768894879</v>
      </c>
      <c r="J126" s="24">
        <v>1.269683096410428</v>
      </c>
      <c r="K126" s="24">
        <v>1.273187965019408</v>
      </c>
      <c r="L126" s="24">
        <v>1.276714133812062</v>
      </c>
      <c r="M126" s="24">
        <v>1.2802613640468741</v>
      </c>
      <c r="N126" s="24">
        <v>1.2838294256552989</v>
      </c>
      <c r="O126" s="24">
        <v>1.287418090737031</v>
      </c>
      <c r="P126" s="24">
        <v>1.2910271313917661</v>
      </c>
      <c r="Q126" s="24">
        <v>1.2946563197192</v>
      </c>
      <c r="R126" s="25">
        <v>1.298305427819028</v>
      </c>
    </row>
    <row r="127" spans="1:18" x14ac:dyDescent="0.25">
      <c r="A127" s="23">
        <v>15.5</v>
      </c>
      <c r="B127" s="24">
        <v>1.2046473962979121</v>
      </c>
      <c r="C127" s="24">
        <v>1.207743470632096</v>
      </c>
      <c r="D127" s="24">
        <v>1.210857401256898</v>
      </c>
      <c r="E127" s="24">
        <v>1.2139889775878481</v>
      </c>
      <c r="F127" s="24">
        <v>1.217137989040481</v>
      </c>
      <c r="G127" s="24">
        <v>1.2203042250303291</v>
      </c>
      <c r="H127" s="24">
        <v>1.2234874749729261</v>
      </c>
      <c r="I127" s="24">
        <v>1.226687528283805</v>
      </c>
      <c r="J127" s="24">
        <v>1.229904174378498</v>
      </c>
      <c r="K127" s="24">
        <v>1.2331372026725389</v>
      </c>
      <c r="L127" s="24">
        <v>1.236386402581461</v>
      </c>
      <c r="M127" s="24">
        <v>1.239651565689039</v>
      </c>
      <c r="N127" s="24">
        <v>1.242932492252016</v>
      </c>
      <c r="O127" s="24">
        <v>1.246228984695378</v>
      </c>
      <c r="P127" s="24">
        <v>1.249540845444109</v>
      </c>
      <c r="Q127" s="24">
        <v>1.2528678769231949</v>
      </c>
      <c r="R127" s="25">
        <v>1.256209881557621</v>
      </c>
    </row>
    <row r="128" spans="1:18" x14ac:dyDescent="0.25">
      <c r="A128" s="23">
        <v>16</v>
      </c>
      <c r="B128" s="24">
        <v>1.173075450229494</v>
      </c>
      <c r="C128" s="24">
        <v>1.1760376872670171</v>
      </c>
      <c r="D128" s="24">
        <v>1.1790131145450451</v>
      </c>
      <c r="E128" s="24">
        <v>1.182001551804398</v>
      </c>
      <c r="F128" s="24">
        <v>1.1850028187859021</v>
      </c>
      <c r="G128" s="24">
        <v>1.1880167352303781</v>
      </c>
      <c r="H128" s="24">
        <v>1.1910431208786489</v>
      </c>
      <c r="I128" s="24">
        <v>1.1940817954715379</v>
      </c>
      <c r="J128" s="24">
        <v>1.197132578749869</v>
      </c>
      <c r="K128" s="24">
        <v>1.200195290454463</v>
      </c>
      <c r="L128" s="24">
        <v>1.2032697503261449</v>
      </c>
      <c r="M128" s="24">
        <v>1.2063557802739779</v>
      </c>
      <c r="N128" s="24">
        <v>1.209453210879996</v>
      </c>
      <c r="O128" s="24">
        <v>1.212561874894474</v>
      </c>
      <c r="P128" s="24">
        <v>1.215681605067686</v>
      </c>
      <c r="Q128" s="24">
        <v>1.2188122341499079</v>
      </c>
      <c r="R128" s="25">
        <v>1.2219535948914151</v>
      </c>
    </row>
    <row r="129" spans="1:34" x14ac:dyDescent="0.25">
      <c r="A129" s="23">
        <v>16.5</v>
      </c>
      <c r="B129" s="24">
        <v>1.1460455028651331</v>
      </c>
      <c r="C129" s="24">
        <v>1.148955569989863</v>
      </c>
      <c r="D129" s="24">
        <v>1.151874866425983</v>
      </c>
      <c r="E129" s="24">
        <v>1.154803242239606</v>
      </c>
      <c r="F129" s="24">
        <v>1.157740547496845</v>
      </c>
      <c r="G129" s="24">
        <v>1.1606866322638121</v>
      </c>
      <c r="H129" s="24">
        <v>1.1636413466066191</v>
      </c>
      <c r="I129" s="24">
        <v>1.1666045405913801</v>
      </c>
      <c r="J129" s="24">
        <v>1.169576064284207</v>
      </c>
      <c r="K129" s="24">
        <v>1.1725557677512131</v>
      </c>
      <c r="L129" s="24">
        <v>1.1755435010585089</v>
      </c>
      <c r="M129" s="24">
        <v>1.178539116440452</v>
      </c>
      <c r="N129" s="24">
        <v>1.181542474804363</v>
      </c>
      <c r="O129" s="24">
        <v>1.1845534392258079</v>
      </c>
      <c r="P129" s="24">
        <v>1.1875718727803499</v>
      </c>
      <c r="Q129" s="24">
        <v>1.190597638543555</v>
      </c>
      <c r="R129" s="25">
        <v>1.1936305995909879</v>
      </c>
    </row>
    <row r="130" spans="1:34" x14ac:dyDescent="0.25">
      <c r="A130" s="23">
        <v>17</v>
      </c>
      <c r="B130" s="24">
        <v>1.1221496781311679</v>
      </c>
      <c r="C130" s="24">
        <v>1.1250750273533301</v>
      </c>
      <c r="D130" s="24">
        <v>1.1280063500787669</v>
      </c>
      <c r="E130" s="24">
        <v>1.130943526698881</v>
      </c>
      <c r="F130" s="24">
        <v>1.133886437605075</v>
      </c>
      <c r="G130" s="24">
        <v>1.136834963188752</v>
      </c>
      <c r="H130" s="24">
        <v>1.1397889838413131</v>
      </c>
      <c r="I130" s="24">
        <v>1.142748379954162</v>
      </c>
      <c r="J130" s="24">
        <v>1.145713031918701</v>
      </c>
      <c r="K130" s="24">
        <v>1.1486828201263319</v>
      </c>
      <c r="L130" s="24">
        <v>1.151657624968458</v>
      </c>
      <c r="M130" s="24">
        <v>1.154637329004722</v>
      </c>
      <c r="N130" s="24">
        <v>1.1576218234677389</v>
      </c>
      <c r="O130" s="24">
        <v>1.160611001758362</v>
      </c>
      <c r="P130" s="24">
        <v>1.1636047572774451</v>
      </c>
      <c r="Q130" s="24">
        <v>1.166602983425844</v>
      </c>
      <c r="R130" s="25">
        <v>1.1696055736044111</v>
      </c>
    </row>
    <row r="131" spans="1:34" x14ac:dyDescent="0.25">
      <c r="A131" s="23">
        <v>17.5</v>
      </c>
      <c r="B131" s="24">
        <v>1.1002507461314439</v>
      </c>
      <c r="C131" s="24">
        <v>1.1032446140876291</v>
      </c>
      <c r="D131" s="24">
        <v>1.1062419048599721</v>
      </c>
      <c r="E131" s="24">
        <v>1.109242529165166</v>
      </c>
      <c r="F131" s="24">
        <v>1.112246397719902</v>
      </c>
      <c r="G131" s="24">
        <v>1.115253421240874</v>
      </c>
      <c r="H131" s="24">
        <v>1.1182635104447729</v>
      </c>
      <c r="I131" s="24">
        <v>1.121276576048291</v>
      </c>
      <c r="J131" s="24">
        <v>1.1242925287681209</v>
      </c>
      <c r="K131" s="24">
        <v>1.1273112793209561</v>
      </c>
      <c r="L131" s="24">
        <v>1.1303327384234869</v>
      </c>
      <c r="M131" s="24">
        <v>1.1333568189606491</v>
      </c>
      <c r="N131" s="24">
        <v>1.136383442490343</v>
      </c>
      <c r="O131" s="24">
        <v>1.1394125327387159</v>
      </c>
      <c r="P131" s="24">
        <v>1.1424440134319089</v>
      </c>
      <c r="Q131" s="24">
        <v>1.145477808296069</v>
      </c>
      <c r="R131" s="25">
        <v>1.1485138410573379</v>
      </c>
    </row>
    <row r="132" spans="1:34" x14ac:dyDescent="0.25">
      <c r="A132" s="23">
        <v>18</v>
      </c>
      <c r="B132" s="24">
        <v>1.079482123147304</v>
      </c>
      <c r="C132" s="24">
        <v>1.0825835311004659</v>
      </c>
      <c r="D132" s="24">
        <v>1.085686516303668</v>
      </c>
      <c r="E132" s="24">
        <v>1.088791019798893</v>
      </c>
      <c r="F132" s="24">
        <v>1.091896982628122</v>
      </c>
      <c r="G132" s="24">
        <v>1.0950043458333381</v>
      </c>
      <c r="H132" s="24">
        <v>1.098113050456522</v>
      </c>
      <c r="I132" s="24">
        <v>1.101223037539657</v>
      </c>
      <c r="J132" s="24">
        <v>1.104334248124724</v>
      </c>
      <c r="K132" s="24">
        <v>1.1074466232537059</v>
      </c>
      <c r="L132" s="24">
        <v>1.110560103968584</v>
      </c>
      <c r="M132" s="24">
        <v>1.1136746334795831</v>
      </c>
      <c r="N132" s="24">
        <v>1.1167901636698929</v>
      </c>
      <c r="O132" s="24">
        <v>1.1199066485909499</v>
      </c>
      <c r="P132" s="24">
        <v>1.123024042294188</v>
      </c>
      <c r="Q132" s="24">
        <v>1.1261422988310399</v>
      </c>
      <c r="R132" s="25">
        <v>1.129261372252941</v>
      </c>
    </row>
    <row r="133" spans="1:34" x14ac:dyDescent="0.25">
      <c r="A133" s="23">
        <v>18.5</v>
      </c>
      <c r="B133" s="24">
        <v>1.05924787163774</v>
      </c>
      <c r="C133" s="24">
        <v>1.0624816254771889</v>
      </c>
      <c r="D133" s="24">
        <v>1.0657158161215601</v>
      </c>
      <c r="E133" s="24">
        <v>1.068950414938125</v>
      </c>
      <c r="F133" s="24">
        <v>1.072185393294153</v>
      </c>
      <c r="G133" s="24">
        <v>1.0754207225569199</v>
      </c>
      <c r="H133" s="24">
        <v>1.0786563740936941</v>
      </c>
      <c r="I133" s="24">
        <v>1.0818923192717489</v>
      </c>
      <c r="J133" s="24">
        <v>1.0851285294583559</v>
      </c>
      <c r="K133" s="24">
        <v>1.088364976020787</v>
      </c>
      <c r="L133" s="24">
        <v>1.091601630326313</v>
      </c>
      <c r="M133" s="24">
        <v>1.094838465910448</v>
      </c>
      <c r="N133" s="24">
        <v>1.098075464981674</v>
      </c>
      <c r="O133" s="24">
        <v>1.1013126119167149</v>
      </c>
      <c r="P133" s="24">
        <v>1.104549891092294</v>
      </c>
      <c r="Q133" s="24">
        <v>1.1077872868851359</v>
      </c>
      <c r="R133" s="25">
        <v>1.111024783671964</v>
      </c>
    </row>
    <row r="134" spans="1:34" x14ac:dyDescent="0.25">
      <c r="A134" s="23">
        <v>19</v>
      </c>
      <c r="B134" s="24">
        <v>1.039222700239222</v>
      </c>
      <c r="C134" s="24">
        <v>1.042599390480635</v>
      </c>
      <c r="D134" s="24">
        <v>1.0459760822028501</v>
      </c>
      <c r="E134" s="24">
        <v>1.0493527770984259</v>
      </c>
      <c r="F134" s="24">
        <v>1.052729476859926</v>
      </c>
      <c r="G134" s="24">
        <v>1.056106183179911</v>
      </c>
      <c r="H134" s="24">
        <v>1.0594828977509421</v>
      </c>
      <c r="I134" s="24">
        <v>1.0628596222655831</v>
      </c>
      <c r="J134" s="24">
        <v>1.0662363584163921</v>
      </c>
      <c r="K134" s="24">
        <v>1.0696131078959339</v>
      </c>
      <c r="L134" s="24">
        <v>1.0729898723967679</v>
      </c>
      <c r="M134" s="24">
        <v>1.076366655779698</v>
      </c>
      <c r="N134" s="24">
        <v>1.079743470578497</v>
      </c>
      <c r="O134" s="24">
        <v>1.0831203314951781</v>
      </c>
      <c r="P134" s="24">
        <v>1.0864972532317529</v>
      </c>
      <c r="Q134" s="24">
        <v>1.089874250490239</v>
      </c>
      <c r="R134" s="25">
        <v>1.093251337972647</v>
      </c>
    </row>
    <row r="135" spans="1:34" x14ac:dyDescent="0.25">
      <c r="A135" s="23">
        <v>19.5</v>
      </c>
      <c r="B135" s="24">
        <v>1.019351963765786</v>
      </c>
      <c r="C135" s="24">
        <v>1.022867965551203</v>
      </c>
      <c r="D135" s="24">
        <v>1.0263842386143001</v>
      </c>
      <c r="E135" s="24">
        <v>1.0299008149729261</v>
      </c>
      <c r="F135" s="24">
        <v>1.0334177266449329</v>
      </c>
      <c r="G135" s="24">
        <v>1.0369350056481741</v>
      </c>
      <c r="H135" s="24">
        <v>1.0404526840004971</v>
      </c>
      <c r="I135" s="24">
        <v>1.043970793719756</v>
      </c>
      <c r="J135" s="24">
        <v>1.047489366823801</v>
      </c>
      <c r="K135" s="24">
        <v>1.0510084353304829</v>
      </c>
      <c r="L135" s="24">
        <v>1.0545280312576539</v>
      </c>
      <c r="M135" s="24">
        <v>1.0580481887914059</v>
      </c>
      <c r="N135" s="24">
        <v>1.0615689507908019</v>
      </c>
      <c r="O135" s="24">
        <v>1.0650903622831449</v>
      </c>
      <c r="P135" s="24">
        <v>1.068612468295739</v>
      </c>
      <c r="Q135" s="24">
        <v>1.0721353138558849</v>
      </c>
      <c r="R135" s="25">
        <v>1.0756589439908899</v>
      </c>
    </row>
    <row r="136" spans="1:34" x14ac:dyDescent="0.25">
      <c r="A136" s="23">
        <v>20</v>
      </c>
      <c r="B136" s="24">
        <v>0.99985166320901098</v>
      </c>
      <c r="C136" s="24">
        <v>1.0034891363068259</v>
      </c>
      <c r="D136" s="24">
        <v>1.0071278556001959</v>
      </c>
      <c r="E136" s="24">
        <v>1.010767883432262</v>
      </c>
      <c r="F136" s="24">
        <v>1.014409282146165</v>
      </c>
      <c r="G136" s="24">
        <v>1.018052114085046</v>
      </c>
      <c r="H136" s="24">
        <v>1.021696441592048</v>
      </c>
      <c r="I136" s="24">
        <v>1.025342327010309</v>
      </c>
      <c r="J136" s="24">
        <v>1.0289898326829729</v>
      </c>
      <c r="K136" s="24">
        <v>1.0326390209531811</v>
      </c>
      <c r="L136" s="24">
        <v>1.0362899541640731</v>
      </c>
      <c r="M136" s="24">
        <v>1.039942696827032</v>
      </c>
      <c r="N136" s="24">
        <v>1.0435973221264101</v>
      </c>
      <c r="O136" s="24">
        <v>1.0472539054148</v>
      </c>
      <c r="P136" s="24">
        <v>1.0509125220447939</v>
      </c>
      <c r="Q136" s="24">
        <v>1.0545732473689871</v>
      </c>
      <c r="R136" s="25">
        <v>1.0582361567399701</v>
      </c>
    </row>
    <row r="137" spans="1:34" x14ac:dyDescent="0.25">
      <c r="A137" s="26">
        <v>20.5</v>
      </c>
      <c r="B137" s="27">
        <v>0.98120844573797006</v>
      </c>
      <c r="C137" s="27">
        <v>0.98493533454294913</v>
      </c>
      <c r="D137" s="27">
        <v>0.98866514958235874</v>
      </c>
      <c r="E137" s="27">
        <v>0.99239798352463016</v>
      </c>
      <c r="F137" s="27">
        <v>0.99613392903819376</v>
      </c>
      <c r="G137" s="27">
        <v>0.9998730787914808</v>
      </c>
      <c r="H137" s="27">
        <v>1.003615525452922</v>
      </c>
      <c r="I137" s="27">
        <v>1.007361361690948</v>
      </c>
      <c r="J137" s="27">
        <v>1.011110680173988</v>
      </c>
      <c r="K137" s="27">
        <v>1.0148635735704761</v>
      </c>
      <c r="L137" s="27">
        <v>1.0186201345488399</v>
      </c>
      <c r="M137" s="27">
        <v>1.0223804579457541</v>
      </c>
      <c r="N137" s="27">
        <v>1.0261446472708591</v>
      </c>
      <c r="O137" s="27">
        <v>1.0299128082020379</v>
      </c>
      <c r="P137" s="27">
        <v>1.033685046417173</v>
      </c>
      <c r="Q137" s="27">
        <v>1.037461467594148</v>
      </c>
      <c r="R137" s="28">
        <v>1.0412421774108449</v>
      </c>
    </row>
    <row r="140" spans="1:34" ht="28.9" customHeight="1" x14ac:dyDescent="0.5">
      <c r="A140" s="1" t="s">
        <v>16</v>
      </c>
      <c r="B140" s="1"/>
    </row>
    <row r="141" spans="1:34" x14ac:dyDescent="0.25">
      <c r="A141" s="17" t="s">
        <v>10</v>
      </c>
      <c r="B141" s="18" t="s">
        <v>11</v>
      </c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9"/>
    </row>
    <row r="142" spans="1:34" x14ac:dyDescent="0.25">
      <c r="A142" s="20" t="s">
        <v>12</v>
      </c>
      <c r="B142" s="21">
        <v>128</v>
      </c>
      <c r="C142" s="21">
        <v>144</v>
      </c>
      <c r="D142" s="21">
        <v>160</v>
      </c>
      <c r="E142" s="21">
        <v>176</v>
      </c>
      <c r="F142" s="21">
        <v>192</v>
      </c>
      <c r="G142" s="21">
        <v>208</v>
      </c>
      <c r="H142" s="21">
        <v>224</v>
      </c>
      <c r="I142" s="21">
        <v>240</v>
      </c>
      <c r="J142" s="21">
        <v>256</v>
      </c>
      <c r="K142" s="21">
        <v>272</v>
      </c>
      <c r="L142" s="21">
        <v>288</v>
      </c>
      <c r="M142" s="21">
        <v>304</v>
      </c>
      <c r="N142" s="21">
        <v>320</v>
      </c>
      <c r="O142" s="21">
        <v>336</v>
      </c>
      <c r="P142" s="21">
        <v>352</v>
      </c>
      <c r="Q142" s="21">
        <v>368</v>
      </c>
      <c r="R142" s="21">
        <v>384</v>
      </c>
      <c r="S142" s="21">
        <v>400</v>
      </c>
      <c r="T142" s="21">
        <v>416</v>
      </c>
      <c r="U142" s="21">
        <v>432</v>
      </c>
      <c r="V142" s="21">
        <v>448</v>
      </c>
      <c r="W142" s="21">
        <v>464</v>
      </c>
      <c r="X142" s="21">
        <v>480</v>
      </c>
      <c r="Y142" s="21">
        <v>496</v>
      </c>
      <c r="Z142" s="21">
        <v>512</v>
      </c>
      <c r="AA142" s="21">
        <v>528</v>
      </c>
      <c r="AB142" s="21">
        <v>544</v>
      </c>
      <c r="AC142" s="21">
        <v>560</v>
      </c>
      <c r="AD142" s="21">
        <v>576</v>
      </c>
      <c r="AE142" s="21">
        <v>592</v>
      </c>
      <c r="AF142" s="21">
        <v>608</v>
      </c>
      <c r="AG142" s="21">
        <v>624</v>
      </c>
      <c r="AH142" s="22">
        <v>640</v>
      </c>
    </row>
    <row r="143" spans="1:34" x14ac:dyDescent="0.25">
      <c r="A143" s="23">
        <v>4</v>
      </c>
      <c r="B143" s="24">
        <v>7.6362447035511387</v>
      </c>
      <c r="C143" s="24">
        <v>7.7738739989961854</v>
      </c>
      <c r="D143" s="24">
        <v>7.9152842820868701</v>
      </c>
      <c r="E143" s="24">
        <v>8.0604434985369977</v>
      </c>
      <c r="F143" s="24">
        <v>8.2093197515767642</v>
      </c>
      <c r="G143" s="24">
        <v>8.361881156965147</v>
      </c>
      <c r="H143" s="24">
        <v>8.5180960386413656</v>
      </c>
      <c r="I143" s="24">
        <v>8.6779329287248839</v>
      </c>
      <c r="J143" s="24">
        <v>8.8413603721136216</v>
      </c>
      <c r="K143" s="24">
        <v>9.0083470825311345</v>
      </c>
      <c r="L143" s="24">
        <v>9.1788620079586316</v>
      </c>
      <c r="M143" s="24">
        <v>9.3528741147441892</v>
      </c>
      <c r="N143" s="24">
        <v>9.5303525037383299</v>
      </c>
      <c r="O143" s="24">
        <v>9.7112665370153337</v>
      </c>
      <c r="P143" s="24">
        <v>9.8955856068011165</v>
      </c>
      <c r="Q143" s="24">
        <v>10.083279205884221</v>
      </c>
      <c r="R143" s="24">
        <v>10.274317104883391</v>
      </c>
      <c r="S143" s="24">
        <v>10.468669121993919</v>
      </c>
      <c r="T143" s="24">
        <v>10.666305146459999</v>
      </c>
      <c r="U143" s="24">
        <v>10.86719535172171</v>
      </c>
      <c r="V143" s="24">
        <v>11.07130998226803</v>
      </c>
      <c r="W143" s="24">
        <v>11.27861933018521</v>
      </c>
      <c r="X143" s="24">
        <v>11.489093965510779</v>
      </c>
      <c r="Y143" s="24">
        <v>11.702704558888691</v>
      </c>
      <c r="Z143" s="24">
        <v>11.919421811062399</v>
      </c>
      <c r="AA143" s="24">
        <v>12.139216683544589</v>
      </c>
      <c r="AB143" s="24">
        <v>12.362060272116389</v>
      </c>
      <c r="AC143" s="24">
        <v>12.587923691037179</v>
      </c>
      <c r="AD143" s="24">
        <v>12.816778290362461</v>
      </c>
      <c r="AE143" s="24">
        <v>13.04859559008213</v>
      </c>
      <c r="AF143" s="24">
        <v>13.28334712277239</v>
      </c>
      <c r="AG143" s="24">
        <v>13.52100462420761</v>
      </c>
      <c r="AH143" s="25">
        <v>13.76154003336031</v>
      </c>
    </row>
    <row r="144" spans="1:34" x14ac:dyDescent="0.25">
      <c r="A144" s="23">
        <v>5</v>
      </c>
      <c r="B144" s="24">
        <v>6.0136434258453324</v>
      </c>
      <c r="C144" s="24">
        <v>6.1218768321260217</v>
      </c>
      <c r="D144" s="24">
        <v>6.23343832615691</v>
      </c>
      <c r="E144" s="24">
        <v>6.3482978410499982</v>
      </c>
      <c r="F144" s="24">
        <v>6.4664254674336688</v>
      </c>
      <c r="G144" s="24">
        <v>6.5877913084650883</v>
      </c>
      <c r="H144" s="24">
        <v>6.712365675481669</v>
      </c>
      <c r="I144" s="24">
        <v>6.8401190880010656</v>
      </c>
      <c r="J144" s="24">
        <v>6.9710220783193888</v>
      </c>
      <c r="K144" s="24">
        <v>7.1050453475583826</v>
      </c>
      <c r="L144" s="24">
        <v>7.2421598310974504</v>
      </c>
      <c r="M144" s="24">
        <v>7.3823364826828577</v>
      </c>
      <c r="N144" s="24">
        <v>7.5255463905633144</v>
      </c>
      <c r="O144" s="24">
        <v>7.6717609042112924</v>
      </c>
      <c r="P144" s="24">
        <v>7.820951403250902</v>
      </c>
      <c r="Q144" s="24">
        <v>7.9730893678688703</v>
      </c>
      <c r="R144" s="24">
        <v>8.1281465560821413</v>
      </c>
      <c r="S144" s="24">
        <v>8.2860947734841766</v>
      </c>
      <c r="T144" s="24">
        <v>8.4469058967173947</v>
      </c>
      <c r="U144" s="24">
        <v>8.6105520866200305</v>
      </c>
      <c r="V144" s="24">
        <v>8.7770055750792704</v>
      </c>
      <c r="W144" s="24">
        <v>8.9462386415795567</v>
      </c>
      <c r="X144" s="24">
        <v>9.1182238435566045</v>
      </c>
      <c r="Y144" s="24">
        <v>9.292933839052564</v>
      </c>
      <c r="Z144" s="24">
        <v>9.4703413162090619</v>
      </c>
      <c r="AA144" s="24">
        <v>9.6504192239369964</v>
      </c>
      <c r="AB144" s="24">
        <v>9.8331406454156784</v>
      </c>
      <c r="AC144" s="24">
        <v>10.018478682302669</v>
      </c>
      <c r="AD144" s="24">
        <v>10.20640667205168</v>
      </c>
      <c r="AE144" s="24">
        <v>10.39689812205078</v>
      </c>
      <c r="AF144" s="24">
        <v>10.58992655227437</v>
      </c>
      <c r="AG144" s="24">
        <v>10.785465685895</v>
      </c>
      <c r="AH144" s="25">
        <v>10.98348944928339</v>
      </c>
    </row>
    <row r="145" spans="1:34" x14ac:dyDescent="0.25">
      <c r="A145" s="23">
        <v>6</v>
      </c>
      <c r="B145" s="24">
        <v>4.7256952868060402</v>
      </c>
      <c r="C145" s="24">
        <v>4.8091001339022581</v>
      </c>
      <c r="D145" s="24">
        <v>4.8954090506093442</v>
      </c>
      <c r="E145" s="24">
        <v>4.9845939574374869</v>
      </c>
      <c r="F145" s="24">
        <v>5.0766269324132587</v>
      </c>
      <c r="G145" s="24">
        <v>5.1714800660920144</v>
      </c>
      <c r="H145" s="24">
        <v>5.2691256572093614</v>
      </c>
      <c r="I145" s="24">
        <v>5.3695362126811403</v>
      </c>
      <c r="J145" s="24">
        <v>5.4726842522016552</v>
      </c>
      <c r="K145" s="24">
        <v>5.5785424642908401</v>
      </c>
      <c r="L145" s="24">
        <v>5.6870837717262912</v>
      </c>
      <c r="M145" s="24">
        <v>5.798281115652463</v>
      </c>
      <c r="N145" s="24">
        <v>5.9121075717162546</v>
      </c>
      <c r="O145" s="24">
        <v>6.0285364767883296</v>
      </c>
      <c r="P145" s="24">
        <v>6.1475411978909857</v>
      </c>
      <c r="Q145" s="24">
        <v>6.2690952026091438</v>
      </c>
      <c r="R145" s="24">
        <v>6.3931722363579366</v>
      </c>
      <c r="S145" s="24">
        <v>6.5197460921290196</v>
      </c>
      <c r="T145" s="24">
        <v>6.6487906339629994</v>
      </c>
      <c r="U145" s="24">
        <v>6.7802800100963063</v>
      </c>
      <c r="V145" s="24">
        <v>6.9141884398143114</v>
      </c>
      <c r="W145" s="24">
        <v>7.0504901899996471</v>
      </c>
      <c r="X145" s="24">
        <v>7.1891598054862191</v>
      </c>
      <c r="Y145" s="24">
        <v>7.330171931714367</v>
      </c>
      <c r="Z145" s="24">
        <v>7.4735012442239146</v>
      </c>
      <c r="AA145" s="24">
        <v>7.6191226793239446</v>
      </c>
      <c r="AB145" s="24">
        <v>7.7670113075919609</v>
      </c>
      <c r="AC145" s="24">
        <v>7.9171422180837201</v>
      </c>
      <c r="AD145" s="24">
        <v>8.0694907356511063</v>
      </c>
      <c r="AE145" s="24">
        <v>8.2240323550803964</v>
      </c>
      <c r="AF145" s="24">
        <v>8.380742583744178</v>
      </c>
      <c r="AG145" s="24">
        <v>8.5395971322132027</v>
      </c>
      <c r="AH145" s="25">
        <v>8.700571914256356</v>
      </c>
    </row>
    <row r="146" spans="1:34" x14ac:dyDescent="0.25">
      <c r="A146" s="23">
        <v>7</v>
      </c>
      <c r="B146" s="24">
        <v>3.7207726659132621</v>
      </c>
      <c r="C146" s="24">
        <v>3.783552370239764</v>
      </c>
      <c r="D146" s="24">
        <v>3.8488410077939021</v>
      </c>
      <c r="E146" s="24">
        <v>3.9166124864840528</v>
      </c>
      <c r="F146" s="24">
        <v>3.9868408717349819</v>
      </c>
      <c r="G146" s="24">
        <v>4.0595002415002401</v>
      </c>
      <c r="H146" s="24">
        <v>4.1345648819136196</v>
      </c>
      <c r="I146" s="24">
        <v>4.2120092872891544</v>
      </c>
      <c r="J146" s="24">
        <v>4.291807964719335</v>
      </c>
      <c r="K146" s="24">
        <v>4.3739355901222901</v>
      </c>
      <c r="L146" s="24">
        <v>4.4583670736737986</v>
      </c>
      <c r="M146" s="24">
        <v>4.5450773439165131</v>
      </c>
      <c r="N146" s="24">
        <v>4.6340414638955227</v>
      </c>
      <c r="O146" s="24">
        <v>4.7252347578796776</v>
      </c>
      <c r="P146" s="24">
        <v>4.8186325802894698</v>
      </c>
      <c r="Q146" s="24">
        <v>4.9142103861080084</v>
      </c>
      <c r="R146" s="24">
        <v>5.0119439081486163</v>
      </c>
      <c r="S146" s="24">
        <v>5.1118089268011442</v>
      </c>
      <c r="T146" s="24">
        <v>5.2137812935043861</v>
      </c>
      <c r="U146" s="24">
        <v>5.3178371438929606</v>
      </c>
      <c r="V146" s="24">
        <v>5.423952684650434</v>
      </c>
      <c r="W146" s="24">
        <v>5.5321041700576261</v>
      </c>
      <c r="X146" s="24">
        <v>5.642268132346631</v>
      </c>
      <c r="Y146" s="24">
        <v>5.7544212043559826</v>
      </c>
      <c r="Z146" s="24">
        <v>5.8685400490236947</v>
      </c>
      <c r="AA146" s="24">
        <v>5.9846015900570384</v>
      </c>
      <c r="AB146" s="24">
        <v>6.1025828854317057</v>
      </c>
      <c r="AC146" s="24">
        <v>6.222461011601653</v>
      </c>
      <c r="AD146" s="24">
        <v>6.3442132808169482</v>
      </c>
      <c r="AE146" s="24">
        <v>6.4678171752620601</v>
      </c>
      <c r="AF146" s="24">
        <v>6.5932501897077662</v>
      </c>
      <c r="AG146" s="24">
        <v>6.7204900221230028</v>
      </c>
      <c r="AH146" s="25">
        <v>6.8495145736748579</v>
      </c>
    </row>
    <row r="147" spans="1:34" x14ac:dyDescent="0.25">
      <c r="A147" s="23">
        <v>8</v>
      </c>
      <c r="B147" s="24">
        <v>2.9515782814877172</v>
      </c>
      <c r="C147" s="24">
        <v>2.9975723458941208</v>
      </c>
      <c r="D147" s="24">
        <v>3.045709088901031</v>
      </c>
      <c r="E147" s="24">
        <v>3.0959644058150171</v>
      </c>
      <c r="F147" s="24">
        <v>3.1483143494590329</v>
      </c>
      <c r="G147" s="24">
        <v>3.2027349851848208</v>
      </c>
      <c r="H147" s="24">
        <v>3.2592025865243621</v>
      </c>
      <c r="I147" s="24">
        <v>3.317693635189884</v>
      </c>
      <c r="J147" s="24">
        <v>3.3781846256720649</v>
      </c>
      <c r="K147" s="24">
        <v>3.4406522212872259</v>
      </c>
      <c r="L147" s="24">
        <v>3.5050733196093371</v>
      </c>
      <c r="M147" s="24">
        <v>3.5714248365792378</v>
      </c>
      <c r="N147" s="24">
        <v>3.6396838226402122</v>
      </c>
      <c r="O147" s="24">
        <v>3.7098275894592989</v>
      </c>
      <c r="P147" s="24">
        <v>3.7818334788551811</v>
      </c>
      <c r="Q147" s="24">
        <v>3.8556789332091572</v>
      </c>
      <c r="R147" s="24">
        <v>3.9313416727327439</v>
      </c>
      <c r="S147" s="24">
        <v>4.0087994652139773</v>
      </c>
      <c r="T147" s="24">
        <v>4.0880301494898426</v>
      </c>
      <c r="U147" s="24">
        <v>4.1690118485931524</v>
      </c>
      <c r="V147" s="24">
        <v>4.251722756605659</v>
      </c>
      <c r="W147" s="24">
        <v>4.3361411152063773</v>
      </c>
      <c r="X147" s="24">
        <v>4.4222454440255934</v>
      </c>
      <c r="Y147" s="24">
        <v>4.5100143633000247</v>
      </c>
      <c r="Z147" s="24">
        <v>4.599426523365878</v>
      </c>
      <c r="AA147" s="24">
        <v>4.6904608353286168</v>
      </c>
      <c r="AB147" s="24">
        <v>4.7830963445621251</v>
      </c>
      <c r="AC147" s="24">
        <v>4.877312114918543</v>
      </c>
      <c r="AD147" s="24">
        <v>4.9730874460461383</v>
      </c>
      <c r="AE147" s="24">
        <v>5.0704018075275616</v>
      </c>
      <c r="AF147" s="24">
        <v>5.1692346815317878</v>
      </c>
      <c r="AG147" s="24">
        <v>5.2695657534259412</v>
      </c>
      <c r="AH147" s="25">
        <v>5.3713749117752974</v>
      </c>
    </row>
    <row r="148" spans="1:34" x14ac:dyDescent="0.25">
      <c r="A148" s="23">
        <v>9</v>
      </c>
      <c r="B148" s="24">
        <v>2.3751451906908341</v>
      </c>
      <c r="C148" s="24">
        <v>2.407829204461621</v>
      </c>
      <c r="D148" s="24">
        <v>2.4423185239618892</v>
      </c>
      <c r="E148" s="24">
        <v>2.4785910318963982</v>
      </c>
      <c r="F148" s="24">
        <v>2.516624768486293</v>
      </c>
      <c r="G148" s="24">
        <v>2.556397786481504</v>
      </c>
      <c r="H148" s="24">
        <v>2.5978883468122049</v>
      </c>
      <c r="I148" s="24">
        <v>2.6410749185888132</v>
      </c>
      <c r="J148" s="24">
        <v>2.6859359837001979</v>
      </c>
      <c r="K148" s="24">
        <v>2.7324501928608691</v>
      </c>
      <c r="L148" s="24">
        <v>2.780596431042988</v>
      </c>
      <c r="M148" s="24">
        <v>2.8303536015855881</v>
      </c>
      <c r="N148" s="24">
        <v>2.8817007423301391</v>
      </c>
      <c r="O148" s="24">
        <v>2.9346171523418731</v>
      </c>
      <c r="P148" s="24">
        <v>2.989082160837663</v>
      </c>
      <c r="Q148" s="24">
        <v>3.045075197596999</v>
      </c>
      <c r="R148" s="24">
        <v>3.1025759702295859</v>
      </c>
      <c r="S148" s="24">
        <v>3.161564233921649</v>
      </c>
      <c r="T148" s="24">
        <v>3.2220198149083679</v>
      </c>
      <c r="U148" s="24">
        <v>3.2839228236207401</v>
      </c>
      <c r="V148" s="24">
        <v>3.3472534415387152</v>
      </c>
      <c r="W148" s="24">
        <v>3.411991897739493</v>
      </c>
      <c r="X148" s="24">
        <v>3.4781186992515538</v>
      </c>
      <c r="Y148" s="24">
        <v>3.545614453709808</v>
      </c>
      <c r="Z148" s="24">
        <v>3.6144597988486491</v>
      </c>
      <c r="AA148" s="24">
        <v>3.6846356331717298</v>
      </c>
      <c r="AB148" s="24">
        <v>3.7561229894511272</v>
      </c>
      <c r="AC148" s="24">
        <v>3.8289029189371719</v>
      </c>
      <c r="AD148" s="24">
        <v>3.9029567086763222</v>
      </c>
      <c r="AE148" s="24">
        <v>3.9782658156494168</v>
      </c>
      <c r="AF148" s="24">
        <v>4.0548117094236247</v>
      </c>
      <c r="AG148" s="24">
        <v>4.1325760627642563</v>
      </c>
      <c r="AH148" s="25">
        <v>4.2115407516347831</v>
      </c>
    </row>
    <row r="149" spans="1:34" x14ac:dyDescent="0.25">
      <c r="A149" s="23">
        <v>10</v>
      </c>
      <c r="B149" s="24">
        <v>1.95283678952477</v>
      </c>
      <c r="C149" s="24">
        <v>1.9753224283792901</v>
      </c>
      <c r="D149" s="24">
        <v>1.999304881848369</v>
      </c>
      <c r="E149" s="24">
        <v>2.024764020034953</v>
      </c>
      <c r="F149" s="24">
        <v>2.0516798705583819</v>
      </c>
      <c r="G149" s="24">
        <v>2.0800324735667761</v>
      </c>
      <c r="H149" s="24">
        <v>2.109802077388498</v>
      </c>
      <c r="I149" s="24">
        <v>2.1409691385321552</v>
      </c>
      <c r="J149" s="24">
        <v>2.173514126284811</v>
      </c>
      <c r="K149" s="24">
        <v>2.2074176787591631</v>
      </c>
      <c r="L149" s="24">
        <v>2.2426606683255641</v>
      </c>
      <c r="M149" s="24">
        <v>2.2792239857212362</v>
      </c>
      <c r="N149" s="24">
        <v>2.3170886561858408</v>
      </c>
      <c r="O149" s="24">
        <v>2.3562359661827998</v>
      </c>
      <c r="P149" s="24">
        <v>2.396647232327179</v>
      </c>
      <c r="Q149" s="24">
        <v>2.4383038717966552</v>
      </c>
      <c r="R149" s="24">
        <v>2.4811875795991272</v>
      </c>
      <c r="S149" s="24">
        <v>2.525280098319012</v>
      </c>
      <c r="T149" s="24">
        <v>2.5705632415896762</v>
      </c>
      <c r="U149" s="24">
        <v>2.6170191072403122</v>
      </c>
      <c r="V149" s="24">
        <v>2.664629864149056</v>
      </c>
      <c r="W149" s="24">
        <v>2.7133777287913001</v>
      </c>
      <c r="X149" s="24">
        <v>2.7632451955937118</v>
      </c>
      <c r="Y149" s="24">
        <v>2.8142148595893932</v>
      </c>
      <c r="Z149" s="24">
        <v>2.8662693459109292</v>
      </c>
      <c r="AA149" s="24">
        <v>2.9193915404601638</v>
      </c>
      <c r="AB149" s="24">
        <v>2.973564463407365</v>
      </c>
      <c r="AC149" s="24">
        <v>3.0287711534010531</v>
      </c>
      <c r="AD149" s="24">
        <v>3.0849948848858748</v>
      </c>
      <c r="AE149" s="24">
        <v>3.1422191022408672</v>
      </c>
      <c r="AF149" s="24">
        <v>3.2004272624313792</v>
      </c>
      <c r="AG149" s="24">
        <v>3.2596030256209181</v>
      </c>
      <c r="AH149" s="25">
        <v>3.3197302551711441</v>
      </c>
    </row>
    <row r="150" spans="1:34" x14ac:dyDescent="0.25">
      <c r="A150" s="23">
        <v>11</v>
      </c>
      <c r="B150" s="24">
        <v>1.6503468128323979</v>
      </c>
      <c r="C150" s="24">
        <v>1.6653818389248629</v>
      </c>
      <c r="D150" s="24">
        <v>1.6816340702730661</v>
      </c>
      <c r="E150" s="24">
        <v>1.6990853643781449</v>
      </c>
      <c r="F150" s="24">
        <v>1.717717736257629</v>
      </c>
      <c r="G150" s="24">
        <v>1.7375132134578291</v>
      </c>
      <c r="H150" s="24">
        <v>1.7584540317052979</v>
      </c>
      <c r="I150" s="24">
        <v>1.780522634906835</v>
      </c>
      <c r="J150" s="24">
        <v>1.80370147974769</v>
      </c>
      <c r="K150" s="24">
        <v>1.8279731917387529</v>
      </c>
      <c r="L150" s="24">
        <v>1.8533206306485701</v>
      </c>
      <c r="M150" s="24">
        <v>1.8797266746125521</v>
      </c>
      <c r="N150" s="24">
        <v>1.907174336268556</v>
      </c>
      <c r="O150" s="24">
        <v>1.9356468894781891</v>
      </c>
      <c r="P150" s="24">
        <v>1.9651276382547049</v>
      </c>
      <c r="Q150" s="24">
        <v>1.9955999871739729</v>
      </c>
      <c r="R150" s="24">
        <v>2.0270476186420812</v>
      </c>
      <c r="S150" s="24">
        <v>2.059454262641641</v>
      </c>
      <c r="T150" s="24">
        <v>2.0928037202042118</v>
      </c>
      <c r="U150" s="24">
        <v>2.127080076557172</v>
      </c>
      <c r="V150" s="24">
        <v>2.16226748797685</v>
      </c>
      <c r="W150" s="24">
        <v>2.198350158336825</v>
      </c>
      <c r="X150" s="24">
        <v>2.2353125694619571</v>
      </c>
      <c r="Y150" s="24">
        <v>2.273139303783537</v>
      </c>
      <c r="Z150" s="24">
        <v>2.3118149738323428</v>
      </c>
      <c r="AA150" s="24">
        <v>2.351324452908409</v>
      </c>
      <c r="AB150" s="24">
        <v>2.3916527485801922</v>
      </c>
      <c r="AC150" s="24">
        <v>2.4327848868944049</v>
      </c>
      <c r="AD150" s="24">
        <v>2.4747061296938839</v>
      </c>
      <c r="AE150" s="24">
        <v>2.5174019087558559</v>
      </c>
      <c r="AF150" s="24">
        <v>2.5608576684438642</v>
      </c>
      <c r="AG150" s="24">
        <v>2.605059056319603</v>
      </c>
      <c r="AH150" s="25">
        <v>2.6499919231429221</v>
      </c>
    </row>
    <row r="151" spans="1:34" x14ac:dyDescent="0.25">
      <c r="A151" s="23">
        <v>12</v>
      </c>
      <c r="B151" s="24">
        <v>1.437699334297327</v>
      </c>
      <c r="C151" s="24">
        <v>1.447667596216812</v>
      </c>
      <c r="D151" s="24">
        <v>1.4586023357893181</v>
      </c>
      <c r="E151" s="24">
        <v>1.470487397914173</v>
      </c>
      <c r="F151" s="24">
        <v>1.4833067850070969</v>
      </c>
      <c r="G151" s="24">
        <v>1.4970445120125899</v>
      </c>
      <c r="H151" s="24">
        <v>1.5116848020553959</v>
      </c>
      <c r="I151" s="24">
        <v>1.527212086440505</v>
      </c>
      <c r="J151" s="24">
        <v>1.543610809251359</v>
      </c>
      <c r="K151" s="24">
        <v>1.5608655833970371</v>
      </c>
      <c r="L151" s="24">
        <v>1.5789612560442761</v>
      </c>
      <c r="M151" s="24">
        <v>1.597882692726676</v>
      </c>
      <c r="N151" s="24">
        <v>1.6176148934802821</v>
      </c>
      <c r="O151" s="24">
        <v>1.638143119564893</v>
      </c>
      <c r="P151" s="24">
        <v>1.659452662391957</v>
      </c>
      <c r="Q151" s="24">
        <v>1.6815289139355321</v>
      </c>
      <c r="R151" s="24">
        <v>1.7043575439998979</v>
      </c>
      <c r="S151" s="24">
        <v>1.727924269965855</v>
      </c>
      <c r="T151" s="24">
        <v>1.752214880263153</v>
      </c>
      <c r="U151" s="24">
        <v>1.77721544751736</v>
      </c>
      <c r="V151" s="24">
        <v>1.802912115402995</v>
      </c>
      <c r="W151" s="24">
        <v>1.829291075191827</v>
      </c>
      <c r="X151" s="24">
        <v>1.85633879610691</v>
      </c>
      <c r="Y151" s="24">
        <v>1.884041847977723</v>
      </c>
      <c r="Z151" s="24">
        <v>1.912386830733241</v>
      </c>
      <c r="AA151" s="24">
        <v>1.941360605071685</v>
      </c>
      <c r="AB151" s="24">
        <v>1.9709501659597</v>
      </c>
      <c r="AC151" s="24">
        <v>2.0011425268421892</v>
      </c>
      <c r="AD151" s="24">
        <v>2.0319249369601771</v>
      </c>
      <c r="AE151" s="24">
        <v>2.063284815489081</v>
      </c>
      <c r="AF151" s="24">
        <v>2.0952095941906359</v>
      </c>
      <c r="AG151" s="24">
        <v>2.1276869080247298</v>
      </c>
      <c r="AH151" s="25">
        <v>2.1607045951494022</v>
      </c>
    </row>
    <row r="152" spans="1:34" x14ac:dyDescent="0.25">
      <c r="A152" s="23">
        <v>13</v>
      </c>
      <c r="B152" s="24">
        <v>1.2892487664438541</v>
      </c>
      <c r="C152" s="24">
        <v>1.296170199214302</v>
      </c>
      <c r="D152" s="24">
        <v>1.3038362637911569</v>
      </c>
      <c r="E152" s="24">
        <v>1.3122327924719379</v>
      </c>
      <c r="F152" s="24">
        <v>1.321345775070552</v>
      </c>
      <c r="G152" s="24">
        <v>1.3311612139296909</v>
      </c>
      <c r="H152" s="24">
        <v>1.3416653195722901</v>
      </c>
      <c r="I152" s="24">
        <v>1.3528445107015279</v>
      </c>
      <c r="J152" s="24">
        <v>1.364685218799041</v>
      </c>
      <c r="K152" s="24">
        <v>1.3771740441720981</v>
      </c>
      <c r="L152" s="24">
        <v>1.3902978213856241</v>
      </c>
      <c r="M152" s="24">
        <v>1.404043403371408</v>
      </c>
      <c r="N152" s="24">
        <v>1.4183977775636849</v>
      </c>
      <c r="O152" s="24">
        <v>1.433348192620447</v>
      </c>
      <c r="P152" s="24">
        <v>1.448881927351334</v>
      </c>
      <c r="Q152" s="24">
        <v>1.464986361128598</v>
      </c>
      <c r="R152" s="24">
        <v>1.4816491511547061</v>
      </c>
      <c r="S152" s="24">
        <v>1.4988580022086471</v>
      </c>
      <c r="T152" s="24">
        <v>1.51660069011836</v>
      </c>
      <c r="U152" s="24">
        <v>1.534865274907603</v>
      </c>
      <c r="V152" s="24">
        <v>1.5536398876490889</v>
      </c>
      <c r="W152" s="24">
        <v>1.5729127070127791</v>
      </c>
      <c r="X152" s="24">
        <v>1.5926721896199141</v>
      </c>
      <c r="Y152" s="24">
        <v>1.6129068926981649</v>
      </c>
      <c r="Z152" s="24">
        <v>1.633605403574693</v>
      </c>
      <c r="AA152" s="24">
        <v>1.6547565703459119</v>
      </c>
      <c r="AB152" s="24">
        <v>1.6763493753766601</v>
      </c>
      <c r="AC152" s="24">
        <v>1.6983728195100321</v>
      </c>
      <c r="AD152" s="24">
        <v>1.720816139385243</v>
      </c>
      <c r="AE152" s="24">
        <v>1.7436687415759</v>
      </c>
      <c r="AF152" s="24">
        <v>1.7669200452419269</v>
      </c>
      <c r="AG152" s="24">
        <v>1.790559672741399</v>
      </c>
      <c r="AH152" s="25">
        <v>1.81457744963055</v>
      </c>
    </row>
    <row r="153" spans="1:34" x14ac:dyDescent="0.25">
      <c r="A153" s="23">
        <v>14</v>
      </c>
      <c r="B153" s="24">
        <v>1.183679860637018</v>
      </c>
      <c r="C153" s="24">
        <v>1.189210485717239</v>
      </c>
      <c r="D153" s="24">
        <v>1.195292778513354</v>
      </c>
      <c r="E153" s="24">
        <v>1.201914558721072</v>
      </c>
      <c r="F153" s="24">
        <v>1.209063803552491</v>
      </c>
      <c r="G153" s="24">
        <v>1.2167285027484931</v>
      </c>
      <c r="H153" s="24">
        <v>1.2248968542302019</v>
      </c>
      <c r="I153" s="24">
        <v>1.2335572640989909</v>
      </c>
      <c r="J153" s="24">
        <v>1.242698151234684</v>
      </c>
      <c r="K153" s="24">
        <v>1.2523081033427439</v>
      </c>
      <c r="L153" s="24">
        <v>1.262375942386285</v>
      </c>
      <c r="M153" s="24">
        <v>1.2728905086952871</v>
      </c>
      <c r="N153" s="24">
        <v>1.283840777102176</v>
      </c>
      <c r="O153" s="24">
        <v>1.295215983663133</v>
      </c>
      <c r="P153" s="24">
        <v>1.3070053945859901</v>
      </c>
      <c r="Q153" s="24">
        <v>1.319198376641185</v>
      </c>
      <c r="R153" s="24">
        <v>1.3317845744293799</v>
      </c>
      <c r="S153" s="24">
        <v>1.3447536801277511</v>
      </c>
      <c r="T153" s="24">
        <v>1.3580954569624299</v>
      </c>
      <c r="U153" s="24">
        <v>1.371799952355365</v>
      </c>
      <c r="V153" s="24">
        <v>1.385857284777462</v>
      </c>
      <c r="W153" s="24">
        <v>1.40025762029687</v>
      </c>
      <c r="X153" s="24">
        <v>1.4149914029330211</v>
      </c>
      <c r="Y153" s="24">
        <v>1.4300491773117769</v>
      </c>
      <c r="Z153" s="24">
        <v>1.445421518158488</v>
      </c>
      <c r="AA153" s="24">
        <v>1.461099260967758</v>
      </c>
      <c r="AB153" s="24">
        <v>1.477073375502616</v>
      </c>
      <c r="AC153" s="24">
        <v>1.493334850004348</v>
      </c>
      <c r="AD153" s="24">
        <v>1.50987490851036</v>
      </c>
      <c r="AE153" s="24">
        <v>1.526684944992448</v>
      </c>
      <c r="AF153" s="24">
        <v>1.543756366008729</v>
      </c>
      <c r="AG153" s="24">
        <v>1.5610807813154699</v>
      </c>
      <c r="AH153" s="25">
        <v>1.578650003867091</v>
      </c>
    </row>
    <row r="154" spans="1:34" x14ac:dyDescent="0.25">
      <c r="A154" s="23">
        <v>15</v>
      </c>
      <c r="B154" s="24">
        <v>1.104007707082586</v>
      </c>
      <c r="C154" s="24">
        <v>1.1094396323662481</v>
      </c>
      <c r="D154" s="24">
        <v>1.1152591430313941</v>
      </c>
      <c r="E154" s="24">
        <v>1.121456046171923</v>
      </c>
      <c r="F154" s="24">
        <v>1.1280203063981249</v>
      </c>
      <c r="G154" s="24">
        <v>1.1349419008490731</v>
      </c>
      <c r="H154" s="24">
        <v>1.1422110148440809</v>
      </c>
      <c r="I154" s="24">
        <v>1.149818041882712</v>
      </c>
      <c r="J154" s="24">
        <v>1.1577533882429809</v>
      </c>
      <c r="K154" s="24">
        <v>1.1660076290285399</v>
      </c>
      <c r="L154" s="24">
        <v>1.1745715736006941</v>
      </c>
      <c r="M154" s="24">
        <v>1.183436049687614</v>
      </c>
      <c r="N154" s="24">
        <v>1.1925920195199149</v>
      </c>
      <c r="O154" s="24">
        <v>1.2020307065519711</v>
      </c>
      <c r="P154" s="24">
        <v>1.2117433643897999</v>
      </c>
      <c r="Q154" s="24">
        <v>1.221721347202035</v>
      </c>
      <c r="R154" s="24">
        <v>1.2319562869875249</v>
      </c>
      <c r="S154" s="24">
        <v>1.2424398633216409</v>
      </c>
      <c r="T154" s="24">
        <v>1.253163826828704</v>
      </c>
      <c r="U154" s="24">
        <v>1.264120212328854</v>
      </c>
      <c r="V154" s="24">
        <v>1.2753011256911839</v>
      </c>
      <c r="W154" s="24">
        <v>1.286698720382035</v>
      </c>
      <c r="X154" s="24">
        <v>1.298305427819028</v>
      </c>
      <c r="Y154" s="24">
        <v>1.310113780026217</v>
      </c>
      <c r="Z154" s="24">
        <v>1.3221163391271411</v>
      </c>
      <c r="AA154" s="24">
        <v>1.334305928014597</v>
      </c>
      <c r="AB154" s="24">
        <v>1.3466755038498039</v>
      </c>
      <c r="AC154" s="24">
        <v>1.3592180422722371</v>
      </c>
      <c r="AD154" s="24">
        <v>1.3719267547174949</v>
      </c>
      <c r="AE154" s="24">
        <v>1.384795022555563</v>
      </c>
      <c r="AF154" s="24">
        <v>1.3978162397427449</v>
      </c>
      <c r="AG154" s="24">
        <v>1.4109840034334999</v>
      </c>
      <c r="AH154" s="25">
        <v>1.4242921139804421</v>
      </c>
    </row>
    <row r="155" spans="1:34" x14ac:dyDescent="0.25">
      <c r="A155" s="23">
        <v>16</v>
      </c>
      <c r="B155" s="24">
        <v>1.037577734827003</v>
      </c>
      <c r="C155" s="24">
        <v>1.043839154642646</v>
      </c>
      <c r="D155" s="24">
        <v>1.0503529592614651</v>
      </c>
      <c r="E155" s="24">
        <v>1.057110943175549</v>
      </c>
      <c r="F155" s="24">
        <v>1.0641050583933811</v>
      </c>
      <c r="G155" s="24">
        <v>1.0713272694522229</v>
      </c>
      <c r="H155" s="24">
        <v>1.078769749069584</v>
      </c>
      <c r="I155" s="24">
        <v>1.0864248781432131</v>
      </c>
      <c r="J155" s="24">
        <v>1.0942850503493149</v>
      </c>
      <c r="K155" s="24">
        <v>1.1023428281897309</v>
      </c>
      <c r="L155" s="24">
        <v>1.110591008423957</v>
      </c>
      <c r="M155" s="24">
        <v>1.119022406178356</v>
      </c>
      <c r="N155" s="24">
        <v>1.1276299710817339</v>
      </c>
      <c r="O155" s="24">
        <v>1.1364069139866551</v>
      </c>
      <c r="P155" s="24">
        <v>1.1453464758973311</v>
      </c>
      <c r="Q155" s="24">
        <v>1.1544419983805829</v>
      </c>
      <c r="R155" s="24">
        <v>1.1636871008334511</v>
      </c>
      <c r="S155" s="24">
        <v>1.173075450229494</v>
      </c>
      <c r="T155" s="24">
        <v>1.182600784591221</v>
      </c>
      <c r="U155" s="24">
        <v>1.192257126136965</v>
      </c>
      <c r="V155" s="24">
        <v>1.2020385681340089</v>
      </c>
      <c r="W155" s="24">
        <v>1.2119392514468881</v>
      </c>
      <c r="X155" s="24">
        <v>1.2219535948914151</v>
      </c>
      <c r="Y155" s="24">
        <v>1.232076117889831</v>
      </c>
      <c r="Z155" s="24">
        <v>1.242301369963869</v>
      </c>
      <c r="AA155" s="24">
        <v>1.252624161404513</v>
      </c>
      <c r="AB155" s="24">
        <v>1.2630394367711719</v>
      </c>
      <c r="AC155" s="24">
        <v>1.2735421591015139</v>
      </c>
      <c r="AD155" s="24">
        <v>1.2841275272293251</v>
      </c>
      <c r="AE155" s="24">
        <v>1.294790909922783</v>
      </c>
      <c r="AF155" s="24">
        <v>1.305527688536384</v>
      </c>
      <c r="AG155" s="24">
        <v>1.3163334476227779</v>
      </c>
      <c r="AH155" s="25">
        <v>1.3272039749327651</v>
      </c>
    </row>
    <row r="156" spans="1:34" x14ac:dyDescent="0.25">
      <c r="A156" s="23">
        <v>17</v>
      </c>
      <c r="B156" s="24">
        <v>0.9760657117574878</v>
      </c>
      <c r="C156" s="24">
        <v>0.9837209068685161</v>
      </c>
      <c r="D156" s="24">
        <v>0.99152216796051185</v>
      </c>
      <c r="E156" s="24">
        <v>0.99946327692375625</v>
      </c>
      <c r="F156" s="24">
        <v>1.0075381731649229</v>
      </c>
      <c r="G156" s="24">
        <v>1.015740808619469</v>
      </c>
      <c r="H156" s="24">
        <v>1.02406534340309</v>
      </c>
      <c r="I156" s="24">
        <v>1.0325061458117291</v>
      </c>
      <c r="J156" s="24">
        <v>1.0410575969197771</v>
      </c>
      <c r="K156" s="24">
        <v>1.04971424662727</v>
      </c>
      <c r="L156" s="24">
        <v>1.0584708790918911</v>
      </c>
      <c r="M156" s="24">
        <v>1.0673222968381959</v>
      </c>
      <c r="N156" s="24">
        <v>1.076263436893182</v>
      </c>
      <c r="O156" s="24">
        <v>1.085289497507602</v>
      </c>
      <c r="P156" s="24">
        <v>1.0943957070838599</v>
      </c>
      <c r="Q156" s="24">
        <v>1.1035773945869669</v>
      </c>
      <c r="R156" s="24">
        <v>1.112830166812155</v>
      </c>
      <c r="S156" s="24">
        <v>1.1221496781311679</v>
      </c>
      <c r="T156" s="24">
        <v>1.131531653964708</v>
      </c>
      <c r="U156" s="24">
        <v>1.1409721039292999</v>
      </c>
      <c r="V156" s="24">
        <v>1.1504671086904179</v>
      </c>
      <c r="W156" s="24">
        <v>1.160012796510788</v>
      </c>
      <c r="X156" s="24">
        <v>1.1696055736044111</v>
      </c>
      <c r="Y156" s="24">
        <v>1.1792419467917179</v>
      </c>
      <c r="Z156" s="24">
        <v>1.1889184529926291</v>
      </c>
      <c r="AA156" s="24">
        <v>1.1986318898963211</v>
      </c>
      <c r="AB156" s="24">
        <v>1.2083791894603959</v>
      </c>
      <c r="AC156" s="24">
        <v>1.2181573021207139</v>
      </c>
      <c r="AD156" s="24">
        <v>1.2279634141092539</v>
      </c>
      <c r="AE156" s="24">
        <v>1.237794881592382</v>
      </c>
      <c r="AF156" s="24">
        <v>1.247649073322783</v>
      </c>
      <c r="AG156" s="24">
        <v>1.2575235612512969</v>
      </c>
      <c r="AH156" s="25">
        <v>1.2674161205269141</v>
      </c>
    </row>
    <row r="157" spans="1:34" x14ac:dyDescent="0.25">
      <c r="A157" s="23">
        <v>18</v>
      </c>
      <c r="B157" s="24">
        <v>0.91547774460192877</v>
      </c>
      <c r="C157" s="24">
        <v>0.9247270822066016</v>
      </c>
      <c r="D157" s="24">
        <v>0.93404504872614025</v>
      </c>
      <c r="E157" s="24">
        <v>0.94342741344901748</v>
      </c>
      <c r="F157" s="24">
        <v>0.95287010318009724</v>
      </c>
      <c r="G157" s="24">
        <v>0.96236905725302713</v>
      </c>
      <c r="H157" s="24">
        <v>0.9719204231816948</v>
      </c>
      <c r="I157" s="24">
        <v>0.98152055666023008</v>
      </c>
      <c r="J157" s="24">
        <v>0.99116582616121662</v>
      </c>
      <c r="K157" s="24">
        <v>1.000852768982877</v>
      </c>
      <c r="L157" s="24">
        <v>1.0105781566810881</v>
      </c>
      <c r="M157" s="24">
        <v>1.0203387791785921</v>
      </c>
      <c r="N157" s="24">
        <v>1.030131560900579</v>
      </c>
      <c r="O157" s="24">
        <v>1.039953687495994</v>
      </c>
      <c r="P157" s="24">
        <v>1.0498023747654319</v>
      </c>
      <c r="Q157" s="24">
        <v>1.059674939072097</v>
      </c>
      <c r="R157" s="24">
        <v>1.069568974609409</v>
      </c>
      <c r="S157" s="24">
        <v>1.079482123147304</v>
      </c>
      <c r="T157" s="24">
        <v>1.089412097504675</v>
      </c>
      <c r="U157" s="24">
        <v>1.099356894696232</v>
      </c>
      <c r="V157" s="24">
        <v>1.109314582785639</v>
      </c>
      <c r="W157" s="24">
        <v>1.11928327743381</v>
      </c>
      <c r="X157" s="24">
        <v>1.129261372252941</v>
      </c>
      <c r="Y157" s="24">
        <v>1.1392473614616541</v>
      </c>
      <c r="Z157" s="24">
        <v>1.1492397693780629</v>
      </c>
      <c r="AA157" s="24">
        <v>1.1592373810895369</v>
      </c>
      <c r="AB157" s="24">
        <v>1.1692391159518669</v>
      </c>
      <c r="AC157" s="24">
        <v>1.1792439117991029</v>
      </c>
      <c r="AD157" s="24">
        <v>1.1892509422614119</v>
      </c>
      <c r="AE157" s="24">
        <v>1.1992595509033499</v>
      </c>
      <c r="AF157" s="24">
        <v>1.20926909387579</v>
      </c>
      <c r="AG157" s="24">
        <v>1.219279130527763</v>
      </c>
      <c r="AH157" s="25">
        <v>1.229289423406452</v>
      </c>
    </row>
    <row r="158" spans="1:34" x14ac:dyDescent="0.25">
      <c r="A158" s="23">
        <v>19</v>
      </c>
      <c r="B158" s="24">
        <v>0.85615027892896411</v>
      </c>
      <c r="C158" s="24">
        <v>0.86683021266041316</v>
      </c>
      <c r="D158" s="24">
        <v>0.87753021999672853</v>
      </c>
      <c r="E158" s="24">
        <v>0.88824805762457371</v>
      </c>
      <c r="F158" s="24">
        <v>0.89898163974700585</v>
      </c>
      <c r="G158" s="24">
        <v>0.90972889309586269</v>
      </c>
      <c r="H158" s="24">
        <v>0.92048795258322236</v>
      </c>
      <c r="I158" s="24">
        <v>0.93125716130140135</v>
      </c>
      <c r="J158" s="24">
        <v>0.94203487512117046</v>
      </c>
      <c r="K158" s="24">
        <v>0.95281961873894294</v>
      </c>
      <c r="L158" s="24">
        <v>0.96361015110878911</v>
      </c>
      <c r="M158" s="24">
        <v>0.97440524955164853</v>
      </c>
      <c r="N158" s="24">
        <v>0.98520382589090272</v>
      </c>
      <c r="O158" s="24">
        <v>0.99600505317368482</v>
      </c>
      <c r="P158" s="24">
        <v>1.006808134598776</v>
      </c>
      <c r="Q158" s="24">
        <v>1.01761237392757</v>
      </c>
      <c r="R158" s="24">
        <v>1.028417352751676</v>
      </c>
      <c r="S158" s="24">
        <v>1.039222700239222</v>
      </c>
      <c r="T158" s="24">
        <v>1.05002811660729</v>
      </c>
      <c r="U158" s="24">
        <v>1.0608335862687821</v>
      </c>
      <c r="V158" s="24">
        <v>1.071639164685555</v>
      </c>
      <c r="W158" s="24">
        <v>1.082444954916715</v>
      </c>
      <c r="X158" s="24">
        <v>1.093251337972647</v>
      </c>
      <c r="Y158" s="24">
        <v>1.1040587954701671</v>
      </c>
      <c r="Z158" s="24">
        <v>1.1148678391255831</v>
      </c>
      <c r="AA158" s="24">
        <v>1.1256792414244481</v>
      </c>
      <c r="AB158" s="24">
        <v>1.1364939091207391</v>
      </c>
      <c r="AC158" s="24">
        <v>1.147312767446687</v>
      </c>
      <c r="AD158" s="24">
        <v>1.158136977430654</v>
      </c>
      <c r="AE158" s="24">
        <v>1.168967870035394</v>
      </c>
      <c r="AF158" s="24">
        <v>1.179806788809979</v>
      </c>
      <c r="AG158" s="24">
        <v>1.1906552805016319</v>
      </c>
      <c r="AH158" s="25">
        <v>1.201515095055721</v>
      </c>
    </row>
    <row r="159" spans="1:34" x14ac:dyDescent="0.25">
      <c r="A159" s="26">
        <v>20</v>
      </c>
      <c r="B159" s="27">
        <v>0.80275009914797091</v>
      </c>
      <c r="C159" s="27">
        <v>0.81433316907419251</v>
      </c>
      <c r="D159" s="27">
        <v>0.82591663905138701</v>
      </c>
      <c r="E159" s="27">
        <v>0.83750025316440713</v>
      </c>
      <c r="F159" s="27">
        <v>0.84908391301449737</v>
      </c>
      <c r="G159" s="27">
        <v>0.86066753273168417</v>
      </c>
      <c r="H159" s="27">
        <v>0.87225123462623533</v>
      </c>
      <c r="I159" s="27">
        <v>0.88383534918866113</v>
      </c>
      <c r="J159" s="27">
        <v>0.8954202196879264</v>
      </c>
      <c r="K159" s="27">
        <v>0.90700635821863573</v>
      </c>
      <c r="L159" s="27">
        <v>0.91859451113304902</v>
      </c>
      <c r="M159" s="27">
        <v>0.93018544315029361</v>
      </c>
      <c r="N159" s="27">
        <v>0.94178005349194083</v>
      </c>
      <c r="O159" s="27">
        <v>0.95337950260331494</v>
      </c>
      <c r="P159" s="27">
        <v>0.96498498108138764</v>
      </c>
      <c r="Q159" s="27">
        <v>0.97659778008574216</v>
      </c>
      <c r="R159" s="27">
        <v>0.9882194686061776</v>
      </c>
      <c r="S159" s="27">
        <v>0.99985166320901098</v>
      </c>
      <c r="T159" s="27">
        <v>1.011496051509515</v>
      </c>
      <c r="U159" s="27">
        <v>1.023154605318785</v>
      </c>
      <c r="V159" s="27">
        <v>1.034829367496872</v>
      </c>
      <c r="W159" s="27">
        <v>1.046522428501077</v>
      </c>
      <c r="X159" s="27">
        <v>1.0582361567399701</v>
      </c>
      <c r="Y159" s="27">
        <v>1.069973021228553</v>
      </c>
      <c r="Z159" s="27">
        <v>1.081735521081318</v>
      </c>
      <c r="AA159" s="27">
        <v>1.093526416182012</v>
      </c>
      <c r="AB159" s="27">
        <v>1.105348600682809</v>
      </c>
      <c r="AC159" s="27">
        <v>1.117204987214139</v>
      </c>
      <c r="AD159" s="27">
        <v>1.129098724202553</v>
      </c>
      <c r="AE159" s="27">
        <v>1.1410331300089871</v>
      </c>
      <c r="AF159" s="27">
        <v>1.1530115355807</v>
      </c>
      <c r="AG159" s="27">
        <v>1.165037475063101</v>
      </c>
      <c r="AH159" s="28">
        <v>1.177114685799755</v>
      </c>
    </row>
    <row r="162" spans="1:34" ht="28.9" customHeight="1" x14ac:dyDescent="0.5">
      <c r="A162" s="1" t="s">
        <v>17</v>
      </c>
      <c r="B162" s="1"/>
    </row>
    <row r="163" spans="1:34" x14ac:dyDescent="0.25">
      <c r="A163" s="17" t="s">
        <v>10</v>
      </c>
      <c r="B163" s="18" t="s">
        <v>11</v>
      </c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9"/>
    </row>
    <row r="164" spans="1:34" x14ac:dyDescent="0.25">
      <c r="A164" s="20" t="s">
        <v>12</v>
      </c>
      <c r="B164" s="21">
        <v>128</v>
      </c>
      <c r="C164" s="21">
        <v>148</v>
      </c>
      <c r="D164" s="21">
        <v>168</v>
      </c>
      <c r="E164" s="21">
        <v>188</v>
      </c>
      <c r="F164" s="21">
        <v>208</v>
      </c>
      <c r="G164" s="21">
        <v>228</v>
      </c>
      <c r="H164" s="21">
        <v>248</v>
      </c>
      <c r="I164" s="21">
        <v>268</v>
      </c>
      <c r="J164" s="21">
        <v>288</v>
      </c>
      <c r="K164" s="21">
        <v>308</v>
      </c>
      <c r="L164" s="21">
        <v>328</v>
      </c>
      <c r="M164" s="21">
        <v>348</v>
      </c>
      <c r="N164" s="21">
        <v>368</v>
      </c>
      <c r="O164" s="21">
        <v>388</v>
      </c>
      <c r="P164" s="21">
        <v>408</v>
      </c>
      <c r="Q164" s="21">
        <v>428</v>
      </c>
      <c r="R164" s="21">
        <v>448</v>
      </c>
      <c r="S164" s="21">
        <v>468</v>
      </c>
      <c r="T164" s="21">
        <v>488</v>
      </c>
      <c r="U164" s="21">
        <v>508</v>
      </c>
      <c r="V164" s="21">
        <v>528</v>
      </c>
      <c r="W164" s="21">
        <v>548</v>
      </c>
      <c r="X164" s="21">
        <v>568</v>
      </c>
      <c r="Y164" s="21">
        <v>588</v>
      </c>
      <c r="Z164" s="21">
        <v>608</v>
      </c>
      <c r="AA164" s="21">
        <v>628</v>
      </c>
      <c r="AB164" s="21">
        <v>648</v>
      </c>
      <c r="AC164" s="21">
        <v>668</v>
      </c>
      <c r="AD164" s="21">
        <v>688</v>
      </c>
      <c r="AE164" s="21">
        <v>708</v>
      </c>
      <c r="AF164" s="21">
        <v>728</v>
      </c>
      <c r="AG164" s="21">
        <v>748</v>
      </c>
      <c r="AH164" s="22">
        <v>768</v>
      </c>
    </row>
    <row r="165" spans="1:34" x14ac:dyDescent="0.25">
      <c r="A165" s="23">
        <v>4</v>
      </c>
      <c r="B165" s="24">
        <v>7.6362447035511387</v>
      </c>
      <c r="C165" s="24">
        <v>7.8088733609486924</v>
      </c>
      <c r="D165" s="24">
        <v>7.9873972674074603</v>
      </c>
      <c r="E165" s="24">
        <v>8.1717539603009701</v>
      </c>
      <c r="F165" s="24">
        <v>8.361881156965147</v>
      </c>
      <c r="G165" s="24">
        <v>8.5577169267345781</v>
      </c>
      <c r="H165" s="24">
        <v>8.759199796035249</v>
      </c>
      <c r="I165" s="24">
        <v>8.9662684224741191</v>
      </c>
      <c r="J165" s="24">
        <v>9.1788620079586316</v>
      </c>
      <c r="K165" s="24">
        <v>9.3969199464709767</v>
      </c>
      <c r="L165" s="24">
        <v>9.6203819778360256</v>
      </c>
      <c r="M165" s="24">
        <v>9.8491882909611768</v>
      </c>
      <c r="N165" s="24">
        <v>10.083279205884221</v>
      </c>
      <c r="O165" s="24">
        <v>10.32259558956483</v>
      </c>
      <c r="P165" s="24">
        <v>10.567078501908069</v>
      </c>
      <c r="Q165" s="24">
        <v>10.8166693482112</v>
      </c>
      <c r="R165" s="24">
        <v>11.07130998226803</v>
      </c>
      <c r="S165" s="24">
        <v>11.33094238900763</v>
      </c>
      <c r="T165" s="24">
        <v>11.595509100519269</v>
      </c>
      <c r="U165" s="24">
        <v>11.86495284191396</v>
      </c>
      <c r="V165" s="24">
        <v>12.139216683544589</v>
      </c>
      <c r="W165" s="24">
        <v>12.41824414406523</v>
      </c>
      <c r="X165" s="24">
        <v>12.70197887338437</v>
      </c>
      <c r="Y165" s="24">
        <v>12.99036506928563</v>
      </c>
      <c r="Z165" s="24">
        <v>13.28334712277239</v>
      </c>
      <c r="AA165" s="24">
        <v>13.58086976843606</v>
      </c>
      <c r="AB165" s="24">
        <v>13.882878187020459</v>
      </c>
      <c r="AC165" s="24">
        <v>14.18931769218673</v>
      </c>
      <c r="AD165" s="24">
        <v>14.50013415524181</v>
      </c>
      <c r="AE165" s="24">
        <v>14.815273643408901</v>
      </c>
      <c r="AF165" s="24">
        <v>15.134682544494821</v>
      </c>
      <c r="AG165" s="24">
        <v>15.45830766257208</v>
      </c>
      <c r="AH165" s="25">
        <v>15.7860959577913</v>
      </c>
    </row>
    <row r="166" spans="1:34" x14ac:dyDescent="0.25">
      <c r="A166" s="23">
        <v>5</v>
      </c>
      <c r="B166" s="24">
        <v>6.0136434258453324</v>
      </c>
      <c r="C166" s="24">
        <v>6.1494563785460334</v>
      </c>
      <c r="D166" s="24">
        <v>6.2904577005487479</v>
      </c>
      <c r="E166" s="24">
        <v>6.4365888108640927</v>
      </c>
      <c r="F166" s="24">
        <v>6.5877913084650883</v>
      </c>
      <c r="G166" s="24">
        <v>6.7440071443234046</v>
      </c>
      <c r="H166" s="24">
        <v>6.9051787265021236</v>
      </c>
      <c r="I166" s="24">
        <v>7.0712485942452954</v>
      </c>
      <c r="J166" s="24">
        <v>7.2421598310974504</v>
      </c>
      <c r="K166" s="24">
        <v>7.4178557126778752</v>
      </c>
      <c r="L166" s="24">
        <v>7.5982798604485264</v>
      </c>
      <c r="M166" s="24">
        <v>7.7833763449538997</v>
      </c>
      <c r="N166" s="24">
        <v>7.9730893678688703</v>
      </c>
      <c r="O166" s="24">
        <v>8.1673636777902079</v>
      </c>
      <c r="P166" s="24">
        <v>8.366144216260059</v>
      </c>
      <c r="Q166" s="24">
        <v>8.569376270212782</v>
      </c>
      <c r="R166" s="24">
        <v>8.7770055750792704</v>
      </c>
      <c r="S166" s="24">
        <v>8.9889779974256907</v>
      </c>
      <c r="T166" s="24">
        <v>9.2052399509784131</v>
      </c>
      <c r="U166" s="24">
        <v>9.4257380424855182</v>
      </c>
      <c r="V166" s="24">
        <v>9.6504192239369964</v>
      </c>
      <c r="W166" s="24">
        <v>9.8792308956240174</v>
      </c>
      <c r="X166" s="24">
        <v>10.11212058909215</v>
      </c>
      <c r="Y166" s="24">
        <v>10.34903638376211</v>
      </c>
      <c r="Z166" s="24">
        <v>10.58992655227437</v>
      </c>
      <c r="AA166" s="24">
        <v>10.834739710857409</v>
      </c>
      <c r="AB166" s="24">
        <v>11.083424921892179</v>
      </c>
      <c r="AC166" s="24">
        <v>11.335931380676881</v>
      </c>
      <c r="AD166" s="24">
        <v>11.592208840155539</v>
      </c>
      <c r="AE166" s="24">
        <v>11.85220724918848</v>
      </c>
      <c r="AF166" s="24">
        <v>12.11587687721959</v>
      </c>
      <c r="AG166" s="24">
        <v>12.38316840995847</v>
      </c>
      <c r="AH166" s="25">
        <v>12.65403268919283</v>
      </c>
    </row>
    <row r="167" spans="1:34" x14ac:dyDescent="0.25">
      <c r="A167" s="23">
        <v>6</v>
      </c>
      <c r="B167" s="24">
        <v>4.7256952868060402</v>
      </c>
      <c r="C167" s="24">
        <v>4.8304062100591416</v>
      </c>
      <c r="D167" s="24">
        <v>4.9396437505989654</v>
      </c>
      <c r="E167" s="24">
        <v>5.0533532090732214</v>
      </c>
      <c r="F167" s="24">
        <v>5.1714800660920144</v>
      </c>
      <c r="G167" s="24">
        <v>5.2939701542641089</v>
      </c>
      <c r="H167" s="24">
        <v>5.4207697632896803</v>
      </c>
      <c r="I167" s="24">
        <v>5.551825314049867</v>
      </c>
      <c r="J167" s="24">
        <v>5.6870837717262912</v>
      </c>
      <c r="K167" s="24">
        <v>5.8264922935753294</v>
      </c>
      <c r="L167" s="24">
        <v>5.9699983826960326</v>
      </c>
      <c r="M167" s="24">
        <v>6.1175499912699811</v>
      </c>
      <c r="N167" s="24">
        <v>6.2690952026091438</v>
      </c>
      <c r="O167" s="24">
        <v>6.4245826469473792</v>
      </c>
      <c r="P167" s="24">
        <v>6.5839611474639312</v>
      </c>
      <c r="Q167" s="24">
        <v>6.7471798727302481</v>
      </c>
      <c r="R167" s="24">
        <v>6.9141884398143114</v>
      </c>
      <c r="S167" s="24">
        <v>7.0849365969193752</v>
      </c>
      <c r="T167" s="24">
        <v>7.259374639408902</v>
      </c>
      <c r="U167" s="24">
        <v>7.4374530556680662</v>
      </c>
      <c r="V167" s="24">
        <v>7.6191226793239446</v>
      </c>
      <c r="W167" s="24">
        <v>7.8043347923048012</v>
      </c>
      <c r="X167" s="24">
        <v>7.9930408077932951</v>
      </c>
      <c r="Y167" s="24">
        <v>8.1851926868472304</v>
      </c>
      <c r="Z167" s="24">
        <v>8.380742583744178</v>
      </c>
      <c r="AA167" s="24">
        <v>8.5796429963497118</v>
      </c>
      <c r="AB167" s="24">
        <v>8.7818468686818587</v>
      </c>
      <c r="AC167" s="24">
        <v>8.9873072776759049</v>
      </c>
      <c r="AD167" s="24">
        <v>9.1959778579129967</v>
      </c>
      <c r="AE167" s="24">
        <v>9.4078124398905203</v>
      </c>
      <c r="AF167" s="24">
        <v>9.622765174689464</v>
      </c>
      <c r="AG167" s="24">
        <v>9.840790629656528</v>
      </c>
      <c r="AH167" s="25">
        <v>10.06184352821651</v>
      </c>
    </row>
    <row r="168" spans="1:34" x14ac:dyDescent="0.25">
      <c r="A168" s="23">
        <v>7</v>
      </c>
      <c r="B168" s="24">
        <v>3.7207726659132621</v>
      </c>
      <c r="C168" s="24">
        <v>3.7996403430115961</v>
      </c>
      <c r="D168" s="24">
        <v>3.8824180131252701</v>
      </c>
      <c r="E168" s="24">
        <v>3.9690548585390859</v>
      </c>
      <c r="F168" s="24">
        <v>4.0595002415002401</v>
      </c>
      <c r="G168" s="24">
        <v>4.1537038762545917</v>
      </c>
      <c r="H168" s="24">
        <v>4.2516159341394024</v>
      </c>
      <c r="I168" s="24">
        <v>4.3531867176728998</v>
      </c>
      <c r="J168" s="24">
        <v>4.4583670736737986</v>
      </c>
      <c r="K168" s="24">
        <v>4.5671080410355689</v>
      </c>
      <c r="L168" s="24">
        <v>4.6793610044943454</v>
      </c>
      <c r="M168" s="24">
        <v>4.7950777978688066</v>
      </c>
      <c r="N168" s="24">
        <v>4.9142103861080084</v>
      </c>
      <c r="O168" s="24">
        <v>5.0367112810829022</v>
      </c>
      <c r="P168" s="24">
        <v>5.1625331876098217</v>
      </c>
      <c r="Q168" s="24">
        <v>5.2916291558973114</v>
      </c>
      <c r="R168" s="24">
        <v>5.423952684650434</v>
      </c>
      <c r="S168" s="24">
        <v>5.5594574037095423</v>
      </c>
      <c r="T168" s="24">
        <v>5.6980974900751837</v>
      </c>
      <c r="U168" s="24">
        <v>5.8398273137696259</v>
      </c>
      <c r="V168" s="24">
        <v>5.9846015900570384</v>
      </c>
      <c r="W168" s="24">
        <v>6.1323754825027699</v>
      </c>
      <c r="X168" s="24">
        <v>6.28310428592658</v>
      </c>
      <c r="Y168" s="24">
        <v>6.4367438430233586</v>
      </c>
      <c r="Z168" s="24">
        <v>6.5932501897077662</v>
      </c>
      <c r="AA168" s="24">
        <v>6.7525797054824652</v>
      </c>
      <c r="AB168" s="24">
        <v>6.9146892160025759</v>
      </c>
      <c r="AC168" s="24">
        <v>7.0795356798404807</v>
      </c>
      <c r="AD168" s="24">
        <v>7.2470766132144089</v>
      </c>
      <c r="AE168" s="24">
        <v>7.4172697282588427</v>
      </c>
      <c r="AF168" s="24">
        <v>7.5900730576918631</v>
      </c>
      <c r="AG168" s="24">
        <v>7.7654450504972568</v>
      </c>
      <c r="AH168" s="25">
        <v>7.9433443117369054</v>
      </c>
    </row>
    <row r="169" spans="1:34" x14ac:dyDescent="0.25">
      <c r="A169" s="23">
        <v>8</v>
      </c>
      <c r="B169" s="24">
        <v>2.9515782814877172</v>
      </c>
      <c r="C169" s="24">
        <v>3.009406603767697</v>
      </c>
      <c r="D169" s="24">
        <v>3.0705734225355479</v>
      </c>
      <c r="E169" s="24">
        <v>3.1350318017131591</v>
      </c>
      <c r="F169" s="24">
        <v>3.2027349851848208</v>
      </c>
      <c r="G169" s="24">
        <v>3.2736365688334819</v>
      </c>
      <c r="H169" s="24">
        <v>3.3476906056334932</v>
      </c>
      <c r="I169" s="24">
        <v>3.4248512797401771</v>
      </c>
      <c r="J169" s="24">
        <v>3.5050733196093371</v>
      </c>
      <c r="K169" s="24">
        <v>3.5883116457715318</v>
      </c>
      <c r="L169" s="24">
        <v>3.6745215245999931</v>
      </c>
      <c r="M169" s="24">
        <v>3.7636586715504849</v>
      </c>
      <c r="N169" s="24">
        <v>3.8556789332091572</v>
      </c>
      <c r="O169" s="24">
        <v>3.9505387030840531</v>
      </c>
      <c r="P169" s="24">
        <v>4.0481945676285891</v>
      </c>
      <c r="Q169" s="24">
        <v>4.148603458688406</v>
      </c>
      <c r="R169" s="24">
        <v>4.251722756605659</v>
      </c>
      <c r="S169" s="24">
        <v>4.3575099728577893</v>
      </c>
      <c r="T169" s="24">
        <v>4.4659231660824394</v>
      </c>
      <c r="U169" s="24">
        <v>4.5769205879389618</v>
      </c>
      <c r="V169" s="24">
        <v>4.6904608353286168</v>
      </c>
      <c r="W169" s="24">
        <v>4.8065029534538493</v>
      </c>
      <c r="X169" s="24">
        <v>4.9250061187715053</v>
      </c>
      <c r="Y169" s="24">
        <v>5.0459300556135656</v>
      </c>
      <c r="Z169" s="24">
        <v>5.1692346815317878</v>
      </c>
      <c r="AA169" s="24">
        <v>5.2948802576659189</v>
      </c>
      <c r="AB169" s="24">
        <v>5.4228274913081727</v>
      </c>
      <c r="AC169" s="24">
        <v>5.553037222668018</v>
      </c>
      <c r="AD169" s="24">
        <v>5.685470849600784</v>
      </c>
      <c r="AE169" s="24">
        <v>5.8200899658780338</v>
      </c>
      <c r="AF169" s="24">
        <v>5.9568564858549431</v>
      </c>
      <c r="AG169" s="24">
        <v>6.0957327401523917</v>
      </c>
      <c r="AH169" s="25">
        <v>6.2366812154693481</v>
      </c>
    </row>
    <row r="170" spans="1:34" x14ac:dyDescent="0.25">
      <c r="A170" s="23">
        <v>9</v>
      </c>
      <c r="B170" s="24">
        <v>2.3751451906908341</v>
      </c>
      <c r="C170" s="24">
        <v>2.4162831575324542</v>
      </c>
      <c r="D170" s="24">
        <v>2.4602332520783841</v>
      </c>
      <c r="E170" s="24">
        <v>2.5069524198876079</v>
      </c>
      <c r="F170" s="24">
        <v>2.556397786481504</v>
      </c>
      <c r="G170" s="24">
        <v>2.608526829380112</v>
      </c>
      <c r="H170" s="24">
        <v>2.663297483194873</v>
      </c>
      <c r="I170" s="24">
        <v>2.7206678137182001</v>
      </c>
      <c r="J170" s="24">
        <v>2.780596431042988</v>
      </c>
      <c r="K170" s="24">
        <v>2.843042137336889</v>
      </c>
      <c r="L170" s="24">
        <v>2.9079640806102232</v>
      </c>
      <c r="M170" s="24">
        <v>2.975321857955846</v>
      </c>
      <c r="N170" s="24">
        <v>3.045075197596999</v>
      </c>
      <c r="O170" s="24">
        <v>3.1171843746788142</v>
      </c>
      <c r="P170" s="24">
        <v>3.191609857291799</v>
      </c>
      <c r="Q170" s="24">
        <v>3.2683124589186821</v>
      </c>
      <c r="R170" s="24">
        <v>3.3472534415387152</v>
      </c>
      <c r="S170" s="24">
        <v>3.4283941982664259</v>
      </c>
      <c r="T170" s="24">
        <v>3.511696669376553</v>
      </c>
      <c r="U170" s="24">
        <v>3.5971229881655362</v>
      </c>
      <c r="V170" s="24">
        <v>3.6846356331717298</v>
      </c>
      <c r="W170" s="24">
        <v>3.7741975312346669</v>
      </c>
      <c r="X170" s="24">
        <v>3.8657717404482832</v>
      </c>
      <c r="Y170" s="24">
        <v>3.959321866781655</v>
      </c>
      <c r="Z170" s="24">
        <v>4.0548117094236247</v>
      </c>
      <c r="AA170" s="24">
        <v>4.1522054111510336</v>
      </c>
      <c r="AB170" s="24">
        <v>4.2514675608931851</v>
      </c>
      <c r="AC170" s="24">
        <v>4.3525628804966408</v>
      </c>
      <c r="AD170" s="24">
        <v>4.4554566494538168</v>
      </c>
      <c r="AE170" s="24">
        <v>4.5601143431733693</v>
      </c>
      <c r="AF170" s="24">
        <v>4.6665017576475636</v>
      </c>
      <c r="AG170" s="24">
        <v>4.774585105134376</v>
      </c>
      <c r="AH170" s="25">
        <v>4.8843307539698566</v>
      </c>
    </row>
    <row r="171" spans="1:34" x14ac:dyDescent="0.25">
      <c r="A171" s="23">
        <v>10</v>
      </c>
      <c r="B171" s="24">
        <v>1.95283678952477</v>
      </c>
      <c r="C171" s="24">
        <v>1.9811785083516069</v>
      </c>
      <c r="D171" s="24">
        <v>2.0118511138431052</v>
      </c>
      <c r="E171" s="24">
        <v>2.044815433195339</v>
      </c>
      <c r="F171" s="24">
        <v>2.0800324735667761</v>
      </c>
      <c r="G171" s="24">
        <v>2.1174635941145459</v>
      </c>
      <c r="H171" s="24">
        <v>2.1570706110871849</v>
      </c>
      <c r="I171" s="24">
        <v>2.1988154719141959</v>
      </c>
      <c r="J171" s="24">
        <v>2.2426606683255641</v>
      </c>
      <c r="K171" s="24">
        <v>2.2885688841260312</v>
      </c>
      <c r="L171" s="24">
        <v>2.3365031489630042</v>
      </c>
      <c r="M171" s="24">
        <v>2.3864269415664361</v>
      </c>
      <c r="N171" s="24">
        <v>2.4383038717966552</v>
      </c>
      <c r="O171" s="24">
        <v>2.4920980964358872</v>
      </c>
      <c r="P171" s="24">
        <v>2.5477739652117322</v>
      </c>
      <c r="Q171" s="24">
        <v>2.6052961732440072</v>
      </c>
      <c r="R171" s="24">
        <v>2.664629864149056</v>
      </c>
      <c r="S171" s="24">
        <v>2.725740312678496</v>
      </c>
      <c r="T171" s="24">
        <v>2.788593340744153</v>
      </c>
      <c r="U171" s="24">
        <v>2.8531549632795619</v>
      </c>
      <c r="V171" s="24">
        <v>2.9193915404601638</v>
      </c>
      <c r="W171" s="24">
        <v>2.9872698807625868</v>
      </c>
      <c r="X171" s="24">
        <v>3.0567569239178591</v>
      </c>
      <c r="Y171" s="24">
        <v>3.1278201575321449</v>
      </c>
      <c r="Z171" s="24">
        <v>3.2004272624313792</v>
      </c>
      <c r="AA171" s="24">
        <v>3.2745462630294901</v>
      </c>
      <c r="AB171" s="24">
        <v>3.350145629892876</v>
      </c>
      <c r="AC171" s="24">
        <v>3.4271939665051869</v>
      </c>
      <c r="AD171" s="24">
        <v>3.5056604339959301</v>
      </c>
      <c r="AE171" s="24">
        <v>3.5855143894108532</v>
      </c>
      <c r="AF171" s="24">
        <v>3.666725510379313</v>
      </c>
      <c r="AG171" s="24">
        <v>3.749263890796374</v>
      </c>
      <c r="AH171" s="25">
        <v>3.8330997806351799</v>
      </c>
    </row>
    <row r="172" spans="1:34" x14ac:dyDescent="0.25">
      <c r="A172" s="23">
        <v>11</v>
      </c>
      <c r="B172" s="24">
        <v>1.6503468128323979</v>
      </c>
      <c r="C172" s="24">
        <v>1.6693314991116091</v>
      </c>
      <c r="D172" s="24">
        <v>1.690210958759742</v>
      </c>
      <c r="E172" s="24">
        <v>1.712949900609962</v>
      </c>
      <c r="F172" s="24">
        <v>1.7375132134578291</v>
      </c>
      <c r="G172" s="24">
        <v>1.7638661380975631</v>
      </c>
      <c r="H172" s="24">
        <v>1.7919743724147881</v>
      </c>
      <c r="I172" s="24">
        <v>1.8218037454760969</v>
      </c>
      <c r="J172" s="24">
        <v>1.8533206306485701</v>
      </c>
      <c r="K172" s="24">
        <v>1.88649159337404</v>
      </c>
      <c r="L172" s="24">
        <v>1.92128354493701</v>
      </c>
      <c r="M172" s="24">
        <v>1.957663845704515</v>
      </c>
      <c r="N172" s="24">
        <v>1.9955999871739729</v>
      </c>
      <c r="O172" s="24">
        <v>2.0350600077647019</v>
      </c>
      <c r="P172" s="24">
        <v>2.0760121388413979</v>
      </c>
      <c r="Q172" s="24">
        <v>2.118424957160971</v>
      </c>
      <c r="R172" s="24">
        <v>2.16226748797685</v>
      </c>
      <c r="S172" s="24">
        <v>2.2075088876777409</v>
      </c>
      <c r="T172" s="24">
        <v>2.254118859812563</v>
      </c>
      <c r="U172" s="24">
        <v>2.3020673009519399</v>
      </c>
      <c r="V172" s="24">
        <v>2.351324452908409</v>
      </c>
      <c r="W172" s="24">
        <v>2.4018610057956851</v>
      </c>
      <c r="X172" s="24">
        <v>2.453647780981886</v>
      </c>
      <c r="Y172" s="24">
        <v>2.506656147710272</v>
      </c>
      <c r="Z172" s="24">
        <v>2.5608576684438642</v>
      </c>
      <c r="AA172" s="24">
        <v>2.6162242492336838</v>
      </c>
      <c r="AB172" s="24">
        <v>2.6727282422832199</v>
      </c>
      <c r="AC172" s="24">
        <v>2.7303421327132118</v>
      </c>
      <c r="AD172" s="24">
        <v>2.7890389632902588</v>
      </c>
      <c r="AE172" s="24">
        <v>2.8487919726972022</v>
      </c>
      <c r="AF172" s="24">
        <v>2.9095747202004869</v>
      </c>
      <c r="AG172" s="24">
        <v>2.9713611813322709</v>
      </c>
      <c r="AH172" s="25">
        <v>3.0341254877027839</v>
      </c>
    </row>
    <row r="173" spans="1:34" x14ac:dyDescent="0.25">
      <c r="A173" s="23">
        <v>12</v>
      </c>
      <c r="B173" s="24">
        <v>1.437699334297327</v>
      </c>
      <c r="C173" s="24">
        <v>1.4503113115396471</v>
      </c>
      <c r="D173" s="24">
        <v>1.4644270765990619</v>
      </c>
      <c r="E173" s="24">
        <v>1.4800152199458261</v>
      </c>
      <c r="F173" s="24">
        <v>1.4970445120125899</v>
      </c>
      <c r="G173" s="24">
        <v>1.515484075230664</v>
      </c>
      <c r="H173" s="24">
        <v>1.535303489122767</v>
      </c>
      <c r="I173" s="24">
        <v>1.5564724643925809</v>
      </c>
      <c r="J173" s="24">
        <v>1.5789612560442761</v>
      </c>
      <c r="K173" s="24">
        <v>1.602740311156774</v>
      </c>
      <c r="L173" s="24">
        <v>1.6277804226516659</v>
      </c>
      <c r="M173" s="24">
        <v>1.654052832533081</v>
      </c>
      <c r="N173" s="24">
        <v>1.6815289139355321</v>
      </c>
      <c r="O173" s="24">
        <v>1.7101805869154261</v>
      </c>
      <c r="P173" s="24">
        <v>1.7399799644745479</v>
      </c>
      <c r="Q173" s="24">
        <v>1.770899505006897</v>
      </c>
      <c r="R173" s="24">
        <v>1.802912115402995</v>
      </c>
      <c r="S173" s="24">
        <v>1.835990833688637</v>
      </c>
      <c r="T173" s="24">
        <v>1.870109245049834</v>
      </c>
      <c r="U173" s="24">
        <v>1.9052411276943091</v>
      </c>
      <c r="V173" s="24">
        <v>1.941360605071685</v>
      </c>
      <c r="W173" s="24">
        <v>1.978442248932766</v>
      </c>
      <c r="X173" s="24">
        <v>2.0164607622827582</v>
      </c>
      <c r="Y173" s="24">
        <v>2.05539139600201</v>
      </c>
      <c r="Z173" s="24">
        <v>2.0952095941906359</v>
      </c>
      <c r="AA173" s="24">
        <v>2.1358911445367532</v>
      </c>
      <c r="AB173" s="24">
        <v>2.1774122808809362</v>
      </c>
      <c r="AC173" s="24">
        <v>2.219749369981018</v>
      </c>
      <c r="AD173" s="24">
        <v>2.2628793362406889</v>
      </c>
      <c r="AE173" s="24">
        <v>2.3067792999798828</v>
      </c>
      <c r="AF173" s="24">
        <v>2.3514267021021329</v>
      </c>
      <c r="AG173" s="24">
        <v>2.3967993997766901</v>
      </c>
      <c r="AH173" s="25">
        <v>2.442875406250872</v>
      </c>
    </row>
    <row r="174" spans="1:34" x14ac:dyDescent="0.25">
      <c r="A174" s="23">
        <v>13</v>
      </c>
      <c r="B174" s="24">
        <v>1.2892487664438541</v>
      </c>
      <c r="C174" s="24">
        <v>1.2980174662036019</v>
      </c>
      <c r="D174" s="24">
        <v>1.3079440959725299</v>
      </c>
      <c r="E174" s="24">
        <v>1.3190011278579801</v>
      </c>
      <c r="F174" s="24">
        <v>1.3311612139296909</v>
      </c>
      <c r="G174" s="24">
        <v>1.3443973582560671</v>
      </c>
      <c r="H174" s="24">
        <v>1.358683021996917</v>
      </c>
      <c r="I174" s="24">
        <v>1.3739917974930169</v>
      </c>
      <c r="J174" s="24">
        <v>1.3902978213856241</v>
      </c>
      <c r="K174" s="24">
        <v>1.4075754223907491</v>
      </c>
      <c r="L174" s="24">
        <v>1.425799275067072</v>
      </c>
      <c r="M174" s="24">
        <v>1.4449445030558199</v>
      </c>
      <c r="N174" s="24">
        <v>1.464986361128598</v>
      </c>
      <c r="O174" s="24">
        <v>1.485900650978903</v>
      </c>
      <c r="P174" s="24">
        <v>1.507663367245607</v>
      </c>
      <c r="Q174" s="24">
        <v>1.5302508499597971</v>
      </c>
      <c r="R174" s="24">
        <v>1.5536398876490889</v>
      </c>
      <c r="S174" s="24">
        <v>1.5778073999763731</v>
      </c>
      <c r="T174" s="24">
        <v>1.602730853764748</v>
      </c>
      <c r="U174" s="24">
        <v>1.628387908859023</v>
      </c>
      <c r="V174" s="24">
        <v>1.6547565703459119</v>
      </c>
      <c r="W174" s="24">
        <v>1.681815291613316</v>
      </c>
      <c r="X174" s="24">
        <v>1.7095426573035339</v>
      </c>
      <c r="Y174" s="24">
        <v>1.737917799934003</v>
      </c>
      <c r="Z174" s="24">
        <v>1.7669200452419269</v>
      </c>
      <c r="AA174" s="24">
        <v>1.796529062552509</v>
      </c>
      <c r="AB174" s="24">
        <v>1.82672496734342</v>
      </c>
      <c r="AC174" s="24">
        <v>1.8574880080095859</v>
      </c>
      <c r="AD174" s="24">
        <v>1.8887989905917839</v>
      </c>
      <c r="AE174" s="24">
        <v>1.920638917047037</v>
      </c>
      <c r="AF174" s="24">
        <v>1.95298910991597</v>
      </c>
      <c r="AG174" s="24">
        <v>1.985831308004927</v>
      </c>
      <c r="AH174" s="25">
        <v>2.0191474061983179</v>
      </c>
    </row>
    <row r="175" spans="1:34" x14ac:dyDescent="0.25">
      <c r="A175" s="23">
        <v>14</v>
      </c>
      <c r="B175" s="24">
        <v>1.183679860637018</v>
      </c>
      <c r="C175" s="24">
        <v>1.190679822512098</v>
      </c>
      <c r="D175" s="24">
        <v>1.1985369843323479</v>
      </c>
      <c r="E175" s="24">
        <v>1.207227699842204</v>
      </c>
      <c r="F175" s="24">
        <v>1.2167285027484931</v>
      </c>
      <c r="G175" s="24">
        <v>1.2270162787567089</v>
      </c>
      <c r="H175" s="24">
        <v>1.2380683706637541</v>
      </c>
      <c r="I175" s="24">
        <v>1.249862252447496</v>
      </c>
      <c r="J175" s="24">
        <v>1.262375942386285</v>
      </c>
      <c r="K175" s="24">
        <v>1.2755876508332209</v>
      </c>
      <c r="L175" s="24">
        <v>1.289475933984076</v>
      </c>
      <c r="M175" s="24">
        <v>1.3040197971171661</v>
      </c>
      <c r="N175" s="24">
        <v>1.319198376641185</v>
      </c>
      <c r="O175" s="24">
        <v>1.3349913558867219</v>
      </c>
      <c r="P175" s="24">
        <v>1.351378611129739</v>
      </c>
      <c r="Q175" s="24">
        <v>1.3683403640384171</v>
      </c>
      <c r="R175" s="24">
        <v>1.385857284777462</v>
      </c>
      <c r="S175" s="24">
        <v>1.4039101746468541</v>
      </c>
      <c r="T175" s="24">
        <v>1.422480382106784</v>
      </c>
      <c r="U175" s="24">
        <v>1.4415494486391509</v>
      </c>
      <c r="V175" s="24">
        <v>1.461099260967758</v>
      </c>
      <c r="W175" s="24">
        <v>1.4811121541175969</v>
      </c>
      <c r="X175" s="24">
        <v>1.501570594368058</v>
      </c>
      <c r="Y175" s="24">
        <v>1.5224575958736699</v>
      </c>
      <c r="Z175" s="24">
        <v>1.543756366008729</v>
      </c>
      <c r="AA175" s="24">
        <v>1.56545045573553</v>
      </c>
      <c r="AB175" s="24">
        <v>1.587523862168831</v>
      </c>
      <c r="AC175" s="24">
        <v>1.6099607153406481</v>
      </c>
      <c r="AD175" s="24">
        <v>1.632745702928851</v>
      </c>
      <c r="AE175" s="24">
        <v>1.655863708527554</v>
      </c>
      <c r="AF175" s="24">
        <v>1.6792999363144741</v>
      </c>
      <c r="AG175" s="24">
        <v>1.703040006733044</v>
      </c>
      <c r="AH175" s="25">
        <v>1.7270696963047669</v>
      </c>
    </row>
    <row r="176" spans="1:34" x14ac:dyDescent="0.25">
      <c r="A176" s="23">
        <v>15</v>
      </c>
      <c r="B176" s="24">
        <v>1.104007707082586</v>
      </c>
      <c r="C176" s="24">
        <v>1.110858578714474</v>
      </c>
      <c r="D176" s="24">
        <v>1.118311047971434</v>
      </c>
      <c r="E176" s="24">
        <v>1.126345350234994</v>
      </c>
      <c r="F176" s="24">
        <v>1.1349419008490731</v>
      </c>
      <c r="G176" s="24">
        <v>1.144081467156256</v>
      </c>
      <c r="H176" s="24">
        <v>1.1537452735905349</v>
      </c>
      <c r="I176" s="24">
        <v>1.163914675766867</v>
      </c>
      <c r="J176" s="24">
        <v>1.1745715736006941</v>
      </c>
      <c r="K176" s="24">
        <v>1.185698059082205</v>
      </c>
      <c r="L176" s="24">
        <v>1.1972765700442669</v>
      </c>
      <c r="M176" s="24">
        <v>1.2092899934022809</v>
      </c>
      <c r="N176" s="24">
        <v>1.221721347202035</v>
      </c>
      <c r="O176" s="24">
        <v>1.2345541964112079</v>
      </c>
      <c r="P176" s="24">
        <v>1.247772298942855</v>
      </c>
      <c r="Q176" s="24">
        <v>1.2613597581022491</v>
      </c>
      <c r="R176" s="24">
        <v>1.2753011256911839</v>
      </c>
      <c r="S176" s="24">
        <v>1.2895810846467319</v>
      </c>
      <c r="T176" s="24">
        <v>1.304184865066172</v>
      </c>
      <c r="U176" s="24">
        <v>1.3190978900684951</v>
      </c>
      <c r="V176" s="24">
        <v>1.334305928014597</v>
      </c>
      <c r="W176" s="24">
        <v>1.349795195566559</v>
      </c>
      <c r="X176" s="24">
        <v>1.365552040640865</v>
      </c>
      <c r="Y176" s="24">
        <v>1.3815633590291321</v>
      </c>
      <c r="Z176" s="24">
        <v>1.3978162397427449</v>
      </c>
      <c r="AA176" s="24">
        <v>1.414298115381089</v>
      </c>
      <c r="AB176" s="24">
        <v>1.4309968646960181</v>
      </c>
      <c r="AC176" s="24">
        <v>1.4479004993566389</v>
      </c>
      <c r="AD176" s="24">
        <v>1.4649975886779141</v>
      </c>
      <c r="AE176" s="24">
        <v>1.482276897891047</v>
      </c>
      <c r="AF176" s="24">
        <v>1.4997275128108429</v>
      </c>
      <c r="AG176" s="24">
        <v>1.5173389355178251</v>
      </c>
      <c r="AH176" s="25">
        <v>1.5351008241705819</v>
      </c>
    </row>
    <row r="177" spans="1:34" x14ac:dyDescent="0.25">
      <c r="A177" s="23">
        <v>16</v>
      </c>
      <c r="B177" s="24">
        <v>1.037577734827003</v>
      </c>
      <c r="C177" s="24">
        <v>1.0454442719007651</v>
      </c>
      <c r="D177" s="24">
        <v>1.0537019320234109</v>
      </c>
      <c r="E177" s="24">
        <v>1.0623348322135591</v>
      </c>
      <c r="F177" s="24">
        <v>1.0713272694522229</v>
      </c>
      <c r="G177" s="24">
        <v>1.080663892719081</v>
      </c>
      <c r="H177" s="24">
        <v>1.0903298080852111</v>
      </c>
      <c r="I177" s="24">
        <v>1.1003102528026589</v>
      </c>
      <c r="J177" s="24">
        <v>1.110591008423957</v>
      </c>
      <c r="K177" s="24">
        <v>1.1211580485763879</v>
      </c>
      <c r="L177" s="24">
        <v>1.131997692729908</v>
      </c>
      <c r="M177" s="24">
        <v>1.1430967094370139</v>
      </c>
      <c r="N177" s="24">
        <v>1.1544419983805829</v>
      </c>
      <c r="O177" s="24">
        <v>1.1660210061653851</v>
      </c>
      <c r="P177" s="24">
        <v>1.17782137234156</v>
      </c>
      <c r="Q177" s="24">
        <v>1.1898310818514719</v>
      </c>
      <c r="R177" s="24">
        <v>1.2020385681340089</v>
      </c>
      <c r="S177" s="24">
        <v>1.2144323957633361</v>
      </c>
      <c r="T177" s="24">
        <v>1.2270016764738241</v>
      </c>
      <c r="U177" s="24">
        <v>1.239735715021554</v>
      </c>
      <c r="V177" s="24">
        <v>1.252624161404513</v>
      </c>
      <c r="W177" s="24">
        <v>1.2656571139218711</v>
      </c>
      <c r="X177" s="24">
        <v>1.2788248021272011</v>
      </c>
      <c r="Y177" s="24">
        <v>1.292118003449213</v>
      </c>
      <c r="Z177" s="24">
        <v>1.305527688536384</v>
      </c>
      <c r="AA177" s="24">
        <v>1.3190451716251921</v>
      </c>
      <c r="AB177" s="24">
        <v>1.3326622131045771</v>
      </c>
      <c r="AC177" s="24">
        <v>1.3463707062807371</v>
      </c>
      <c r="AD177" s="24">
        <v>1.360163102105723</v>
      </c>
      <c r="AE177" s="24">
        <v>1.374032047447832</v>
      </c>
      <c r="AF177" s="24">
        <v>1.3879705097589621</v>
      </c>
      <c r="AG177" s="24">
        <v>1.4019718727567241</v>
      </c>
      <c r="AH177" s="25">
        <v>1.416029676236803</v>
      </c>
    </row>
    <row r="178" spans="1:34" x14ac:dyDescent="0.25">
      <c r="A178" s="23">
        <v>17</v>
      </c>
      <c r="B178" s="24">
        <v>0.9760657117574878</v>
      </c>
      <c r="C178" s="24">
        <v>0.98565777800176901</v>
      </c>
      <c r="D178" s="24">
        <v>0.99547562046265281</v>
      </c>
      <c r="E178" s="24">
        <v>1.0055072377958501</v>
      </c>
      <c r="F178" s="24">
        <v>1.015740808619469</v>
      </c>
      <c r="G178" s="24">
        <v>1.026164863550278</v>
      </c>
      <c r="H178" s="24">
        <v>1.036768390296446</v>
      </c>
      <c r="I178" s="24">
        <v>1.0475405077471101</v>
      </c>
      <c r="J178" s="24">
        <v>1.0584708790918911</v>
      </c>
      <c r="K178" s="24">
        <v>1.0695493595951659</v>
      </c>
      <c r="L178" s="24">
        <v>1.080766150363982</v>
      </c>
      <c r="M178" s="24">
        <v>1.0921119015879259</v>
      </c>
      <c r="N178" s="24">
        <v>1.1035773945869669</v>
      </c>
      <c r="O178" s="24">
        <v>1.115153957602965</v>
      </c>
      <c r="P178" s="24">
        <v>1.1268331118231489</v>
      </c>
      <c r="Q178" s="24">
        <v>1.138606723826973</v>
      </c>
      <c r="R178" s="24">
        <v>1.1504671086904179</v>
      </c>
      <c r="S178" s="24">
        <v>1.1624067126247419</v>
      </c>
      <c r="T178" s="24">
        <v>1.174418529001404</v>
      </c>
      <c r="U178" s="24">
        <v>1.186495744213572</v>
      </c>
      <c r="V178" s="24">
        <v>1.1986318898963211</v>
      </c>
      <c r="W178" s="24">
        <v>1.2108209459859189</v>
      </c>
      <c r="X178" s="24">
        <v>1.2230570236730349</v>
      </c>
      <c r="Y178" s="24">
        <v>1.235334782023467</v>
      </c>
      <c r="Z178" s="24">
        <v>1.247649073322783</v>
      </c>
      <c r="AA178" s="24">
        <v>1.259995093444547</v>
      </c>
      <c r="AB178" s="24">
        <v>1.2723684844147909</v>
      </c>
      <c r="AC178" s="24">
        <v>1.2847650211768</v>
      </c>
      <c r="AD178" s="24">
        <v>1.2971810363197209</v>
      </c>
      <c r="AE178" s="24">
        <v>1.3096130583489409</v>
      </c>
      <c r="AF178" s="24">
        <v>1.3220579363534519</v>
      </c>
      <c r="AG178" s="24">
        <v>1.3345129356879519</v>
      </c>
      <c r="AH178" s="25">
        <v>1.346975477785217</v>
      </c>
    </row>
    <row r="179" spans="1:34" x14ac:dyDescent="0.25">
      <c r="A179" s="23">
        <v>18</v>
      </c>
      <c r="B179" s="24">
        <v>0.91547774460192877</v>
      </c>
      <c r="C179" s="24">
        <v>0.92705031178894537</v>
      </c>
      <c r="D179" s="24">
        <v>0.93872843610419943</v>
      </c>
      <c r="E179" s="24">
        <v>0.95050399784049322</v>
      </c>
      <c r="F179" s="24">
        <v>0.96236905725302713</v>
      </c>
      <c r="G179" s="24">
        <v>0.97431602659565975</v>
      </c>
      <c r="H179" s="24">
        <v>0.98633777521364918</v>
      </c>
      <c r="I179" s="24">
        <v>0.99842730363322107</v>
      </c>
      <c r="J179" s="24">
        <v>1.0105781566810881</v>
      </c>
      <c r="K179" s="24">
        <v>1.022784071258714</v>
      </c>
      <c r="L179" s="24">
        <v>1.03503913011024</v>
      </c>
      <c r="M179" s="24">
        <v>1.0473378650623471</v>
      </c>
      <c r="N179" s="24">
        <v>1.059674939072097</v>
      </c>
      <c r="O179" s="24">
        <v>1.0720455620184399</v>
      </c>
      <c r="P179" s="24">
        <v>1.084445136725696</v>
      </c>
      <c r="Q179" s="24">
        <v>1.0968694114104061</v>
      </c>
      <c r="R179" s="24">
        <v>1.109314582785639</v>
      </c>
      <c r="S179" s="24">
        <v>1.1217769786997389</v>
      </c>
      <c r="T179" s="24">
        <v>1.134253474161262</v>
      </c>
      <c r="U179" s="24">
        <v>1.146741137200471</v>
      </c>
      <c r="V179" s="24">
        <v>1.1592373810895369</v>
      </c>
      <c r="W179" s="24">
        <v>1.171740067401815</v>
      </c>
      <c r="X179" s="24">
        <v>1.184247188965065</v>
      </c>
      <c r="Y179" s="24">
        <v>1.1967572864821721</v>
      </c>
      <c r="Z179" s="24">
        <v>1.20926909387579</v>
      </c>
      <c r="AA179" s="24">
        <v>1.221781688656576</v>
      </c>
      <c r="AB179" s="24">
        <v>1.234294594487656</v>
      </c>
      <c r="AC179" s="24">
        <v>1.246807467949413</v>
      </c>
      <c r="AD179" s="24">
        <v>1.25932052326808</v>
      </c>
      <c r="AE179" s="24">
        <v>1.271834170586132</v>
      </c>
      <c r="AF179" s="24">
        <v>1.2843491406296501</v>
      </c>
      <c r="AG179" s="24">
        <v>1.296866580390426</v>
      </c>
      <c r="AH179" s="25">
        <v>1.3093877929383291</v>
      </c>
    </row>
    <row r="180" spans="1:34" x14ac:dyDescent="0.25">
      <c r="A180" s="23">
        <v>19</v>
      </c>
      <c r="B180" s="24">
        <v>0.85615027892896411</v>
      </c>
      <c r="C180" s="24">
        <v>0.86950342687452165</v>
      </c>
      <c r="D180" s="24">
        <v>0.88288704060386081</v>
      </c>
      <c r="E180" s="24">
        <v>0.89629688204687663</v>
      </c>
      <c r="F180" s="24">
        <v>0.90972889309586269</v>
      </c>
      <c r="G180" s="24">
        <v>0.92317936764176733</v>
      </c>
      <c r="H180" s="24">
        <v>0.93664505666693276</v>
      </c>
      <c r="I180" s="24">
        <v>0.95012284233467059</v>
      </c>
      <c r="J180" s="24">
        <v>0.96361015110878911</v>
      </c>
      <c r="K180" s="24">
        <v>0.97710460152785428</v>
      </c>
      <c r="L180" s="24">
        <v>0.99060415797309809</v>
      </c>
      <c r="M180" s="24">
        <v>1.004107233908287</v>
      </c>
      <c r="N180" s="24">
        <v>1.01761237392757</v>
      </c>
      <c r="O180" s="24">
        <v>1.0311186695469849</v>
      </c>
      <c r="P180" s="24">
        <v>1.044625405227944</v>
      </c>
      <c r="Q180" s="24">
        <v>1.05813221082408</v>
      </c>
      <c r="R180" s="24">
        <v>1.071639164685555</v>
      </c>
      <c r="S180" s="24">
        <v>1.0851464762978069</v>
      </c>
      <c r="T180" s="24">
        <v>1.098654902306484</v>
      </c>
      <c r="U180" s="24">
        <v>1.112165392378945</v>
      </c>
      <c r="V180" s="24">
        <v>1.1256792414244481</v>
      </c>
      <c r="W180" s="24">
        <v>1.139198192653428</v>
      </c>
      <c r="X180" s="24">
        <v>1.1527241205307219</v>
      </c>
      <c r="Y180" s="24">
        <v>1.166259447396319</v>
      </c>
      <c r="Z180" s="24">
        <v>1.179806788809979</v>
      </c>
      <c r="AA180" s="24">
        <v>1.1933691039194541</v>
      </c>
      <c r="AB180" s="24">
        <v>1.2069497980249519</v>
      </c>
      <c r="AC180" s="24">
        <v>1.2205524093439339</v>
      </c>
      <c r="AD180" s="24">
        <v>1.234181033739727</v>
      </c>
      <c r="AE180" s="24">
        <v>1.247839962991899</v>
      </c>
      <c r="AF180" s="24">
        <v>1.261533809463625</v>
      </c>
      <c r="AG180" s="24">
        <v>1.2752676017837909</v>
      </c>
      <c r="AH180" s="25">
        <v>1.289046524659355</v>
      </c>
    </row>
    <row r="181" spans="1:34" x14ac:dyDescent="0.25">
      <c r="A181" s="26">
        <v>20</v>
      </c>
      <c r="B181" s="27">
        <v>0.80275009914797091</v>
      </c>
      <c r="C181" s="27">
        <v>0.81722901571145667</v>
      </c>
      <c r="D181" s="27">
        <v>0.83170843445818299</v>
      </c>
      <c r="E181" s="27">
        <v>0.84618799895513241</v>
      </c>
      <c r="F181" s="27">
        <v>0.86066753273168417</v>
      </c>
      <c r="G181" s="27">
        <v>0.87514721131587614</v>
      </c>
      <c r="H181" s="27">
        <v>0.88962766732714749</v>
      </c>
      <c r="I181" s="27">
        <v>0.90410966456590569</v>
      </c>
      <c r="J181" s="27">
        <v>0.91859451113304902</v>
      </c>
      <c r="K181" s="27">
        <v>0.93308370720422995</v>
      </c>
      <c r="L181" s="27">
        <v>0.94757909879777058</v>
      </c>
      <c r="M181" s="27">
        <v>0.96208298101452872</v>
      </c>
      <c r="N181" s="27">
        <v>0.97659778008574216</v>
      </c>
      <c r="O181" s="27">
        <v>0.99112646916453928</v>
      </c>
      <c r="P181" s="27">
        <v>1.0056722143494199</v>
      </c>
      <c r="Q181" s="27">
        <v>1.0202385271311121</v>
      </c>
      <c r="R181" s="27">
        <v>1.034829367496872</v>
      </c>
      <c r="S181" s="27">
        <v>1.0494488265692381</v>
      </c>
      <c r="T181" s="27">
        <v>1.0641015426309399</v>
      </c>
      <c r="U181" s="27">
        <v>1.0787923469864149</v>
      </c>
      <c r="V181" s="27">
        <v>1.093526416182012</v>
      </c>
      <c r="W181" s="27">
        <v>1.1083093750652699</v>
      </c>
      <c r="X181" s="27">
        <v>1.1231469797381279</v>
      </c>
      <c r="Y181" s="27">
        <v>1.138045534177659</v>
      </c>
      <c r="Z181" s="27">
        <v>1.1530115355807</v>
      </c>
      <c r="AA181" s="27">
        <v>1.1680518247320899</v>
      </c>
      <c r="AB181" s="27">
        <v>1.1831736885691351</v>
      </c>
      <c r="AC181" s="27">
        <v>1.1983845469463961</v>
      </c>
      <c r="AD181" s="27">
        <v>1.2136923773642869</v>
      </c>
      <c r="AE181" s="27">
        <v>1.2291053532394629</v>
      </c>
      <c r="AF181" s="27">
        <v>1.2446319685721881</v>
      </c>
      <c r="AG181" s="27">
        <v>1.260281133628441</v>
      </c>
      <c r="AH181" s="28">
        <v>1.276061914752276</v>
      </c>
    </row>
    <row r="184" spans="1:34" ht="28.9" customHeight="1" x14ac:dyDescent="0.5">
      <c r="A184" s="1" t="s">
        <v>18</v>
      </c>
      <c r="B184" s="1"/>
    </row>
    <row r="185" spans="1:34" x14ac:dyDescent="0.25">
      <c r="A185" s="17" t="s">
        <v>10</v>
      </c>
      <c r="B185" s="18" t="s">
        <v>11</v>
      </c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9"/>
    </row>
    <row r="186" spans="1:34" x14ac:dyDescent="0.25">
      <c r="A186" s="20" t="s">
        <v>12</v>
      </c>
      <c r="B186" s="21">
        <v>-80</v>
      </c>
      <c r="C186" s="21">
        <v>-70</v>
      </c>
      <c r="D186" s="21">
        <v>-60</v>
      </c>
      <c r="E186" s="21">
        <v>-50</v>
      </c>
      <c r="F186" s="21">
        <v>-40</v>
      </c>
      <c r="G186" s="21">
        <v>-30</v>
      </c>
      <c r="H186" s="21">
        <v>-20</v>
      </c>
      <c r="I186" s="21">
        <v>-10</v>
      </c>
      <c r="J186" s="21">
        <v>0</v>
      </c>
      <c r="K186" s="21">
        <v>10</v>
      </c>
      <c r="L186" s="21">
        <v>20</v>
      </c>
      <c r="M186" s="21">
        <v>30</v>
      </c>
      <c r="N186" s="21">
        <v>40</v>
      </c>
      <c r="O186" s="21">
        <v>50</v>
      </c>
      <c r="P186" s="21">
        <v>60</v>
      </c>
      <c r="Q186" s="21">
        <v>70</v>
      </c>
      <c r="R186" s="22">
        <v>80</v>
      </c>
    </row>
    <row r="187" spans="1:34" x14ac:dyDescent="0.25">
      <c r="A187" s="23">
        <v>4.5</v>
      </c>
      <c r="B187" s="24">
        <v>8.4753597200425084</v>
      </c>
      <c r="C187" s="24">
        <v>8.5768142207615998</v>
      </c>
      <c r="D187" s="24">
        <v>8.679517942544015</v>
      </c>
      <c r="E187" s="24">
        <v>8.7834636553571244</v>
      </c>
      <c r="F187" s="24">
        <v>8.8886441465066675</v>
      </c>
      <c r="G187" s="24">
        <v>8.9950522726519022</v>
      </c>
      <c r="H187" s="24">
        <v>9.1026809077904911</v>
      </c>
      <c r="I187" s="24">
        <v>9.2115229259200699</v>
      </c>
      <c r="J187" s="24">
        <v>9.3215712010383012</v>
      </c>
      <c r="K187" s="24">
        <v>9.4328186244887515</v>
      </c>
      <c r="L187" s="24">
        <v>9.5452581569987647</v>
      </c>
      <c r="M187" s="24">
        <v>9.6588827766416028</v>
      </c>
      <c r="N187" s="24">
        <v>9.7736854614905333</v>
      </c>
      <c r="O187" s="24">
        <v>9.8896591896188095</v>
      </c>
      <c r="P187" s="24">
        <v>10.00679695644564</v>
      </c>
      <c r="Q187" s="24">
        <v>10.12509182677397</v>
      </c>
      <c r="R187" s="25">
        <v>10.244536882752691</v>
      </c>
    </row>
    <row r="188" spans="1:34" x14ac:dyDescent="0.25">
      <c r="A188" s="23">
        <v>5</v>
      </c>
      <c r="B188" s="24">
        <v>7.5255463905633144</v>
      </c>
      <c r="C188" s="24">
        <v>7.6165801760868037</v>
      </c>
      <c r="D188" s="24">
        <v>7.7087806483079078</v>
      </c>
      <c r="E188" s="24">
        <v>7.8021408197963078</v>
      </c>
      <c r="F188" s="24">
        <v>7.8966537204600629</v>
      </c>
      <c r="G188" s="24">
        <v>7.9923124495607638</v>
      </c>
      <c r="H188" s="24">
        <v>8.0891101236983705</v>
      </c>
      <c r="I188" s="24">
        <v>8.1870398594728524</v>
      </c>
      <c r="J188" s="24">
        <v>8.2860947734841766</v>
      </c>
      <c r="K188" s="24">
        <v>8.3862679996782425</v>
      </c>
      <c r="L188" s="24">
        <v>8.4875527413847021</v>
      </c>
      <c r="M188" s="24">
        <v>8.5899422192791359</v>
      </c>
      <c r="N188" s="24">
        <v>8.693429654037125</v>
      </c>
      <c r="O188" s="24">
        <v>8.7980082663342571</v>
      </c>
      <c r="P188" s="24">
        <v>8.9036712941920477</v>
      </c>
      <c r="Q188" s="24">
        <v>9.0104120450157641</v>
      </c>
      <c r="R188" s="25">
        <v>9.1182238435566045</v>
      </c>
    </row>
    <row r="189" spans="1:34" x14ac:dyDescent="0.25">
      <c r="A189" s="23">
        <v>5.5</v>
      </c>
      <c r="B189" s="24">
        <v>6.6735072231217227</v>
      </c>
      <c r="C189" s="24">
        <v>6.7548872459064588</v>
      </c>
      <c r="D189" s="24">
        <v>6.8373542415070983</v>
      </c>
      <c r="E189" s="24">
        <v>6.920901465095632</v>
      </c>
      <c r="F189" s="24">
        <v>7.0055221891824404</v>
      </c>
      <c r="G189" s="24">
        <v>7.0912097556314251</v>
      </c>
      <c r="H189" s="24">
        <v>7.1779575236448752</v>
      </c>
      <c r="I189" s="24">
        <v>7.2657588524250736</v>
      </c>
      <c r="J189" s="24">
        <v>7.3546071011743059</v>
      </c>
      <c r="K189" s="24">
        <v>7.4444956464407914</v>
      </c>
      <c r="L189" s="24">
        <v>7.535417934156496</v>
      </c>
      <c r="M189" s="24">
        <v>7.6273674275993244</v>
      </c>
      <c r="N189" s="24">
        <v>7.7203375900471718</v>
      </c>
      <c r="O189" s="24">
        <v>7.8143218847779439</v>
      </c>
      <c r="P189" s="24">
        <v>7.9093137924154746</v>
      </c>
      <c r="Q189" s="24">
        <v>8.0053068629673483</v>
      </c>
      <c r="R189" s="25">
        <v>8.102294663787081</v>
      </c>
    </row>
    <row r="190" spans="1:34" x14ac:dyDescent="0.25">
      <c r="A190" s="23">
        <v>6</v>
      </c>
      <c r="B190" s="24">
        <v>5.9121075717162546</v>
      </c>
      <c r="C190" s="24">
        <v>5.9845723534718216</v>
      </c>
      <c r="D190" s="24">
        <v>6.0580472146455611</v>
      </c>
      <c r="E190" s="24">
        <v>6.1325256530117933</v>
      </c>
      <c r="F190" s="24">
        <v>6.208001183683213</v>
      </c>
      <c r="G190" s="24">
        <v>6.2844673911260411</v>
      </c>
      <c r="H190" s="24">
        <v>6.3619178771448839</v>
      </c>
      <c r="I190" s="24">
        <v>6.4403462435443428</v>
      </c>
      <c r="J190" s="24">
        <v>6.5197460921290196</v>
      </c>
      <c r="K190" s="24">
        <v>6.6001110420494546</v>
      </c>
      <c r="L190" s="24">
        <v>6.68143478183993</v>
      </c>
      <c r="M190" s="24">
        <v>6.7637110173806656</v>
      </c>
      <c r="N190" s="24">
        <v>6.8469334545518823</v>
      </c>
      <c r="O190" s="24">
        <v>6.9310957992338009</v>
      </c>
      <c r="P190" s="24">
        <v>7.0161917746525733</v>
      </c>
      <c r="Q190" s="24">
        <v>7.1022151734180996</v>
      </c>
      <c r="R190" s="25">
        <v>7.1891598054862191</v>
      </c>
    </row>
    <row r="191" spans="1:34" x14ac:dyDescent="0.25">
      <c r="A191" s="23">
        <v>6.5</v>
      </c>
      <c r="B191" s="24">
        <v>5.2344834365229813</v>
      </c>
      <c r="C191" s="24">
        <v>5.2987430682116718</v>
      </c>
      <c r="D191" s="24">
        <v>5.3639387064048112</v>
      </c>
      <c r="E191" s="24">
        <v>5.4300640914790286</v>
      </c>
      <c r="F191" s="24">
        <v>5.4971129811493418</v>
      </c>
      <c r="G191" s="24">
        <v>5.5650792024842897</v>
      </c>
      <c r="H191" s="24">
        <v>5.6339565998907952</v>
      </c>
      <c r="I191" s="24">
        <v>5.7037390177757787</v>
      </c>
      <c r="J191" s="24">
        <v>5.7744203005461614</v>
      </c>
      <c r="K191" s="24">
        <v>5.8459943099547989</v>
      </c>
      <c r="L191" s="24">
        <v>5.9184549771382953</v>
      </c>
      <c r="M191" s="24">
        <v>5.9917962505791849</v>
      </c>
      <c r="N191" s="24">
        <v>6.0660120787600116</v>
      </c>
      <c r="O191" s="24">
        <v>6.1410964101633079</v>
      </c>
      <c r="P191" s="24">
        <v>6.2170432106175468</v>
      </c>
      <c r="Q191" s="24">
        <v>6.2938465153349492</v>
      </c>
      <c r="R191" s="25">
        <v>6.3715003768736702</v>
      </c>
    </row>
    <row r="192" spans="1:34" x14ac:dyDescent="0.25">
      <c r="A192" s="23">
        <v>7</v>
      </c>
      <c r="B192" s="24">
        <v>4.6340414638955227</v>
      </c>
      <c r="C192" s="24">
        <v>4.6907776057323627</v>
      </c>
      <c r="D192" s="24">
        <v>4.7483785016439164</v>
      </c>
      <c r="E192" s="24">
        <v>4.8068381346091327</v>
      </c>
      <c r="F192" s="24">
        <v>4.8661505049453453</v>
      </c>
      <c r="G192" s="24">
        <v>4.9263096823234127</v>
      </c>
      <c r="H192" s="24">
        <v>4.9873097537525757</v>
      </c>
      <c r="I192" s="24">
        <v>5.0491448062420732</v>
      </c>
      <c r="J192" s="24">
        <v>5.1118089268011442</v>
      </c>
      <c r="K192" s="24">
        <v>5.1752962197849648</v>
      </c>
      <c r="L192" s="24">
        <v>5.2396008589324534</v>
      </c>
      <c r="M192" s="24">
        <v>5.3047170353284674</v>
      </c>
      <c r="N192" s="24">
        <v>5.3706389400578622</v>
      </c>
      <c r="O192" s="24">
        <v>5.4373607642054926</v>
      </c>
      <c r="P192" s="24">
        <v>5.5048767162021512</v>
      </c>
      <c r="Q192" s="24">
        <v>5.573181073862373</v>
      </c>
      <c r="R192" s="25">
        <v>5.642268132346631</v>
      </c>
    </row>
    <row r="193" spans="1:18" x14ac:dyDescent="0.25">
      <c r="A193" s="23">
        <v>7.5</v>
      </c>
      <c r="B193" s="24">
        <v>4.1044589463650301</v>
      </c>
      <c r="C193" s="24">
        <v>4.1543248278177671</v>
      </c>
      <c r="D193" s="24">
        <v>4.2049870313994759</v>
      </c>
      <c r="E193" s="24">
        <v>4.2564397826914284</v>
      </c>
      <c r="F193" s="24">
        <v>4.3086773246132708</v>
      </c>
      <c r="G193" s="24">
        <v>4.3616939694381838</v>
      </c>
      <c r="H193" s="24">
        <v>4.4154840467777259</v>
      </c>
      <c r="I193" s="24">
        <v>4.470041886243453</v>
      </c>
      <c r="J193" s="24">
        <v>4.525361817446921</v>
      </c>
      <c r="K193" s="24">
        <v>4.5814381873456256</v>
      </c>
      <c r="L193" s="24">
        <v>4.6382654122808029</v>
      </c>
      <c r="M193" s="24">
        <v>4.6958379259396272</v>
      </c>
      <c r="N193" s="24">
        <v>4.7541501620092754</v>
      </c>
      <c r="O193" s="24">
        <v>4.8131965541769199</v>
      </c>
      <c r="P193" s="24">
        <v>4.8729715534756703</v>
      </c>
      <c r="Q193" s="24">
        <v>4.933469680322383</v>
      </c>
      <c r="R193" s="25">
        <v>4.994685472479846</v>
      </c>
    </row>
    <row r="194" spans="1:18" x14ac:dyDescent="0.25">
      <c r="A194" s="23">
        <v>8</v>
      </c>
      <c r="B194" s="24">
        <v>3.6396838226402122</v>
      </c>
      <c r="C194" s="24">
        <v>3.6833042424293172</v>
      </c>
      <c r="D194" s="24">
        <v>3.7276553728856459</v>
      </c>
      <c r="E194" s="24">
        <v>3.7727316821927919</v>
      </c>
      <c r="F194" s="24">
        <v>3.8185276558727201</v>
      </c>
      <c r="G194" s="24">
        <v>3.865037848800926</v>
      </c>
      <c r="H194" s="24">
        <v>3.9122568331912868</v>
      </c>
      <c r="I194" s="24">
        <v>3.9601791812576801</v>
      </c>
      <c r="J194" s="24">
        <v>4.0087994652139773</v>
      </c>
      <c r="K194" s="24">
        <v>4.0581122746199911</v>
      </c>
      <c r="L194" s="24">
        <v>4.108112268419279</v>
      </c>
      <c r="M194" s="24">
        <v>4.158794122901333</v>
      </c>
      <c r="N194" s="24">
        <v>4.2101525143556451</v>
      </c>
      <c r="O194" s="24">
        <v>4.2621821190717091</v>
      </c>
      <c r="P194" s="24">
        <v>4.3148776306849479</v>
      </c>
      <c r="Q194" s="24">
        <v>4.3682338122145401</v>
      </c>
      <c r="R194" s="25">
        <v>4.4222454440255934</v>
      </c>
    </row>
    <row r="195" spans="1:18" x14ac:dyDescent="0.25">
      <c r="A195" s="23">
        <v>8.5</v>
      </c>
      <c r="B195" s="24">
        <v>3.2339346776073148</v>
      </c>
      <c r="C195" s="24">
        <v>3.2719060037059822</v>
      </c>
      <c r="D195" s="24">
        <v>3.310545249494123</v>
      </c>
      <c r="E195" s="24">
        <v>3.3498471257576452</v>
      </c>
      <c r="F195" s="24">
        <v>3.389806360620836</v>
      </c>
      <c r="G195" s="24">
        <v>3.4304177515615102</v>
      </c>
      <c r="H195" s="24">
        <v>3.4716761133958589</v>
      </c>
      <c r="I195" s="24">
        <v>3.513576260940078</v>
      </c>
      <c r="J195" s="24">
        <v>3.556113009010359</v>
      </c>
      <c r="K195" s="24">
        <v>3.5992811897688339</v>
      </c>
      <c r="L195" s="24">
        <v>3.6430757047613751</v>
      </c>
      <c r="M195" s="24">
        <v>3.6874914728797941</v>
      </c>
      <c r="N195" s="24">
        <v>3.732523413015902</v>
      </c>
      <c r="O195" s="24">
        <v>3.7781664440615099</v>
      </c>
      <c r="P195" s="24">
        <v>3.8244155022543609</v>
      </c>
      <c r="Q195" s="24">
        <v>3.8712655932159499</v>
      </c>
      <c r="R195" s="25">
        <v>3.918711739913701</v>
      </c>
    </row>
    <row r="196" spans="1:18" x14ac:dyDescent="0.25">
      <c r="A196" s="23">
        <v>9</v>
      </c>
      <c r="B196" s="24">
        <v>2.8817007423301391</v>
      </c>
      <c r="C196" s="24">
        <v>2.9145909119642872</v>
      </c>
      <c r="D196" s="24">
        <v>2.9480890307941512</v>
      </c>
      <c r="E196" s="24">
        <v>2.9821900522079581</v>
      </c>
      <c r="F196" s="24">
        <v>3.0168889469323128</v>
      </c>
      <c r="G196" s="24">
        <v>3.052180755047349</v>
      </c>
      <c r="H196" s="24">
        <v>3.088060533971575</v>
      </c>
      <c r="I196" s="24">
        <v>3.124523341123504</v>
      </c>
      <c r="J196" s="24">
        <v>3.161564233921649</v>
      </c>
      <c r="K196" s="24">
        <v>3.199178287130457</v>
      </c>
      <c r="L196" s="24">
        <v>3.23736064489812</v>
      </c>
      <c r="M196" s="24">
        <v>3.2761064687187669</v>
      </c>
      <c r="N196" s="24">
        <v>3.31541092008653</v>
      </c>
      <c r="O196" s="24">
        <v>3.3552691604955331</v>
      </c>
      <c r="P196" s="24">
        <v>3.3956763687858418</v>
      </c>
      <c r="Q196" s="24">
        <v>3.4366277931812679</v>
      </c>
      <c r="R196" s="25">
        <v>3.4781186992515538</v>
      </c>
    </row>
    <row r="197" spans="1:18" x14ac:dyDescent="0.25">
      <c r="A197" s="23">
        <v>9.5</v>
      </c>
      <c r="B197" s="24">
        <v>2.577741894050015</v>
      </c>
      <c r="C197" s="24">
        <v>2.606090413698285</v>
      </c>
      <c r="D197" s="24">
        <v>2.6349897325325089</v>
      </c>
      <c r="E197" s="24">
        <v>2.6644350465432312</v>
      </c>
      <c r="F197" s="24">
        <v>2.694421569059374</v>
      </c>
      <c r="G197" s="24">
        <v>2.7249445827633889</v>
      </c>
      <c r="H197" s="24">
        <v>2.7559993876761051</v>
      </c>
      <c r="I197" s="24">
        <v>2.787581283818354</v>
      </c>
      <c r="J197" s="24">
        <v>2.819685571210965</v>
      </c>
      <c r="K197" s="24">
        <v>2.8523075672207052</v>
      </c>
      <c r="L197" s="24">
        <v>2.8854426585980839</v>
      </c>
      <c r="M197" s="24">
        <v>2.9190862494395482</v>
      </c>
      <c r="N197" s="24">
        <v>2.9532337438415461</v>
      </c>
      <c r="O197" s="24">
        <v>2.9878805459005222</v>
      </c>
      <c r="P197" s="24">
        <v>3.0230220770588598</v>
      </c>
      <c r="Q197" s="24">
        <v>3.058653828142686</v>
      </c>
      <c r="R197" s="25">
        <v>3.0947713073240659</v>
      </c>
    </row>
    <row r="198" spans="1:18" x14ac:dyDescent="0.25">
      <c r="A198" s="23">
        <v>10</v>
      </c>
      <c r="B198" s="24">
        <v>2.3170886561858408</v>
      </c>
      <c r="C198" s="24">
        <v>2.3414066015795991</v>
      </c>
      <c r="D198" s="24">
        <v>2.3662210166335429</v>
      </c>
      <c r="E198" s="24">
        <v>2.3915273399405361</v>
      </c>
      <c r="F198" s="24">
        <v>2.417321027431818</v>
      </c>
      <c r="G198" s="24">
        <v>2.4435976043921581</v>
      </c>
      <c r="H198" s="24">
        <v>2.4703526134447049</v>
      </c>
      <c r="I198" s="24">
        <v>2.4975815972126072</v>
      </c>
      <c r="J198" s="24">
        <v>2.525280098319012</v>
      </c>
      <c r="K198" s="24">
        <v>2.5534436767330031</v>
      </c>
      <c r="L198" s="24">
        <v>2.5820679618074109</v>
      </c>
      <c r="M198" s="24">
        <v>2.611148600241</v>
      </c>
      <c r="N198" s="24">
        <v>2.6406812387325358</v>
      </c>
      <c r="O198" s="24">
        <v>2.6706615239807818</v>
      </c>
      <c r="P198" s="24">
        <v>2.701085120030442</v>
      </c>
      <c r="Q198" s="24">
        <v>2.7319477603099571</v>
      </c>
      <c r="R198" s="25">
        <v>2.7632451955937118</v>
      </c>
    </row>
    <row r="199" spans="1:18" x14ac:dyDescent="0.25">
      <c r="A199" s="23">
        <v>10.5</v>
      </c>
      <c r="B199" s="24">
        <v>2.0950421983340259</v>
      </c>
      <c r="C199" s="24">
        <v>2.1158122144573608</v>
      </c>
      <c r="D199" s="24">
        <v>2.137027191199111</v>
      </c>
      <c r="E199" s="24">
        <v>2.158682809754453</v>
      </c>
      <c r="F199" s="24">
        <v>2.1807747686569492</v>
      </c>
      <c r="G199" s="24">
        <v>2.2032988357936838</v>
      </c>
      <c r="H199" s="24">
        <v>2.226250796390123</v>
      </c>
      <c r="I199" s="24">
        <v>2.2496264356717348</v>
      </c>
      <c r="J199" s="24">
        <v>2.2734215388639849</v>
      </c>
      <c r="K199" s="24">
        <v>2.297631908538273</v>
      </c>
      <c r="L199" s="24">
        <v>2.3222534166497502</v>
      </c>
      <c r="M199" s="24">
        <v>2.3472819524994981</v>
      </c>
      <c r="N199" s="24">
        <v>2.3727134053886001</v>
      </c>
      <c r="O199" s="24">
        <v>2.3985436646181402</v>
      </c>
      <c r="P199" s="24">
        <v>2.424768636835136</v>
      </c>
      <c r="Q199" s="24">
        <v>2.4513842980703529</v>
      </c>
      <c r="R199" s="25">
        <v>2.4783866417004909</v>
      </c>
    </row>
    <row r="200" spans="1:18" x14ac:dyDescent="0.25">
      <c r="A200" s="23">
        <v>11</v>
      </c>
      <c r="B200" s="24">
        <v>1.907174336268556</v>
      </c>
      <c r="C200" s="24">
        <v>1.9248506373582861</v>
      </c>
      <c r="D200" s="24">
        <v>1.94292321050865</v>
      </c>
      <c r="E200" s="24">
        <v>1.9613879795171441</v>
      </c>
      <c r="F200" s="24">
        <v>1.9802408855196469</v>
      </c>
      <c r="G200" s="24">
        <v>1.999477939005563</v>
      </c>
      <c r="H200" s="24">
        <v>2.0190951678026758</v>
      </c>
      <c r="I200" s="24">
        <v>2.0390885997387742</v>
      </c>
      <c r="J200" s="24">
        <v>2.059454262641641</v>
      </c>
      <c r="K200" s="24">
        <v>2.0801882016849969</v>
      </c>
      <c r="L200" s="24">
        <v>2.1012865314263092</v>
      </c>
      <c r="M200" s="24">
        <v>2.1227453837689758</v>
      </c>
      <c r="N200" s="24">
        <v>2.1445608906164</v>
      </c>
      <c r="O200" s="24">
        <v>2.1667291838719822</v>
      </c>
      <c r="P200" s="24">
        <v>2.1892464127850579</v>
      </c>
      <c r="Q200" s="24">
        <v>2.2121087959887098</v>
      </c>
      <c r="R200" s="25">
        <v>2.2353125694619571</v>
      </c>
    </row>
    <row r="201" spans="1:18" x14ac:dyDescent="0.25">
      <c r="A201" s="23">
        <v>11.5</v>
      </c>
      <c r="B201" s="24">
        <v>1.7493275319409529</v>
      </c>
      <c r="C201" s="24">
        <v>1.7643359014866109</v>
      </c>
      <c r="D201" s="24">
        <v>1.779694675019118</v>
      </c>
      <c r="E201" s="24">
        <v>1.795400018938289</v>
      </c>
      <c r="F201" s="24">
        <v>1.811448116982322</v>
      </c>
      <c r="G201" s="24">
        <v>1.8278352222429379</v>
      </c>
      <c r="H201" s="24">
        <v>1.844557605150241</v>
      </c>
      <c r="I201" s="24">
        <v>1.8616115361343331</v>
      </c>
      <c r="J201" s="24">
        <v>1.878993285625318</v>
      </c>
      <c r="K201" s="24">
        <v>1.8966991413992329</v>
      </c>
      <c r="L201" s="24">
        <v>1.9147254606158619</v>
      </c>
      <c r="M201" s="24">
        <v>1.933068617780926</v>
      </c>
      <c r="N201" s="24">
        <v>1.9517249874001441</v>
      </c>
      <c r="O201" s="24">
        <v>1.9706909439792339</v>
      </c>
      <c r="P201" s="24">
        <v>1.9899628793698529</v>
      </c>
      <c r="Q201" s="24">
        <v>2.0095372548074009</v>
      </c>
      <c r="R201" s="25">
        <v>2.0294105488732122</v>
      </c>
    </row>
    <row r="202" spans="1:18" x14ac:dyDescent="0.25">
      <c r="A202" s="23">
        <v>12</v>
      </c>
      <c r="B202" s="24">
        <v>1.6176148934802821</v>
      </c>
      <c r="C202" s="24">
        <v>1.630352684224132</v>
      </c>
      <c r="D202" s="24">
        <v>1.643397831365039</v>
      </c>
      <c r="E202" s="24">
        <v>1.6567467439051391</v>
      </c>
      <c r="F202" s="24">
        <v>1.670395848184945</v>
      </c>
      <c r="G202" s="24">
        <v>1.6843416398984981</v>
      </c>
      <c r="H202" s="24">
        <v>1.69858063207822</v>
      </c>
      <c r="I202" s="24">
        <v>1.7131093377565321</v>
      </c>
      <c r="J202" s="24">
        <v>1.727924269965855</v>
      </c>
      <c r="K202" s="24">
        <v>1.743021959084547</v>
      </c>
      <c r="L202" s="24">
        <v>1.758399004874708</v>
      </c>
      <c r="M202" s="24">
        <v>1.774052024444378</v>
      </c>
      <c r="N202" s="24">
        <v>1.789977634901591</v>
      </c>
      <c r="O202" s="24">
        <v>1.8061724533543859</v>
      </c>
      <c r="P202" s="24">
        <v>1.822633114256736</v>
      </c>
      <c r="Q202" s="24">
        <v>1.8393563214463591</v>
      </c>
      <c r="R202" s="25">
        <v>1.85633879610691</v>
      </c>
    </row>
    <row r="203" spans="1:18" x14ac:dyDescent="0.25">
      <c r="A203" s="23">
        <v>12.5</v>
      </c>
      <c r="B203" s="24">
        <v>1.508420175193131</v>
      </c>
      <c r="C203" s="24">
        <v>1.519256309130157</v>
      </c>
      <c r="D203" s="24">
        <v>1.530359572358444</v>
      </c>
      <c r="E203" s="24">
        <v>1.541726616482447</v>
      </c>
      <c r="F203" s="24">
        <v>1.5533541104449959</v>
      </c>
      <c r="G203" s="24">
        <v>1.565238792542452</v>
      </c>
      <c r="H203" s="24">
        <v>1.577377418409553</v>
      </c>
      <c r="I203" s="24">
        <v>1.5897667436810381</v>
      </c>
      <c r="J203" s="24">
        <v>1.6024035239916461</v>
      </c>
      <c r="K203" s="24">
        <v>1.6152845323220519</v>
      </c>
      <c r="L203" s="24">
        <v>1.6284066110366771</v>
      </c>
      <c r="M203" s="24">
        <v>1.641766619845876</v>
      </c>
      <c r="N203" s="24">
        <v>1.655361418460007</v>
      </c>
      <c r="O203" s="24">
        <v>1.669187866589424</v>
      </c>
      <c r="P203" s="24">
        <v>1.683242841290419</v>
      </c>
      <c r="Q203" s="24">
        <v>1.697523289003029</v>
      </c>
      <c r="R203" s="25">
        <v>1.7120261735132249</v>
      </c>
    </row>
    <row r="204" spans="1:18" x14ac:dyDescent="0.25">
      <c r="A204" s="23">
        <v>13</v>
      </c>
      <c r="B204" s="24">
        <v>1.4183977775636849</v>
      </c>
      <c r="C204" s="24">
        <v>1.4276727459415941</v>
      </c>
      <c r="D204" s="24">
        <v>1.4371774369889629</v>
      </c>
      <c r="E204" s="24">
        <v>1.4469087449125639</v>
      </c>
      <c r="F204" s="24">
        <v>1.456863581257547</v>
      </c>
      <c r="G204" s="24">
        <v>1.4670389269225901</v>
      </c>
      <c r="H204" s="24">
        <v>1.477431780144749</v>
      </c>
      <c r="I204" s="24">
        <v>1.488039139161083</v>
      </c>
      <c r="J204" s="24">
        <v>1.4988580022086471</v>
      </c>
      <c r="K204" s="24">
        <v>1.5098853848704361</v>
      </c>
      <c r="L204" s="24">
        <v>1.5211183721131869</v>
      </c>
      <c r="M204" s="24">
        <v>1.532554066249574</v>
      </c>
      <c r="N204" s="24">
        <v>1.5441895695922709</v>
      </c>
      <c r="O204" s="24">
        <v>1.5560219844539529</v>
      </c>
      <c r="P204" s="24">
        <v>1.5680484304932281</v>
      </c>
      <c r="Q204" s="24">
        <v>1.5802660967524511</v>
      </c>
      <c r="R204" s="25">
        <v>1.5926721896199141</v>
      </c>
    </row>
    <row r="205" spans="1:18" x14ac:dyDescent="0.25">
      <c r="A205" s="23">
        <v>13.5</v>
      </c>
      <c r="B205" s="24">
        <v>1.344472747253622</v>
      </c>
      <c r="C205" s="24">
        <v>1.3524986105728489</v>
      </c>
      <c r="D205" s="24">
        <v>1.36071961042373</v>
      </c>
      <c r="E205" s="24">
        <v>1.3691328836153529</v>
      </c>
      <c r="F205" s="24">
        <v>1.3777355842951879</v>
      </c>
      <c r="G205" s="24">
        <v>1.38652493596423</v>
      </c>
      <c r="H205" s="24">
        <v>1.3954981794618539</v>
      </c>
      <c r="I205" s="24">
        <v>1.404652555627435</v>
      </c>
      <c r="J205" s="24">
        <v>1.4139853053003479</v>
      </c>
      <c r="K205" s="24">
        <v>1.423493686665904</v>
      </c>
      <c r="L205" s="24">
        <v>1.4331750272931589</v>
      </c>
      <c r="M205" s="24">
        <v>1.443026672097107</v>
      </c>
      <c r="N205" s="24">
        <v>1.4530459659927391</v>
      </c>
      <c r="O205" s="24">
        <v>1.463230253895049</v>
      </c>
      <c r="P205" s="24">
        <v>1.4735768980649639</v>
      </c>
      <c r="Q205" s="24">
        <v>1.484083330147157</v>
      </c>
      <c r="R205" s="25">
        <v>1.4947469991322371</v>
      </c>
    </row>
    <row r="206" spans="1:18" x14ac:dyDescent="0.25">
      <c r="A206" s="23">
        <v>14</v>
      </c>
      <c r="B206" s="24">
        <v>1.283840777102176</v>
      </c>
      <c r="C206" s="24">
        <v>1.290901165115879</v>
      </c>
      <c r="D206" s="24">
        <v>1.2981249240074211</v>
      </c>
      <c r="E206" s="24">
        <v>1.3055094331882111</v>
      </c>
      <c r="F206" s="24">
        <v>1.313052089408036</v>
      </c>
      <c r="G206" s="24">
        <v>1.3207503587702081</v>
      </c>
      <c r="H206" s="24">
        <v>1.328601724716423</v>
      </c>
      <c r="I206" s="24">
        <v>1.3366036706883719</v>
      </c>
      <c r="J206" s="24">
        <v>1.3447536801277511</v>
      </c>
      <c r="K206" s="24">
        <v>1.3530492538221881</v>
      </c>
      <c r="L206" s="24">
        <v>1.3614879619430571</v>
      </c>
      <c r="M206" s="24">
        <v>1.37006739200767</v>
      </c>
      <c r="N206" s="24">
        <v>1.378785131533337</v>
      </c>
      <c r="O206" s="24">
        <v>1.3876387680373681</v>
      </c>
      <c r="P206" s="24">
        <v>1.3966259063830091</v>
      </c>
      <c r="Q206" s="24">
        <v>1.405744220817251</v>
      </c>
      <c r="R206" s="25">
        <v>1.4149914029330211</v>
      </c>
    </row>
    <row r="207" spans="1:18" x14ac:dyDescent="0.25">
      <c r="A207" s="23">
        <v>14.5</v>
      </c>
      <c r="B207" s="24">
        <v>1.2339682061261681</v>
      </c>
      <c r="C207" s="24">
        <v>1.2403183178402271</v>
      </c>
      <c r="D207" s="24">
        <v>1.2468028552623081</v>
      </c>
      <c r="E207" s="24">
        <v>1.253419440406135</v>
      </c>
      <c r="F207" s="24">
        <v>1.2601657126238139</v>
      </c>
      <c r="G207" s="24">
        <v>1.267039380620977</v>
      </c>
      <c r="H207" s="24">
        <v>1.274038170441635</v>
      </c>
      <c r="I207" s="24">
        <v>1.2811598081298019</v>
      </c>
      <c r="J207" s="24">
        <v>1.288402019729487</v>
      </c>
      <c r="K207" s="24">
        <v>1.2957625486306401</v>
      </c>
      <c r="L207" s="24">
        <v>1.3032392076069521</v>
      </c>
      <c r="M207" s="24">
        <v>1.3108298267780529</v>
      </c>
      <c r="N207" s="24">
        <v>1.318532236263571</v>
      </c>
      <c r="O207" s="24">
        <v>1.3263442661831331</v>
      </c>
      <c r="P207" s="24">
        <v>1.334263764002305</v>
      </c>
      <c r="Q207" s="24">
        <v>1.3422886465703949</v>
      </c>
      <c r="R207" s="25">
        <v>1.3504168480826499</v>
      </c>
    </row>
    <row r="208" spans="1:18" x14ac:dyDescent="0.25">
      <c r="A208" s="23">
        <v>15</v>
      </c>
      <c r="B208" s="24">
        <v>1.1925920195199149</v>
      </c>
      <c r="C208" s="24">
        <v>1.1984586231929319</v>
      </c>
      <c r="D208" s="24">
        <v>1.2044335278881471</v>
      </c>
      <c r="E208" s="24">
        <v>1.210514598221601</v>
      </c>
      <c r="F208" s="24">
        <v>1.2166997161477211</v>
      </c>
      <c r="G208" s="24">
        <v>1.222986832974454</v>
      </c>
      <c r="H208" s="24">
        <v>1.229373917348132</v>
      </c>
      <c r="I208" s="24">
        <v>1.2358589379150839</v>
      </c>
      <c r="J208" s="24">
        <v>1.2424398633216409</v>
      </c>
      <c r="K208" s="24">
        <v>1.2491146795600681</v>
      </c>
      <c r="L208" s="24">
        <v>1.255881442006378</v>
      </c>
      <c r="M208" s="24">
        <v>1.262738223382516</v>
      </c>
      <c r="N208" s="24">
        <v>1.269683096410428</v>
      </c>
      <c r="O208" s="24">
        <v>1.276714133812062</v>
      </c>
      <c r="P208" s="24">
        <v>1.2838294256552989</v>
      </c>
      <c r="Q208" s="24">
        <v>1.2910271313917661</v>
      </c>
      <c r="R208" s="25">
        <v>1.298305427819028</v>
      </c>
    </row>
    <row r="209" spans="1:18" x14ac:dyDescent="0.25">
      <c r="A209" s="23">
        <v>15.5</v>
      </c>
      <c r="B209" s="24">
        <v>1.157719848655296</v>
      </c>
      <c r="C209" s="24">
        <v>1.163301281798601</v>
      </c>
      <c r="D209" s="24">
        <v>1.1689677117622741</v>
      </c>
      <c r="E209" s="24">
        <v>1.174717245764676</v>
      </c>
      <c r="F209" s="24">
        <v>1.180548008362549</v>
      </c>
      <c r="G209" s="24">
        <v>1.18645819346616</v>
      </c>
      <c r="H209" s="24">
        <v>1.1924460123241589</v>
      </c>
      <c r="I209" s="24">
        <v>1.198509676185193</v>
      </c>
      <c r="J209" s="24">
        <v>1.2046473962979121</v>
      </c>
      <c r="K209" s="24">
        <v>1.210857401256898</v>
      </c>
      <c r="L209" s="24">
        <v>1.217137989040481</v>
      </c>
      <c r="M209" s="24">
        <v>1.2234874749729261</v>
      </c>
      <c r="N209" s="24">
        <v>1.229904174378498</v>
      </c>
      <c r="O209" s="24">
        <v>1.236386402581461</v>
      </c>
      <c r="P209" s="24">
        <v>1.242932492252016</v>
      </c>
      <c r="Q209" s="24">
        <v>1.249540845444109</v>
      </c>
      <c r="R209" s="25">
        <v>1.256209881557621</v>
      </c>
    </row>
    <row r="210" spans="1:18" x14ac:dyDescent="0.25">
      <c r="A210" s="23">
        <v>16</v>
      </c>
      <c r="B210" s="24">
        <v>1.1276299710817339</v>
      </c>
      <c r="C210" s="24">
        <v>1.1330961404593769</v>
      </c>
      <c r="D210" s="24">
        <v>1.1386268229395531</v>
      </c>
      <c r="E210" s="24">
        <v>1.1442203683429411</v>
      </c>
      <c r="F210" s="24">
        <v>1.1498751438286019</v>
      </c>
      <c r="G210" s="24">
        <v>1.1555895859091221</v>
      </c>
      <c r="H210" s="24">
        <v>1.1613621484354659</v>
      </c>
      <c r="I210" s="24">
        <v>1.1671912852586011</v>
      </c>
      <c r="J210" s="24">
        <v>1.173075450229494</v>
      </c>
      <c r="K210" s="24">
        <v>1.1790131145450451</v>
      </c>
      <c r="L210" s="24">
        <v>1.1850028187859021</v>
      </c>
      <c r="M210" s="24">
        <v>1.1910431208786489</v>
      </c>
      <c r="N210" s="24">
        <v>1.197132578749869</v>
      </c>
      <c r="O210" s="24">
        <v>1.2032697503261449</v>
      </c>
      <c r="P210" s="24">
        <v>1.209453210879996</v>
      </c>
      <c r="Q210" s="24">
        <v>1.215681605067686</v>
      </c>
      <c r="R210" s="25">
        <v>1.2219535948914151</v>
      </c>
    </row>
    <row r="211" spans="1:18" x14ac:dyDescent="0.25">
      <c r="A211" s="23">
        <v>16.5</v>
      </c>
      <c r="B211" s="24">
        <v>1.100871310526186</v>
      </c>
      <c r="C211" s="24">
        <v>1.106363692154944</v>
      </c>
      <c r="D211" s="24">
        <v>1.111902923652393</v>
      </c>
      <c r="E211" s="24">
        <v>1.117487597441531</v>
      </c>
      <c r="F211" s="24">
        <v>1.123116323283738</v>
      </c>
      <c r="G211" s="24">
        <v>1.128787780293917</v>
      </c>
      <c r="H211" s="24">
        <v>1.1345006649253531</v>
      </c>
      <c r="I211" s="24">
        <v>1.14025367363133</v>
      </c>
      <c r="J211" s="24">
        <v>1.1460455028651331</v>
      </c>
      <c r="K211" s="24">
        <v>1.151874866425983</v>
      </c>
      <c r="L211" s="24">
        <v>1.157740547496845</v>
      </c>
      <c r="M211" s="24">
        <v>1.1636413466066191</v>
      </c>
      <c r="N211" s="24">
        <v>1.169576064284207</v>
      </c>
      <c r="O211" s="24">
        <v>1.1755435010585089</v>
      </c>
      <c r="P211" s="24">
        <v>1.181542474804363</v>
      </c>
      <c r="Q211" s="24">
        <v>1.1875718727803499</v>
      </c>
      <c r="R211" s="25">
        <v>1.1936305995909879</v>
      </c>
    </row>
    <row r="212" spans="1:18" x14ac:dyDescent="0.25">
      <c r="A212" s="23">
        <v>17</v>
      </c>
      <c r="B212" s="24">
        <v>1.076263436893182</v>
      </c>
      <c r="C212" s="24">
        <v>1.081895076042553</v>
      </c>
      <c r="D212" s="24">
        <v>1.087558722310771</v>
      </c>
      <c r="E212" s="24">
        <v>1.0932532107231501</v>
      </c>
      <c r="F212" s="24">
        <v>1.098977393643388</v>
      </c>
      <c r="G212" s="24">
        <v>1.1047301927887061</v>
      </c>
      <c r="H212" s="24">
        <v>1.1105105472147081</v>
      </c>
      <c r="I212" s="24">
        <v>1.1163173959769941</v>
      </c>
      <c r="J212" s="24">
        <v>1.1221496781311679</v>
      </c>
      <c r="K212" s="24">
        <v>1.1280063500787669</v>
      </c>
      <c r="L212" s="24">
        <v>1.133886437605075</v>
      </c>
      <c r="M212" s="24">
        <v>1.1397889838413131</v>
      </c>
      <c r="N212" s="24">
        <v>1.145713031918701</v>
      </c>
      <c r="O212" s="24">
        <v>1.151657624968458</v>
      </c>
      <c r="P212" s="24">
        <v>1.1576218234677389</v>
      </c>
      <c r="Q212" s="24">
        <v>1.1636047572774451</v>
      </c>
      <c r="R212" s="25">
        <v>1.1696055736044111</v>
      </c>
    </row>
    <row r="213" spans="1:18" x14ac:dyDescent="0.25">
      <c r="A213" s="23">
        <v>17.5</v>
      </c>
      <c r="B213" s="24">
        <v>1.052896566264792</v>
      </c>
      <c r="C213" s="24">
        <v>1.0587520774570001</v>
      </c>
      <c r="D213" s="24">
        <v>1.0646275735022011</v>
      </c>
      <c r="E213" s="24">
        <v>1.0705221320280309</v>
      </c>
      <c r="F213" s="24">
        <v>1.0764348480005059</v>
      </c>
      <c r="G213" s="24">
        <v>1.0823648857391659</v>
      </c>
      <c r="H213" s="24">
        <v>1.0883114269019281</v>
      </c>
      <c r="I213" s="24">
        <v>1.094273653146715</v>
      </c>
      <c r="J213" s="24">
        <v>1.1002507461314439</v>
      </c>
      <c r="K213" s="24">
        <v>1.1062419048599721</v>
      </c>
      <c r="L213" s="24">
        <v>1.112246397719902</v>
      </c>
      <c r="M213" s="24">
        <v>1.1182635104447729</v>
      </c>
      <c r="N213" s="24">
        <v>1.1242925287681209</v>
      </c>
      <c r="O213" s="24">
        <v>1.1303327384234869</v>
      </c>
      <c r="P213" s="24">
        <v>1.136383442490343</v>
      </c>
      <c r="Q213" s="24">
        <v>1.1424440134319089</v>
      </c>
      <c r="R213" s="25">
        <v>1.1485138410573379</v>
      </c>
    </row>
    <row r="214" spans="1:18" x14ac:dyDescent="0.25">
      <c r="A214" s="23">
        <v>18</v>
      </c>
      <c r="B214" s="24">
        <v>1.030131560900579</v>
      </c>
      <c r="C214" s="24">
        <v>1.0362671279105711</v>
      </c>
      <c r="D214" s="24">
        <v>1.042413477991698</v>
      </c>
      <c r="E214" s="24">
        <v>1.048569931373915</v>
      </c>
      <c r="F214" s="24">
        <v>1.054735825625555</v>
      </c>
      <c r="G214" s="24">
        <v>1.0609105676684749</v>
      </c>
      <c r="H214" s="24">
        <v>1.0670935817629139</v>
      </c>
      <c r="I214" s="24">
        <v>1.073284292169111</v>
      </c>
      <c r="J214" s="24">
        <v>1.079482123147304</v>
      </c>
      <c r="K214" s="24">
        <v>1.085686516303668</v>
      </c>
      <c r="L214" s="24">
        <v>1.091896982628122</v>
      </c>
      <c r="M214" s="24">
        <v>1.098113050456522</v>
      </c>
      <c r="N214" s="24">
        <v>1.104334248124724</v>
      </c>
      <c r="O214" s="24">
        <v>1.110560103968584</v>
      </c>
      <c r="P214" s="24">
        <v>1.1167901636698929</v>
      </c>
      <c r="Q214" s="24">
        <v>1.123024042294188</v>
      </c>
      <c r="R214" s="25">
        <v>1.129261372252941</v>
      </c>
    </row>
    <row r="215" spans="1:18" x14ac:dyDescent="0.25">
      <c r="A215" s="23">
        <v>18.5</v>
      </c>
      <c r="B215" s="24">
        <v>1.007599929237736</v>
      </c>
      <c r="C215" s="24">
        <v>1.0140433050931861</v>
      </c>
      <c r="D215" s="24">
        <v>1.020491082721908</v>
      </c>
      <c r="E215" s="24">
        <v>1.026942824956173</v>
      </c>
      <c r="F215" s="24">
        <v>1.0333981119666309</v>
      </c>
      <c r="G215" s="24">
        <v>1.0398565932774591</v>
      </c>
      <c r="H215" s="24">
        <v>1.046317935751216</v>
      </c>
      <c r="I215" s="24">
        <v>1.052781806250457</v>
      </c>
      <c r="J215" s="24">
        <v>1.05924787163774</v>
      </c>
      <c r="K215" s="24">
        <v>1.0657158161215601</v>
      </c>
      <c r="L215" s="24">
        <v>1.072185393294153</v>
      </c>
      <c r="M215" s="24">
        <v>1.0786563740936941</v>
      </c>
      <c r="N215" s="24">
        <v>1.0851285294583559</v>
      </c>
      <c r="O215" s="24">
        <v>1.091601630326313</v>
      </c>
      <c r="P215" s="24">
        <v>1.098075464981674</v>
      </c>
      <c r="Q215" s="24">
        <v>1.104549891092294</v>
      </c>
      <c r="R215" s="25">
        <v>1.111024783671964</v>
      </c>
    </row>
    <row r="216" spans="1:18" x14ac:dyDescent="0.25">
      <c r="A216" s="23">
        <v>19</v>
      </c>
      <c r="B216" s="24">
        <v>0.98520382589090272</v>
      </c>
      <c r="C216" s="24">
        <v>0.9919543328722038</v>
      </c>
      <c r="D216" s="24">
        <v>0.99870568081290889</v>
      </c>
      <c r="E216" s="24">
        <v>1.005457675147607</v>
      </c>
      <c r="F216" s="24">
        <v>1.012210138649267</v>
      </c>
      <c r="G216" s="24">
        <v>1.018962963444384</v>
      </c>
      <c r="H216" s="24">
        <v>1.025716058997832</v>
      </c>
      <c r="I216" s="24">
        <v>1.032469334774486</v>
      </c>
      <c r="J216" s="24">
        <v>1.039222700239222</v>
      </c>
      <c r="K216" s="24">
        <v>1.0459760822028501</v>
      </c>
      <c r="L216" s="24">
        <v>1.052729476859926</v>
      </c>
      <c r="M216" s="24">
        <v>1.0594828977509421</v>
      </c>
      <c r="N216" s="24">
        <v>1.0662363584163921</v>
      </c>
      <c r="O216" s="24">
        <v>1.0729898723967679</v>
      </c>
      <c r="P216" s="24">
        <v>1.079743470578497</v>
      </c>
      <c r="Q216" s="24">
        <v>1.0864972532317529</v>
      </c>
      <c r="R216" s="25">
        <v>1.093251337972647</v>
      </c>
    </row>
    <row r="217" spans="1:18" x14ac:dyDescent="0.25">
      <c r="A217" s="23">
        <v>19.5</v>
      </c>
      <c r="B217" s="24">
        <v>0.96311605165240521</v>
      </c>
      <c r="C217" s="24">
        <v>0.9701445812926679</v>
      </c>
      <c r="D217" s="24">
        <v>0.97717321156245995</v>
      </c>
      <c r="E217" s="24">
        <v>0.98420199049868939</v>
      </c>
      <c r="F217" s="24">
        <v>0.99123098347664551</v>
      </c>
      <c r="G217" s="24">
        <v>0.99826032522514019</v>
      </c>
      <c r="H217" s="24">
        <v>1.005290167811367</v>
      </c>
      <c r="I217" s="24">
        <v>1.0123206633025179</v>
      </c>
      <c r="J217" s="24">
        <v>1.019351963765786</v>
      </c>
      <c r="K217" s="24">
        <v>1.0263842386143001</v>
      </c>
      <c r="L217" s="24">
        <v>1.0334177266449329</v>
      </c>
      <c r="M217" s="24">
        <v>1.0404526840004971</v>
      </c>
      <c r="N217" s="24">
        <v>1.047489366823801</v>
      </c>
      <c r="O217" s="24">
        <v>1.0545280312576539</v>
      </c>
      <c r="P217" s="24">
        <v>1.0615689507908019</v>
      </c>
      <c r="Q217" s="24">
        <v>1.068612468295739</v>
      </c>
      <c r="R217" s="25">
        <v>1.0756589439908899</v>
      </c>
    </row>
    <row r="218" spans="1:18" x14ac:dyDescent="0.25">
      <c r="A218" s="23">
        <v>20</v>
      </c>
      <c r="B218" s="24">
        <v>0.94178005349194083</v>
      </c>
      <c r="C218" s="24">
        <v>0.94902906657702357</v>
      </c>
      <c r="D218" s="24">
        <v>0.95628026044575598</v>
      </c>
      <c r="E218" s="24">
        <v>0.96353392573736274</v>
      </c>
      <c r="F218" s="24">
        <v>0.97079037042944971</v>
      </c>
      <c r="G218" s="24">
        <v>0.97804997185314679</v>
      </c>
      <c r="H218" s="24">
        <v>0.98531312467796539</v>
      </c>
      <c r="I218" s="24">
        <v>0.99258022357341669</v>
      </c>
      <c r="J218" s="24">
        <v>0.99985166320901098</v>
      </c>
      <c r="K218" s="24">
        <v>1.0071278556001959</v>
      </c>
      <c r="L218" s="24">
        <v>1.014409282146165</v>
      </c>
      <c r="M218" s="24">
        <v>1.021696441592048</v>
      </c>
      <c r="N218" s="24">
        <v>1.0289898326829729</v>
      </c>
      <c r="O218" s="24">
        <v>1.0362899541640731</v>
      </c>
      <c r="P218" s="24">
        <v>1.0435973221264101</v>
      </c>
      <c r="Q218" s="24">
        <v>1.0509125220447939</v>
      </c>
      <c r="R218" s="25">
        <v>1.0582361567399701</v>
      </c>
    </row>
    <row r="219" spans="1:18" x14ac:dyDescent="0.25">
      <c r="A219" s="26">
        <v>20.5</v>
      </c>
      <c r="B219" s="27">
        <v>0.92190992455687637</v>
      </c>
      <c r="C219" s="27">
        <v>0.92929345112533912</v>
      </c>
      <c r="D219" s="27">
        <v>0.93668405911556474</v>
      </c>
      <c r="E219" s="27">
        <v>0.94408228176909526</v>
      </c>
      <c r="F219" s="27">
        <v>0.95148866966585377</v>
      </c>
      <c r="G219" s="27">
        <v>0.95890384273928986</v>
      </c>
      <c r="H219" s="27">
        <v>0.96632843826123427</v>
      </c>
      <c r="I219" s="27">
        <v>0.97376309350351742</v>
      </c>
      <c r="J219" s="27">
        <v>0.98120844573797006</v>
      </c>
      <c r="K219" s="27">
        <v>0.98866514958235874</v>
      </c>
      <c r="L219" s="27">
        <v>0.99613392903819376</v>
      </c>
      <c r="M219" s="27">
        <v>1.003615525452922</v>
      </c>
      <c r="N219" s="27">
        <v>1.011110680173988</v>
      </c>
      <c r="O219" s="27">
        <v>1.0186201345488399</v>
      </c>
      <c r="P219" s="27">
        <v>1.0261446472708591</v>
      </c>
      <c r="Q219" s="27">
        <v>1.033685046417173</v>
      </c>
      <c r="R219" s="28">
        <v>1.0412421774108449</v>
      </c>
    </row>
  </sheetData>
  <sheetProtection algorithmName="SHA-512" hashValue="AN1jfxQxYKs68oktjEl+5w5cfxe1YeMxz6WQYd2DXftBmXjvx0lQy59yhGwvHZJjtt+WS1kwaMl/3b8dLK/yiA==" saltValue="BqvKty11MgWknbmzKyyYRA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BP41"/>
  <sheetViews>
    <sheetView workbookViewId="0">
      <selection activeCell="C14" sqref="C14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0</v>
      </c>
      <c r="B17" s="6" t="s">
        <v>45</v>
      </c>
      <c r="C17" s="6"/>
      <c r="D17" s="7"/>
    </row>
    <row r="18" spans="1:4" x14ac:dyDescent="0.25">
      <c r="A18" s="5" t="s">
        <v>1</v>
      </c>
      <c r="B18" s="6" t="s">
        <v>2</v>
      </c>
      <c r="C18" s="6"/>
      <c r="D18" s="7"/>
    </row>
    <row r="19" spans="1:4" x14ac:dyDescent="0.25">
      <c r="A19" s="5" t="s">
        <v>3</v>
      </c>
      <c r="B19" s="6" t="s">
        <v>4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5</v>
      </c>
      <c r="B23" s="13">
        <v>400</v>
      </c>
      <c r="C23" s="13" t="s">
        <v>6</v>
      </c>
      <c r="D23" s="14"/>
    </row>
    <row r="24" spans="1:4" x14ac:dyDescent="0.25">
      <c r="A24" s="5" t="s">
        <v>7</v>
      </c>
      <c r="B24" s="13">
        <v>14</v>
      </c>
      <c r="C24" s="13" t="s">
        <v>8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29"/>
      <c r="C28" s="29"/>
      <c r="D28" s="30"/>
    </row>
    <row r="29" spans="1:4" x14ac:dyDescent="0.25">
      <c r="A29" s="8" t="s">
        <v>19</v>
      </c>
      <c r="B29" s="27">
        <v>2.5</v>
      </c>
      <c r="C29" s="27" t="s">
        <v>20</v>
      </c>
      <c r="D29" s="28"/>
    </row>
    <row r="32" spans="1:4" ht="28.9" customHeight="1" x14ac:dyDescent="0.5">
      <c r="A32" s="1" t="s">
        <v>9</v>
      </c>
      <c r="B32" s="1"/>
    </row>
    <row r="33" spans="1:68" x14ac:dyDescent="0.25">
      <c r="A33" s="31"/>
      <c r="B33" s="32" t="s">
        <v>21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3"/>
    </row>
    <row r="34" spans="1:68" x14ac:dyDescent="0.25">
      <c r="A34" s="34"/>
      <c r="B34" s="35">
        <v>0</v>
      </c>
      <c r="C34" s="35">
        <v>6.0999999999999999E-2</v>
      </c>
      <c r="D34" s="35">
        <v>0.122</v>
      </c>
      <c r="E34" s="35">
        <v>0.182</v>
      </c>
      <c r="F34" s="35">
        <v>0.24299999999999999</v>
      </c>
      <c r="G34" s="35">
        <v>0.30399999999999999</v>
      </c>
      <c r="H34" s="35">
        <v>0.36499999999999999</v>
      </c>
      <c r="I34" s="35">
        <v>0.42599999999999999</v>
      </c>
      <c r="J34" s="35">
        <v>0.48599999999999999</v>
      </c>
      <c r="K34" s="35">
        <v>0.54700000000000004</v>
      </c>
      <c r="L34" s="35">
        <v>0.60799999999999998</v>
      </c>
      <c r="M34" s="35">
        <v>0.66900000000000004</v>
      </c>
      <c r="N34" s="35">
        <v>0.73</v>
      </c>
      <c r="O34" s="35">
        <v>0.79</v>
      </c>
      <c r="P34" s="35">
        <v>0.85099999999999998</v>
      </c>
      <c r="Q34" s="35">
        <v>0.91200000000000003</v>
      </c>
      <c r="R34" s="35">
        <v>0.97299999999999998</v>
      </c>
      <c r="S34" s="35">
        <v>1.034</v>
      </c>
      <c r="T34" s="35">
        <v>1.0940000000000001</v>
      </c>
      <c r="U34" s="35">
        <v>1.155</v>
      </c>
      <c r="V34" s="35">
        <v>1.216</v>
      </c>
      <c r="W34" s="35">
        <v>1.2769999999999999</v>
      </c>
      <c r="X34" s="35">
        <v>1.3380000000000001</v>
      </c>
      <c r="Y34" s="35">
        <v>1.3979999999999999</v>
      </c>
      <c r="Z34" s="35">
        <v>1.4590000000000001</v>
      </c>
      <c r="AA34" s="35">
        <v>1.52</v>
      </c>
      <c r="AB34" s="35">
        <v>1.581</v>
      </c>
      <c r="AC34" s="35">
        <v>1.6419999999999999</v>
      </c>
      <c r="AD34" s="35">
        <v>1.702</v>
      </c>
      <c r="AE34" s="35">
        <v>1.7629999999999999</v>
      </c>
      <c r="AF34" s="35">
        <v>1.8240000000000001</v>
      </c>
      <c r="AG34" s="35">
        <v>1.885</v>
      </c>
      <c r="AH34" s="35">
        <v>1.946</v>
      </c>
      <c r="AI34" s="35">
        <v>2.0059999999999998</v>
      </c>
      <c r="AJ34" s="35">
        <v>2.0670000000000002</v>
      </c>
      <c r="AK34" s="35">
        <v>2.1280000000000001</v>
      </c>
      <c r="AL34" s="35">
        <v>2.1890000000000001</v>
      </c>
      <c r="AM34" s="35">
        <v>2.25</v>
      </c>
      <c r="AN34" s="35">
        <v>2.31</v>
      </c>
      <c r="AO34" s="35">
        <v>2.371</v>
      </c>
      <c r="AP34" s="35">
        <v>2.4319999999999999</v>
      </c>
      <c r="AQ34" s="35">
        <v>2.4929999999999999</v>
      </c>
      <c r="AR34" s="35">
        <v>2.5539999999999998</v>
      </c>
      <c r="AS34" s="35">
        <v>2.6139999999999999</v>
      </c>
      <c r="AT34" s="35">
        <v>2.6749999999999998</v>
      </c>
      <c r="AU34" s="35">
        <v>2.7360000000000002</v>
      </c>
      <c r="AV34" s="35">
        <v>2.7970000000000002</v>
      </c>
      <c r="AW34" s="35">
        <v>2.8580000000000001</v>
      </c>
      <c r="AX34" s="35">
        <v>2.9180000000000001</v>
      </c>
      <c r="AY34" s="35">
        <v>2.9790000000000001</v>
      </c>
      <c r="AZ34" s="35">
        <v>3.04</v>
      </c>
      <c r="BA34" s="35">
        <v>3.101</v>
      </c>
      <c r="BB34" s="35">
        <v>3.1619999999999999</v>
      </c>
      <c r="BC34" s="35">
        <v>3.222</v>
      </c>
      <c r="BD34" s="35">
        <v>3.2829999999999999</v>
      </c>
      <c r="BE34" s="35">
        <v>3.3439999999999999</v>
      </c>
      <c r="BF34" s="35">
        <v>3.4049999999999998</v>
      </c>
      <c r="BG34" s="35">
        <v>3.4660000000000002</v>
      </c>
      <c r="BH34" s="35">
        <v>3.5259999999999998</v>
      </c>
      <c r="BI34" s="35">
        <v>3.5870000000000002</v>
      </c>
      <c r="BJ34" s="35">
        <v>3.6480000000000001</v>
      </c>
      <c r="BK34" s="35">
        <v>3.7090000000000001</v>
      </c>
      <c r="BL34" s="35">
        <v>3.77</v>
      </c>
      <c r="BM34" s="35">
        <v>3.83</v>
      </c>
      <c r="BN34" s="35">
        <v>3.891</v>
      </c>
      <c r="BO34" s="35">
        <v>3.952</v>
      </c>
      <c r="BP34" s="36">
        <v>4.0129999999999999</v>
      </c>
    </row>
    <row r="35" spans="1:68" x14ac:dyDescent="0.25">
      <c r="A35" s="8" t="s">
        <v>22</v>
      </c>
      <c r="B35" s="27">
        <v>0</v>
      </c>
      <c r="C35" s="27">
        <v>2.7484166666666619E-2</v>
      </c>
      <c r="D35" s="27">
        <v>4.2237111111111239E-2</v>
      </c>
      <c r="E35" s="27">
        <v>6.3627272727273532E-3</v>
      </c>
      <c r="F35" s="27">
        <v>-3.6105642857142788E-2</v>
      </c>
      <c r="G35" s="27">
        <v>-2.4330666666666771E-2</v>
      </c>
      <c r="H35" s="27">
        <v>-2.848277777777786E-2</v>
      </c>
      <c r="I35" s="27">
        <v>-3.9412714285714127E-2</v>
      </c>
      <c r="J35" s="27">
        <v>-1.8869489583333281E-2</v>
      </c>
      <c r="K35" s="27">
        <v>-2.153728645833328E-2</v>
      </c>
      <c r="L35" s="27">
        <v>-2.420508333333329E-2</v>
      </c>
      <c r="M35" s="27">
        <v>-2.687288020833347E-2</v>
      </c>
      <c r="N35" s="27">
        <v>-2.925066666666654E-2</v>
      </c>
      <c r="O35" s="27">
        <v>-2.9298666666666581E-2</v>
      </c>
      <c r="P35" s="27">
        <v>-2.934746666666661E-2</v>
      </c>
      <c r="Q35" s="27">
        <v>-2.9396266666666639E-2</v>
      </c>
      <c r="R35" s="27">
        <v>-2.615706161137419E-2</v>
      </c>
      <c r="S35" s="27">
        <v>-2.216170616113726E-2</v>
      </c>
      <c r="T35" s="27">
        <v>-1.8231848341232079E-2</v>
      </c>
      <c r="U35" s="27">
        <v>-1.4236492890995271E-2</v>
      </c>
      <c r="V35" s="27">
        <v>-1.051333333333342E-2</v>
      </c>
      <c r="W35" s="27">
        <v>-8.0225000000000261E-3</v>
      </c>
      <c r="X35" s="27">
        <v>-5.531666666666624E-3</v>
      </c>
      <c r="Y35" s="27">
        <v>-3.081666666666569E-3</v>
      </c>
      <c r="Z35" s="27">
        <v>-5.9083333333338024E-4</v>
      </c>
      <c r="AA35" s="27">
        <v>1.900000000000013E-3</v>
      </c>
      <c r="AB35" s="27">
        <v>4.3908333333334063E-3</v>
      </c>
      <c r="AC35" s="27">
        <v>6.8816666666667988E-3</v>
      </c>
      <c r="AD35" s="27">
        <v>8.5721115537847233E-3</v>
      </c>
      <c r="AE35" s="27">
        <v>8.2804780876494684E-3</v>
      </c>
      <c r="AF35" s="27">
        <v>7.9888446215138579E-3</v>
      </c>
      <c r="AG35" s="27">
        <v>7.6972111553784703E-3</v>
      </c>
      <c r="AH35" s="27">
        <v>7.4055776892431261E-3</v>
      </c>
      <c r="AI35" s="27">
        <v>7.1187250996014324E-3</v>
      </c>
      <c r="AJ35" s="27">
        <v>6.8270916334662859E-3</v>
      </c>
      <c r="AK35" s="27">
        <v>6.535458167330698E-3</v>
      </c>
      <c r="AL35" s="27">
        <v>6.2438247011955099E-3</v>
      </c>
      <c r="AM35" s="27">
        <v>5.952191235059523E-3</v>
      </c>
      <c r="AN35" s="27">
        <v>5.6653386454184052E-3</v>
      </c>
      <c r="AO35" s="27">
        <v>5.3737051792828172E-3</v>
      </c>
      <c r="AP35" s="27">
        <v>5.0820717131473186E-3</v>
      </c>
      <c r="AQ35" s="27">
        <v>0</v>
      </c>
      <c r="AR35" s="27">
        <v>0</v>
      </c>
      <c r="AS35" s="27">
        <v>0</v>
      </c>
      <c r="AT35" s="27">
        <v>0</v>
      </c>
      <c r="AU35" s="27">
        <v>0</v>
      </c>
      <c r="AV35" s="27">
        <v>0</v>
      </c>
      <c r="AW35" s="27">
        <v>0</v>
      </c>
      <c r="AX35" s="27">
        <v>0</v>
      </c>
      <c r="AY35" s="27">
        <v>0</v>
      </c>
      <c r="AZ35" s="27">
        <v>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7">
        <v>0</v>
      </c>
      <c r="BH35" s="27">
        <v>0</v>
      </c>
      <c r="BI35" s="27">
        <v>0</v>
      </c>
      <c r="BJ35" s="27">
        <v>0</v>
      </c>
      <c r="BK35" s="27">
        <v>0</v>
      </c>
      <c r="BL35" s="27">
        <v>0</v>
      </c>
      <c r="BM35" s="27">
        <v>0</v>
      </c>
      <c r="BN35" s="27">
        <v>0</v>
      </c>
      <c r="BO35" s="27">
        <v>0</v>
      </c>
      <c r="BP35" s="28">
        <v>0</v>
      </c>
    </row>
    <row r="38" spans="1:68" ht="28.9" customHeight="1" x14ac:dyDescent="0.5">
      <c r="A38" s="1" t="s">
        <v>23</v>
      </c>
      <c r="B38" s="1"/>
    </row>
    <row r="39" spans="1:68" x14ac:dyDescent="0.25">
      <c r="A39" s="37"/>
      <c r="B39" s="38" t="s">
        <v>21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9"/>
    </row>
    <row r="40" spans="1:68" x14ac:dyDescent="0.25">
      <c r="A40" s="40"/>
      <c r="B40" s="41">
        <v>0</v>
      </c>
      <c r="C40" s="41">
        <v>0.125</v>
      </c>
      <c r="D40" s="41">
        <v>0.25</v>
      </c>
      <c r="E40" s="41">
        <v>0.375</v>
      </c>
      <c r="F40" s="41">
        <v>0.5</v>
      </c>
      <c r="G40" s="41">
        <v>0.625</v>
      </c>
      <c r="H40" s="41">
        <v>0.75</v>
      </c>
      <c r="I40" s="41">
        <v>0.875</v>
      </c>
      <c r="J40" s="41">
        <v>1</v>
      </c>
      <c r="K40" s="41">
        <v>1.125</v>
      </c>
      <c r="L40" s="41">
        <v>1.25</v>
      </c>
      <c r="M40" s="41">
        <v>1.375</v>
      </c>
      <c r="N40" s="41">
        <v>1.5</v>
      </c>
      <c r="O40" s="41">
        <v>1.625</v>
      </c>
      <c r="P40" s="41">
        <v>1.75</v>
      </c>
      <c r="Q40" s="41">
        <v>1.875</v>
      </c>
      <c r="R40" s="41">
        <v>2</v>
      </c>
      <c r="S40" s="41">
        <v>2.125</v>
      </c>
      <c r="T40" s="41">
        <v>2.25</v>
      </c>
      <c r="U40" s="41">
        <v>2.375</v>
      </c>
      <c r="V40" s="41">
        <v>2.5</v>
      </c>
      <c r="W40" s="41">
        <v>2.625</v>
      </c>
      <c r="X40" s="41">
        <v>2.75</v>
      </c>
      <c r="Y40" s="41">
        <v>2.875</v>
      </c>
      <c r="Z40" s="41">
        <v>3</v>
      </c>
      <c r="AA40" s="41">
        <v>3.125</v>
      </c>
      <c r="AB40" s="41">
        <v>3.25</v>
      </c>
      <c r="AC40" s="41">
        <v>3.375</v>
      </c>
      <c r="AD40" s="41">
        <v>3.5</v>
      </c>
      <c r="AE40" s="41">
        <v>3.625</v>
      </c>
      <c r="AF40" s="41">
        <v>3.75</v>
      </c>
      <c r="AG40" s="41">
        <v>3.875</v>
      </c>
      <c r="AH40" s="42">
        <v>4</v>
      </c>
    </row>
    <row r="41" spans="1:68" x14ac:dyDescent="0.25">
      <c r="A41" s="8" t="s">
        <v>22</v>
      </c>
      <c r="B41" s="27">
        <v>0</v>
      </c>
      <c r="C41" s="27">
        <v>4.0486111111111223E-2</v>
      </c>
      <c r="D41" s="27">
        <v>-4.1232142857142717E-2</v>
      </c>
      <c r="E41" s="27">
        <v>-2.470930555555562E-2</v>
      </c>
      <c r="F41" s="27">
        <v>-1.9481770833333249E-2</v>
      </c>
      <c r="G41" s="27">
        <v>-2.4948567708333421E-2</v>
      </c>
      <c r="H41" s="27">
        <v>-2.9266666666666549E-2</v>
      </c>
      <c r="I41" s="27">
        <v>-2.9366666666666541E-2</v>
      </c>
      <c r="J41" s="27">
        <v>-2.438862559241706E-2</v>
      </c>
      <c r="K41" s="27">
        <v>-1.6201421800947979E-2</v>
      </c>
      <c r="L41" s="27">
        <v>-9.1250000000000497E-3</v>
      </c>
      <c r="M41" s="27">
        <v>-4.0208333333332557E-3</v>
      </c>
      <c r="N41" s="27">
        <v>1.083333333333325E-3</v>
      </c>
      <c r="O41" s="27">
        <v>6.1875000000001191E-3</v>
      </c>
      <c r="P41" s="27">
        <v>8.3426294820716507E-3</v>
      </c>
      <c r="Q41" s="27">
        <v>7.7450199203187306E-3</v>
      </c>
      <c r="R41" s="27">
        <v>7.1474103585655868E-3</v>
      </c>
      <c r="S41" s="27">
        <v>6.5498007968127769E-3</v>
      </c>
      <c r="T41" s="27">
        <v>5.952191235059523E-3</v>
      </c>
      <c r="U41" s="27">
        <v>5.3545816733067131E-3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H41" s="28">
        <v>0</v>
      </c>
    </row>
  </sheetData>
  <sheetProtection algorithmName="SHA-512" hashValue="mBCx9ryY8aBoQgiVtIQS9UldpybDEXw0RtqDM0QF4mtEx3yjqRhsuInocbQCUzi80HkebtRhpPM3p7chqsGVtg==" saltValue="ZiyNwp3vJ8Zh2Jnaoh2oCw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V41"/>
  <sheetViews>
    <sheetView workbookViewId="0">
      <selection activeCell="C14" sqref="C14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0</v>
      </c>
      <c r="B17" s="6" t="s">
        <v>45</v>
      </c>
      <c r="C17" s="6"/>
      <c r="D17" s="7"/>
    </row>
    <row r="18" spans="1:4" x14ac:dyDescent="0.25">
      <c r="A18" s="5" t="s">
        <v>1</v>
      </c>
      <c r="B18" s="6" t="s">
        <v>2</v>
      </c>
      <c r="C18" s="6"/>
      <c r="D18" s="7"/>
    </row>
    <row r="19" spans="1:4" x14ac:dyDescent="0.25">
      <c r="A19" s="5" t="s">
        <v>3</v>
      </c>
      <c r="B19" s="6" t="s">
        <v>4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5</v>
      </c>
      <c r="B23" s="13">
        <v>400</v>
      </c>
      <c r="C23" s="13" t="s">
        <v>6</v>
      </c>
      <c r="D23" s="14"/>
    </row>
    <row r="24" spans="1:4" x14ac:dyDescent="0.25">
      <c r="A24" s="5" t="s">
        <v>7</v>
      </c>
      <c r="B24" s="13">
        <v>14</v>
      </c>
      <c r="C24" s="13" t="s">
        <v>8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29"/>
      <c r="C28" s="29"/>
      <c r="D28" s="30"/>
    </row>
    <row r="29" spans="1:4" x14ac:dyDescent="0.25">
      <c r="A29" s="8" t="s">
        <v>24</v>
      </c>
      <c r="B29" s="27">
        <v>3.8999999999999917E-2</v>
      </c>
      <c r="C29" s="27" t="s">
        <v>20</v>
      </c>
      <c r="D29" s="28"/>
    </row>
    <row r="34" spans="1:22" ht="28.9" customHeight="1" x14ac:dyDescent="0.5">
      <c r="A34" s="1" t="s">
        <v>25</v>
      </c>
      <c r="B34" s="1"/>
    </row>
    <row r="35" spans="1:22" x14ac:dyDescent="0.25">
      <c r="A35" s="43" t="s">
        <v>26</v>
      </c>
      <c r="B35" s="44">
        <v>0</v>
      </c>
      <c r="C35" s="44">
        <v>400</v>
      </c>
      <c r="D35" s="44">
        <v>800</v>
      </c>
      <c r="E35" s="44">
        <v>1200</v>
      </c>
      <c r="F35" s="44">
        <v>1600</v>
      </c>
      <c r="G35" s="44">
        <v>2000</v>
      </c>
      <c r="H35" s="44">
        <v>2400</v>
      </c>
      <c r="I35" s="44">
        <v>2800</v>
      </c>
      <c r="J35" s="44">
        <v>3200</v>
      </c>
      <c r="K35" s="44">
        <v>3600</v>
      </c>
      <c r="L35" s="44">
        <v>4000</v>
      </c>
      <c r="M35" s="44">
        <v>4400</v>
      </c>
      <c r="N35" s="44">
        <v>4800</v>
      </c>
      <c r="O35" s="44">
        <v>5200</v>
      </c>
      <c r="P35" s="44">
        <v>5600</v>
      </c>
      <c r="Q35" s="44">
        <v>6000</v>
      </c>
      <c r="R35" s="44">
        <v>6400</v>
      </c>
      <c r="S35" s="44">
        <v>6800</v>
      </c>
      <c r="T35" s="44">
        <v>7200</v>
      </c>
      <c r="U35" s="44">
        <v>7600</v>
      </c>
      <c r="V35" s="45">
        <v>8000</v>
      </c>
    </row>
    <row r="36" spans="1:22" x14ac:dyDescent="0.25">
      <c r="A36" s="8" t="s">
        <v>27</v>
      </c>
      <c r="B36" s="9">
        <v>3.8999999999999917E-2</v>
      </c>
      <c r="C36" s="9">
        <v>3.8999999999999917E-2</v>
      </c>
      <c r="D36" s="9">
        <v>3.8999999999999917E-2</v>
      </c>
      <c r="E36" s="9">
        <v>3.8999999999999917E-2</v>
      </c>
      <c r="F36" s="9">
        <v>3.8999999999999917E-2</v>
      </c>
      <c r="G36" s="9">
        <v>3.8999999999999917E-2</v>
      </c>
      <c r="H36" s="9">
        <v>3.8999999999999917E-2</v>
      </c>
      <c r="I36" s="9">
        <v>3.8999999999999917E-2</v>
      </c>
      <c r="J36" s="9">
        <v>3.8999999999999917E-2</v>
      </c>
      <c r="K36" s="9">
        <v>3.8999999999999917E-2</v>
      </c>
      <c r="L36" s="9">
        <v>3.8999999999999917E-2</v>
      </c>
      <c r="M36" s="9">
        <v>3.8999999999999917E-2</v>
      </c>
      <c r="N36" s="9">
        <v>3.8999999999999917E-2</v>
      </c>
      <c r="O36" s="9">
        <v>3.8999999999999917E-2</v>
      </c>
      <c r="P36" s="9">
        <v>3.8999999999999917E-2</v>
      </c>
      <c r="Q36" s="9">
        <v>3.8999999999999917E-2</v>
      </c>
      <c r="R36" s="9">
        <v>3.8999999999999917E-2</v>
      </c>
      <c r="S36" s="9">
        <v>3.8999999999999917E-2</v>
      </c>
      <c r="T36" s="9">
        <v>3.8999999999999917E-2</v>
      </c>
      <c r="U36" s="9">
        <v>3.8999999999999917E-2</v>
      </c>
      <c r="V36" s="10">
        <v>3.8999999999999917E-2</v>
      </c>
    </row>
    <row r="39" spans="1:22" ht="28.9" customHeight="1" x14ac:dyDescent="0.5">
      <c r="A39" s="1" t="s">
        <v>28</v>
      </c>
      <c r="B39" s="1"/>
    </row>
    <row r="40" spans="1:22" x14ac:dyDescent="0.25">
      <c r="A40" s="43" t="s">
        <v>26</v>
      </c>
      <c r="B40" s="44">
        <v>0</v>
      </c>
      <c r="C40" s="44">
        <v>500</v>
      </c>
      <c r="D40" s="44">
        <v>1000</v>
      </c>
      <c r="E40" s="44">
        <v>1500</v>
      </c>
      <c r="F40" s="44">
        <v>2000</v>
      </c>
      <c r="G40" s="44">
        <v>2500</v>
      </c>
      <c r="H40" s="44">
        <v>3000</v>
      </c>
      <c r="I40" s="44">
        <v>3500</v>
      </c>
      <c r="J40" s="44">
        <v>4000</v>
      </c>
      <c r="K40" s="44">
        <v>4500</v>
      </c>
      <c r="L40" s="44">
        <v>5000</v>
      </c>
      <c r="M40" s="44">
        <v>5500</v>
      </c>
      <c r="N40" s="44">
        <v>6000</v>
      </c>
      <c r="O40" s="44">
        <v>6500</v>
      </c>
      <c r="P40" s="44">
        <v>7000</v>
      </c>
      <c r="Q40" s="44">
        <v>7500</v>
      </c>
      <c r="R40" s="45">
        <v>8000</v>
      </c>
    </row>
    <row r="41" spans="1:22" x14ac:dyDescent="0.25">
      <c r="A41" s="8" t="s">
        <v>27</v>
      </c>
      <c r="B41" s="9">
        <v>3.8999999999999917E-2</v>
      </c>
      <c r="C41" s="9">
        <v>3.8999999999999917E-2</v>
      </c>
      <c r="D41" s="9">
        <v>3.8999999999999917E-2</v>
      </c>
      <c r="E41" s="9">
        <v>3.8999999999999917E-2</v>
      </c>
      <c r="F41" s="9">
        <v>3.8999999999999917E-2</v>
      </c>
      <c r="G41" s="9">
        <v>3.8999999999999917E-2</v>
      </c>
      <c r="H41" s="9">
        <v>3.8999999999999917E-2</v>
      </c>
      <c r="I41" s="9">
        <v>3.8999999999999917E-2</v>
      </c>
      <c r="J41" s="9">
        <v>3.8999999999999917E-2</v>
      </c>
      <c r="K41" s="9">
        <v>3.8999999999999917E-2</v>
      </c>
      <c r="L41" s="9">
        <v>3.8999999999999917E-2</v>
      </c>
      <c r="M41" s="9">
        <v>3.8999999999999917E-2</v>
      </c>
      <c r="N41" s="9">
        <v>3.8999999999999917E-2</v>
      </c>
      <c r="O41" s="9">
        <v>3.8999999999999917E-2</v>
      </c>
      <c r="P41" s="9">
        <v>3.8999999999999917E-2</v>
      </c>
      <c r="Q41" s="9">
        <v>3.8999999999999917E-2</v>
      </c>
      <c r="R41" s="10">
        <v>3.8999999999999917E-2</v>
      </c>
    </row>
  </sheetData>
  <sheetProtection algorithmName="SHA-512" hashValue="9+LNJOPO/PAtpv8fiPlqPvJI63DnPwAKVG26ijN/jrsUHbFxQOYcc/D9VUITFC0hO8aKeWuu84PZr511251U9w==" saltValue="h84tbM/KFt/g8dyg32NM/g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AH79"/>
  <sheetViews>
    <sheetView tabSelected="1" workbookViewId="0">
      <selection activeCell="B29" sqref="B29:B31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44</v>
      </c>
      <c r="B15" s="1"/>
    </row>
    <row r="16" spans="1:4" x14ac:dyDescent="0.25">
      <c r="A16" s="2"/>
      <c r="B16" s="3"/>
      <c r="C16" s="3"/>
      <c r="D16" s="4"/>
    </row>
    <row r="17" spans="1:5" x14ac:dyDescent="0.25">
      <c r="A17" s="5" t="s">
        <v>0</v>
      </c>
      <c r="B17" s="6" t="s">
        <v>45</v>
      </c>
      <c r="C17" s="6"/>
      <c r="D17" s="7"/>
    </row>
    <row r="18" spans="1:5" x14ac:dyDescent="0.25">
      <c r="A18" s="5" t="s">
        <v>1</v>
      </c>
      <c r="B18" s="6" t="s">
        <v>2</v>
      </c>
      <c r="C18" s="6"/>
      <c r="D18" s="7"/>
    </row>
    <row r="19" spans="1:5" x14ac:dyDescent="0.25">
      <c r="A19" s="5" t="s">
        <v>3</v>
      </c>
      <c r="B19" s="6" t="s">
        <v>4</v>
      </c>
      <c r="C19" s="6"/>
      <c r="D19" s="7"/>
    </row>
    <row r="20" spans="1:5" x14ac:dyDescent="0.25">
      <c r="A20" s="8"/>
      <c r="B20" s="9"/>
      <c r="C20" s="9"/>
      <c r="D20" s="10"/>
    </row>
    <row r="22" spans="1:5" x14ac:dyDescent="0.25">
      <c r="A22" s="2"/>
      <c r="B22" s="11"/>
      <c r="C22" s="11"/>
      <c r="D22" s="12"/>
    </row>
    <row r="23" spans="1:5" x14ac:dyDescent="0.25">
      <c r="A23" s="5" t="s">
        <v>5</v>
      </c>
      <c r="B23" s="13">
        <v>400</v>
      </c>
      <c r="C23" s="13" t="s">
        <v>6</v>
      </c>
      <c r="D23" s="14"/>
    </row>
    <row r="24" spans="1:5" x14ac:dyDescent="0.25">
      <c r="A24" s="5" t="s">
        <v>7</v>
      </c>
      <c r="B24" s="13">
        <v>14</v>
      </c>
      <c r="C24" s="13" t="s">
        <v>8</v>
      </c>
      <c r="D24" s="14"/>
    </row>
    <row r="25" spans="1:5" x14ac:dyDescent="0.25">
      <c r="A25" s="8"/>
      <c r="B25" s="15"/>
      <c r="C25" s="15"/>
      <c r="D25" s="16"/>
    </row>
    <row r="29" spans="1:5" x14ac:dyDescent="0.25">
      <c r="A29" s="46" t="s">
        <v>29</v>
      </c>
      <c r="B29" s="46">
        <v>100</v>
      </c>
      <c r="C29" s="46" t="s">
        <v>30</v>
      </c>
      <c r="D29" s="46" t="s">
        <v>31</v>
      </c>
      <c r="E29" s="46"/>
    </row>
    <row r="30" spans="1:5" x14ac:dyDescent="0.25">
      <c r="A30" s="46" t="s">
        <v>32</v>
      </c>
      <c r="B30" s="46">
        <v>14.7</v>
      </c>
      <c r="C30" s="46"/>
      <c r="D30" s="46" t="s">
        <v>31</v>
      </c>
      <c r="E30" s="46"/>
    </row>
    <row r="31" spans="1:5" x14ac:dyDescent="0.25">
      <c r="A31" s="46" t="s">
        <v>33</v>
      </c>
      <c r="B31" s="46">
        <v>9.0079999999999991</v>
      </c>
      <c r="C31" s="46"/>
      <c r="D31" s="46" t="s">
        <v>31</v>
      </c>
      <c r="E31" s="46"/>
    </row>
    <row r="34" spans="1:18" ht="28.9" customHeight="1" x14ac:dyDescent="0.5">
      <c r="A34" s="1" t="s">
        <v>34</v>
      </c>
      <c r="B34" s="1"/>
    </row>
    <row r="35" spans="1:18" x14ac:dyDescent="0.25">
      <c r="A35" s="47" t="s">
        <v>35</v>
      </c>
      <c r="B35" s="48">
        <v>0</v>
      </c>
      <c r="C35" s="48">
        <v>6.25</v>
      </c>
      <c r="D35" s="48">
        <v>12.5</v>
      </c>
      <c r="E35" s="48">
        <v>18.75</v>
      </c>
      <c r="F35" s="48">
        <v>25</v>
      </c>
      <c r="G35" s="48">
        <v>31.25</v>
      </c>
      <c r="H35" s="48">
        <v>37.5</v>
      </c>
      <c r="I35" s="48">
        <v>43.75</v>
      </c>
      <c r="J35" s="48">
        <v>50</v>
      </c>
      <c r="K35" s="48">
        <v>56.25</v>
      </c>
      <c r="L35" s="48">
        <v>62.5</v>
      </c>
      <c r="M35" s="48">
        <v>68.75</v>
      </c>
      <c r="N35" s="48">
        <v>75</v>
      </c>
      <c r="O35" s="48">
        <v>81.25</v>
      </c>
      <c r="P35" s="48">
        <v>87.5</v>
      </c>
      <c r="Q35" s="48">
        <v>93.75</v>
      </c>
      <c r="R35" s="49">
        <v>100</v>
      </c>
    </row>
    <row r="36" spans="1:18" x14ac:dyDescent="0.25">
      <c r="A36" s="5" t="s">
        <v>36</v>
      </c>
      <c r="B36" s="6">
        <f>0 * $B$31 + (1 - 0) * $B$30</f>
        <v>14.7</v>
      </c>
      <c r="C36" s="6">
        <f>0.0625 * $B$31 + (1 - 0.0625) * $B$30</f>
        <v>14.344250000000001</v>
      </c>
      <c r="D36" s="6">
        <f>0.125 * $B$31 + (1 - 0.125) * $B$30</f>
        <v>13.988499999999998</v>
      </c>
      <c r="E36" s="6">
        <f>0.1875 * $B$31 + (1 - 0.1875) * $B$30</f>
        <v>13.63275</v>
      </c>
      <c r="F36" s="6">
        <f>0.25 * $B$31 + (1 - 0.25) * $B$30</f>
        <v>13.276999999999997</v>
      </c>
      <c r="G36" s="6">
        <f>0.3125 * $B$31 + (1 - 0.3125) * $B$30</f>
        <v>12.921249999999999</v>
      </c>
      <c r="H36" s="6">
        <f>0.375 * $B$31 + (1 - 0.375) * $B$30</f>
        <v>12.5655</v>
      </c>
      <c r="I36" s="6">
        <f>0.4375 * $B$31 + (1 - 0.4375) * $B$30</f>
        <v>12.20975</v>
      </c>
      <c r="J36" s="6">
        <f>0.5 * $B$31 + (1 - 0.5) * $B$30</f>
        <v>11.853999999999999</v>
      </c>
      <c r="K36" s="6">
        <f>0.5625 * $B$31 + (1 - 0.5625) * $B$30</f>
        <v>11.498249999999999</v>
      </c>
      <c r="L36" s="6">
        <f>0.625 * $B$31 + (1 - 0.625) * $B$30</f>
        <v>11.142499999999998</v>
      </c>
      <c r="M36" s="6">
        <f>0.6875 * $B$31 + (1 - 0.6875) * $B$30</f>
        <v>10.78675</v>
      </c>
      <c r="N36" s="6">
        <f>0.75 * $B$31 + (1 - 0.75) * $B$30</f>
        <v>10.430999999999999</v>
      </c>
      <c r="O36" s="6">
        <f>0.8125 * $B$31 + (1 - 0.8125) * $B$30</f>
        <v>10.075249999999999</v>
      </c>
      <c r="P36" s="6">
        <f>0.875 * $B$31 + (1 - 0.875) * $B$30</f>
        <v>9.7195</v>
      </c>
      <c r="Q36" s="6">
        <f>0.9375 * $B$31 + (1 - 0.9375) * $B$30</f>
        <v>9.3637499999999978</v>
      </c>
      <c r="R36" s="7">
        <f>1 * $B$31 + (1 - 1) * $B$30</f>
        <v>9.0079999999999991</v>
      </c>
    </row>
    <row r="37" spans="1:18" x14ac:dyDescent="0.25">
      <c r="A37" s="8" t="s">
        <v>37</v>
      </c>
      <c r="B37" s="9">
        <f>(0 * $B$31 + (1 - 0) * $B$30) * $B$29 / 100</f>
        <v>14.7</v>
      </c>
      <c r="C37" s="9">
        <f>(0.0625 * $B$31 + (1 - 0.0625) * $B$30) * $B$29 / 100</f>
        <v>14.344249999999999</v>
      </c>
      <c r="D37" s="9">
        <f>(0.125 * $B$31 + (1 - 0.125) * $B$30) * $B$29 / 100</f>
        <v>13.988499999999998</v>
      </c>
      <c r="E37" s="9">
        <f>(0.1875 * $B$31 + (1 - 0.1875) * $B$30) * $B$29 / 100</f>
        <v>13.632749999999998</v>
      </c>
      <c r="F37" s="9">
        <f>(0.25 * $B$31 + (1 - 0.25) * $B$30) * $B$29 / 100</f>
        <v>13.276999999999997</v>
      </c>
      <c r="G37" s="9">
        <f>(0.3125 * $B$31 + (1 - 0.3125) * $B$30) * $B$29 / 100</f>
        <v>12.921249999999997</v>
      </c>
      <c r="H37" s="9">
        <f>(0.375 * $B$31 + (1 - 0.375) * $B$30) * $B$29 / 100</f>
        <v>12.5655</v>
      </c>
      <c r="I37" s="9">
        <f>(0.4375 * $B$31 + (1 - 0.4375) * $B$30) * $B$29 / 100</f>
        <v>12.20975</v>
      </c>
      <c r="J37" s="9">
        <f>(0.5 * $B$31 + (1 - 0.5) * $B$30) * $B$29 / 100</f>
        <v>11.853999999999999</v>
      </c>
      <c r="K37" s="9">
        <f>(0.5625 * $B$31 + (1 - 0.5625) * $B$30) * $B$29 / 100</f>
        <v>11.498249999999999</v>
      </c>
      <c r="L37" s="9">
        <f>(0.625 * $B$31 + (1 - 0.625) * $B$30) * $B$29 / 100</f>
        <v>11.142499999999998</v>
      </c>
      <c r="M37" s="9">
        <f>(0.6875 * $B$31 + (1 - 0.6875) * $B$30) * $B$29 / 100</f>
        <v>10.78675</v>
      </c>
      <c r="N37" s="9">
        <f>(0.75 * $B$31 + (1 - 0.75) * $B$30) * $B$29 / 100</f>
        <v>10.430999999999999</v>
      </c>
      <c r="O37" s="9">
        <f>(0.8125 * $B$31 + (1 - 0.8125) * $B$30) * $B$29 / 100</f>
        <v>10.075249999999999</v>
      </c>
      <c r="P37" s="9">
        <f>(0.875 * $B$31 + (1 - 0.875) * $B$30) * $B$29 / 100</f>
        <v>9.7195</v>
      </c>
      <c r="Q37" s="9">
        <f>(0.9375 * $B$31 + (1 - 0.9375) * $B$30) * $B$29 / 100</f>
        <v>9.3637499999999978</v>
      </c>
      <c r="R37" s="10">
        <f>(1 * $B$31 + (1 - 1) * $B$30) * $B$29 / 100</f>
        <v>9.0079999999999991</v>
      </c>
    </row>
    <row r="40" spans="1:18" ht="28.9" customHeight="1" x14ac:dyDescent="0.5">
      <c r="A40" s="1" t="s">
        <v>38</v>
      </c>
      <c r="B40" s="1"/>
    </row>
    <row r="41" spans="1:18" x14ac:dyDescent="0.25">
      <c r="A41" s="43" t="s">
        <v>14</v>
      </c>
      <c r="B41" s="44">
        <v>0</v>
      </c>
      <c r="C41" s="44">
        <v>5</v>
      </c>
      <c r="D41" s="44">
        <v>10</v>
      </c>
      <c r="E41" s="44">
        <v>15</v>
      </c>
      <c r="F41" s="44">
        <v>20</v>
      </c>
      <c r="G41" s="44">
        <v>25</v>
      </c>
      <c r="H41" s="44">
        <v>30</v>
      </c>
      <c r="I41" s="44">
        <v>35</v>
      </c>
      <c r="J41" s="44">
        <v>40</v>
      </c>
      <c r="K41" s="44">
        <v>45</v>
      </c>
      <c r="L41" s="44">
        <v>50</v>
      </c>
      <c r="M41" s="44">
        <v>55</v>
      </c>
      <c r="N41" s="44">
        <v>60</v>
      </c>
      <c r="O41" s="44">
        <v>65</v>
      </c>
      <c r="P41" s="44">
        <v>70</v>
      </c>
      <c r="Q41" s="44">
        <v>75</v>
      </c>
      <c r="R41" s="45">
        <v>80</v>
      </c>
    </row>
    <row r="42" spans="1:18" x14ac:dyDescent="0.25">
      <c r="A42" s="5" t="s">
        <v>39</v>
      </c>
      <c r="B42" s="6">
        <v>126.3520961568987</v>
      </c>
      <c r="C42" s="6">
        <v>126.9850636695533</v>
      </c>
      <c r="D42" s="6">
        <v>127.6180311822078</v>
      </c>
      <c r="E42" s="6">
        <v>128.25099869486229</v>
      </c>
      <c r="F42" s="6">
        <v>128.88396620751689</v>
      </c>
      <c r="G42" s="6">
        <v>129.51693372017141</v>
      </c>
      <c r="H42" s="6">
        <v>130.14990123282601</v>
      </c>
      <c r="I42" s="6">
        <v>130.7828687454805</v>
      </c>
      <c r="J42" s="6">
        <v>131.4158362581351</v>
      </c>
      <c r="K42" s="6">
        <v>132.04880377078959</v>
      </c>
      <c r="L42" s="6">
        <v>132.68177128344419</v>
      </c>
      <c r="M42" s="6">
        <v>133.31473879609871</v>
      </c>
      <c r="N42" s="6">
        <v>133.9477063087532</v>
      </c>
      <c r="O42" s="6">
        <v>134.5806738214078</v>
      </c>
      <c r="P42" s="6">
        <v>135.21364133406229</v>
      </c>
      <c r="Q42" s="6">
        <v>135.84660884671689</v>
      </c>
      <c r="R42" s="7">
        <v>136.47957635937141</v>
      </c>
    </row>
    <row r="43" spans="1:18" x14ac:dyDescent="0.25">
      <c r="A43" s="8" t="s">
        <v>40</v>
      </c>
      <c r="B43" s="9">
        <f>126.352096156898 * $B$29 / 100</f>
        <v>126.352096156898</v>
      </c>
      <c r="C43" s="9">
        <f>126.985063669553 * $B$29 / 100</f>
        <v>126.985063669553</v>
      </c>
      <c r="D43" s="9">
        <f>127.618031182207 * $B$29 / 100</f>
        <v>127.61803118220702</v>
      </c>
      <c r="E43" s="9">
        <f>128.250998694862 * $B$29 / 100</f>
        <v>128.25099869486201</v>
      </c>
      <c r="F43" s="9">
        <f>128.883966207516 * $B$29 / 100</f>
        <v>128.88396620751601</v>
      </c>
      <c r="G43" s="9">
        <f>129.516933720171 * $B$29 / 100</f>
        <v>129.51693372017101</v>
      </c>
      <c r="H43" s="9">
        <f>130.149901232825 * $B$29 / 100</f>
        <v>130.14990123282499</v>
      </c>
      <c r="I43" s="9">
        <f>130.78286874548 * $B$29 / 100</f>
        <v>130.78286874547999</v>
      </c>
      <c r="J43" s="9">
        <f>131.415836258135 * $B$29 / 100</f>
        <v>131.41583625813499</v>
      </c>
      <c r="K43" s="9">
        <f>132.048803770789 * $B$29 / 100</f>
        <v>132.04880377078899</v>
      </c>
      <c r="L43" s="9">
        <f>132.681771283444 * $B$29 / 100</f>
        <v>132.68177128344399</v>
      </c>
      <c r="M43" s="9">
        <f>133.314738796098 * $B$29 / 100</f>
        <v>133.314738796098</v>
      </c>
      <c r="N43" s="9">
        <f>133.947706308753 * $B$29 / 100</f>
        <v>133.947706308753</v>
      </c>
      <c r="O43" s="9">
        <f>134.580673821407 * $B$29 / 100</f>
        <v>134.580673821407</v>
      </c>
      <c r="P43" s="9">
        <f>135.213641334062 * $B$29 / 100</f>
        <v>135.213641334062</v>
      </c>
      <c r="Q43" s="9">
        <f>135.846608846716 * $B$29 / 100</f>
        <v>135.84660884671601</v>
      </c>
      <c r="R43" s="10">
        <f>136.479576359371 * $B$29 / 100</f>
        <v>136.47957635937101</v>
      </c>
    </row>
    <row r="46" spans="1:18" ht="28.9" customHeight="1" x14ac:dyDescent="0.5">
      <c r="A46" s="1" t="s">
        <v>41</v>
      </c>
      <c r="B46" s="1"/>
    </row>
    <row r="47" spans="1:18" x14ac:dyDescent="0.25">
      <c r="A47" s="43" t="s">
        <v>14</v>
      </c>
      <c r="B47" s="44">
        <v>0</v>
      </c>
      <c r="C47" s="44">
        <v>10</v>
      </c>
      <c r="D47" s="44">
        <v>20</v>
      </c>
      <c r="E47" s="44">
        <v>30</v>
      </c>
      <c r="F47" s="44">
        <v>40</v>
      </c>
      <c r="G47" s="44">
        <v>50</v>
      </c>
      <c r="H47" s="44">
        <v>60</v>
      </c>
      <c r="I47" s="44">
        <v>70</v>
      </c>
      <c r="J47" s="44">
        <v>80</v>
      </c>
      <c r="K47" s="44">
        <v>90</v>
      </c>
      <c r="L47" s="45">
        <v>100</v>
      </c>
    </row>
    <row r="48" spans="1:18" x14ac:dyDescent="0.25">
      <c r="A48" s="5" t="s">
        <v>39</v>
      </c>
      <c r="B48" s="6">
        <v>126.3520961568987</v>
      </c>
      <c r="C48" s="6">
        <v>127.6180311822078</v>
      </c>
      <c r="D48" s="6">
        <v>128.88396620751689</v>
      </c>
      <c r="E48" s="6">
        <v>130.14990123282601</v>
      </c>
      <c r="F48" s="6">
        <v>131.4158362581351</v>
      </c>
      <c r="G48" s="6">
        <v>132.68177128344419</v>
      </c>
      <c r="H48" s="6">
        <v>133.9477063087532</v>
      </c>
      <c r="I48" s="6">
        <v>135.21364133406229</v>
      </c>
      <c r="J48" s="6">
        <v>136.47957635937141</v>
      </c>
      <c r="K48" s="6">
        <v>137.7455113846805</v>
      </c>
      <c r="L48" s="7">
        <v>139.01144640998959</v>
      </c>
    </row>
    <row r="49" spans="1:34" x14ac:dyDescent="0.25">
      <c r="A49" s="8" t="s">
        <v>40</v>
      </c>
      <c r="B49" s="9">
        <f>126.352096156898 * $B$29 / 100</f>
        <v>126.352096156898</v>
      </c>
      <c r="C49" s="9">
        <f>127.618031182207 * $B$29 / 100</f>
        <v>127.61803118220702</v>
      </c>
      <c r="D49" s="9">
        <f>128.883966207516 * $B$29 / 100</f>
        <v>128.88396620751601</v>
      </c>
      <c r="E49" s="9">
        <f>130.149901232825 * $B$29 / 100</f>
        <v>130.14990123282499</v>
      </c>
      <c r="F49" s="9">
        <f>131.415836258135 * $B$29 / 100</f>
        <v>131.41583625813499</v>
      </c>
      <c r="G49" s="9">
        <f>132.681771283444 * $B$29 / 100</f>
        <v>132.68177128344399</v>
      </c>
      <c r="H49" s="9">
        <f>133.947706308753 * $B$29 / 100</f>
        <v>133.947706308753</v>
      </c>
      <c r="I49" s="9">
        <f>135.213641334062 * $B$29 / 100</f>
        <v>135.213641334062</v>
      </c>
      <c r="J49" s="9">
        <f>136.479576359371 * $B$29 / 100</f>
        <v>136.47957635937101</v>
      </c>
      <c r="K49" s="9">
        <f>137.74551138468 * $B$29 / 100</f>
        <v>137.74551138467999</v>
      </c>
      <c r="L49" s="10">
        <f>139.011446409989 * $B$29 / 100</f>
        <v>139.01144640998899</v>
      </c>
    </row>
    <row r="52" spans="1:34" ht="28.9" customHeight="1" x14ac:dyDescent="0.5">
      <c r="A52" s="1" t="s">
        <v>42</v>
      </c>
      <c r="B52" s="1"/>
    </row>
    <row r="53" spans="1:34" x14ac:dyDescent="0.25">
      <c r="A53" s="43" t="s">
        <v>14</v>
      </c>
      <c r="B53" s="44">
        <v>-50</v>
      </c>
      <c r="C53" s="44">
        <v>-40</v>
      </c>
      <c r="D53" s="44">
        <v>-30</v>
      </c>
      <c r="E53" s="44">
        <v>-20</v>
      </c>
      <c r="F53" s="44">
        <v>-10</v>
      </c>
      <c r="G53" s="44">
        <v>0</v>
      </c>
      <c r="H53" s="44">
        <v>10</v>
      </c>
      <c r="I53" s="44">
        <v>20</v>
      </c>
      <c r="J53" s="44">
        <v>30</v>
      </c>
      <c r="K53" s="44">
        <v>40</v>
      </c>
      <c r="L53" s="44">
        <v>50</v>
      </c>
      <c r="M53" s="44">
        <v>60</v>
      </c>
      <c r="N53" s="44">
        <v>70</v>
      </c>
      <c r="O53" s="44">
        <v>80</v>
      </c>
      <c r="P53" s="44">
        <v>90</v>
      </c>
      <c r="Q53" s="45">
        <v>100</v>
      </c>
    </row>
    <row r="54" spans="1:34" x14ac:dyDescent="0.25">
      <c r="A54" s="5" t="s">
        <v>39</v>
      </c>
      <c r="B54" s="6">
        <v>116.7151537064146</v>
      </c>
      <c r="C54" s="6">
        <v>118.6425421965114</v>
      </c>
      <c r="D54" s="6">
        <v>120.5699306866082</v>
      </c>
      <c r="E54" s="6">
        <v>122.4973191767051</v>
      </c>
      <c r="F54" s="6">
        <v>124.42470766680189</v>
      </c>
      <c r="G54" s="6">
        <v>126.3520961568987</v>
      </c>
      <c r="H54" s="6">
        <v>127.6180311822078</v>
      </c>
      <c r="I54" s="6">
        <v>128.88396620751689</v>
      </c>
      <c r="J54" s="6">
        <v>130.14990123282601</v>
      </c>
      <c r="K54" s="6">
        <v>131.4158362581351</v>
      </c>
      <c r="L54" s="6">
        <v>132.68177128344419</v>
      </c>
      <c r="M54" s="6">
        <v>133.9477063087532</v>
      </c>
      <c r="N54" s="6">
        <v>135.21364133406229</v>
      </c>
      <c r="O54" s="6">
        <v>136.47957635937141</v>
      </c>
      <c r="P54" s="6">
        <v>137.7455113846805</v>
      </c>
      <c r="Q54" s="7">
        <v>139.01144640998959</v>
      </c>
    </row>
    <row r="55" spans="1:34" x14ac:dyDescent="0.25">
      <c r="A55" s="8" t="s">
        <v>40</v>
      </c>
      <c r="B55" s="9">
        <f>116.715153706414 * $B$29 / 100</f>
        <v>116.715153706414</v>
      </c>
      <c r="C55" s="9">
        <f>118.642542196511 * $B$29 / 100</f>
        <v>118.642542196511</v>
      </c>
      <c r="D55" s="9">
        <f>120.569930686608 * $B$29 / 100</f>
        <v>120.569930686608</v>
      </c>
      <c r="E55" s="9">
        <f>122.497319176705 * $B$29 / 100</f>
        <v>122.49731917670501</v>
      </c>
      <c r="F55" s="9">
        <f>124.424707666801 * $B$29 / 100</f>
        <v>124.424707666801</v>
      </c>
      <c r="G55" s="9">
        <f>126.352096156898 * $B$29 / 100</f>
        <v>126.352096156898</v>
      </c>
      <c r="H55" s="9">
        <f>127.618031182207 * $B$29 / 100</f>
        <v>127.61803118220702</v>
      </c>
      <c r="I55" s="9">
        <f>128.883966207516 * $B$29 / 100</f>
        <v>128.88396620751601</v>
      </c>
      <c r="J55" s="9">
        <f>130.149901232825 * $B$29 / 100</f>
        <v>130.14990123282499</v>
      </c>
      <c r="K55" s="9">
        <f>131.415836258135 * $B$29 / 100</f>
        <v>131.41583625813499</v>
      </c>
      <c r="L55" s="9">
        <f>132.681771283444 * $B$29 / 100</f>
        <v>132.68177128344399</v>
      </c>
      <c r="M55" s="9">
        <f>133.947706308753 * $B$29 / 100</f>
        <v>133.947706308753</v>
      </c>
      <c r="N55" s="9">
        <f>135.213641334062 * $B$29 / 100</f>
        <v>135.213641334062</v>
      </c>
      <c r="O55" s="9">
        <f>136.479576359371 * $B$29 / 100</f>
        <v>136.47957635937101</v>
      </c>
      <c r="P55" s="9">
        <f>137.74551138468 * $B$29 / 100</f>
        <v>137.74551138467999</v>
      </c>
      <c r="Q55" s="10">
        <f>139.011446409989 * $B$29 / 100</f>
        <v>139.01144640998899</v>
      </c>
    </row>
    <row r="58" spans="1:34" ht="28.9" customHeight="1" x14ac:dyDescent="0.5">
      <c r="A58" s="1" t="s">
        <v>13</v>
      </c>
      <c r="B58" s="1"/>
    </row>
    <row r="59" spans="1:34" x14ac:dyDescent="0.25">
      <c r="A59" s="43" t="s">
        <v>14</v>
      </c>
      <c r="B59" s="44">
        <v>-120</v>
      </c>
      <c r="C59" s="44">
        <v>-114</v>
      </c>
      <c r="D59" s="44">
        <v>-108</v>
      </c>
      <c r="E59" s="44">
        <v>-101</v>
      </c>
      <c r="F59" s="44">
        <v>-95</v>
      </c>
      <c r="G59" s="44">
        <v>-89</v>
      </c>
      <c r="H59" s="44">
        <v>-83</v>
      </c>
      <c r="I59" s="44">
        <v>-76</v>
      </c>
      <c r="J59" s="44">
        <v>-70</v>
      </c>
      <c r="K59" s="44">
        <v>-64</v>
      </c>
      <c r="L59" s="44">
        <v>-58</v>
      </c>
      <c r="M59" s="44">
        <v>-51</v>
      </c>
      <c r="N59" s="44">
        <v>-45</v>
      </c>
      <c r="O59" s="44">
        <v>-39</v>
      </c>
      <c r="P59" s="44">
        <v>-33</v>
      </c>
      <c r="Q59" s="44">
        <v>-26</v>
      </c>
      <c r="R59" s="44">
        <v>-20</v>
      </c>
      <c r="S59" s="44">
        <v>-14</v>
      </c>
      <c r="T59" s="44">
        <v>-8</v>
      </c>
      <c r="U59" s="44">
        <v>-1</v>
      </c>
      <c r="V59" s="44">
        <v>5</v>
      </c>
      <c r="W59" s="44">
        <v>11</v>
      </c>
      <c r="X59" s="44">
        <v>18</v>
      </c>
      <c r="Y59" s="44">
        <v>24</v>
      </c>
      <c r="Z59" s="44">
        <v>30</v>
      </c>
      <c r="AA59" s="44">
        <v>36</v>
      </c>
      <c r="AB59" s="44">
        <v>43</v>
      </c>
      <c r="AC59" s="44">
        <v>49</v>
      </c>
      <c r="AD59" s="44">
        <v>55</v>
      </c>
      <c r="AE59" s="44">
        <v>61</v>
      </c>
      <c r="AF59" s="44">
        <v>68</v>
      </c>
      <c r="AG59" s="44">
        <v>74</v>
      </c>
      <c r="AH59" s="45">
        <v>80</v>
      </c>
    </row>
    <row r="60" spans="1:34" x14ac:dyDescent="0.25">
      <c r="A60" s="5" t="s">
        <v>39</v>
      </c>
      <c r="B60" s="6">
        <v>102.5552214324768</v>
      </c>
      <c r="C60" s="6">
        <v>103.9121183795129</v>
      </c>
      <c r="D60" s="6">
        <v>105.269015326549</v>
      </c>
      <c r="E60" s="6">
        <v>106.85206176475781</v>
      </c>
      <c r="F60" s="6">
        <v>108.0419055009789</v>
      </c>
      <c r="G60" s="6">
        <v>109.198338595037</v>
      </c>
      <c r="H60" s="6">
        <v>110.3547716890951</v>
      </c>
      <c r="I60" s="6">
        <v>111.7039436321628</v>
      </c>
      <c r="J60" s="6">
        <v>112.86037672622091</v>
      </c>
      <c r="K60" s="6">
        <v>114.01680982027899</v>
      </c>
      <c r="L60" s="6">
        <v>115.1732429143371</v>
      </c>
      <c r="M60" s="6">
        <v>116.5224148574049</v>
      </c>
      <c r="N60" s="6">
        <v>117.678847951463</v>
      </c>
      <c r="O60" s="6">
        <v>118.8352810455211</v>
      </c>
      <c r="P60" s="6">
        <v>119.9917141395792</v>
      </c>
      <c r="Q60" s="6">
        <v>121.340886082647</v>
      </c>
      <c r="R60" s="6">
        <v>122.4973191767051</v>
      </c>
      <c r="S60" s="6">
        <v>123.65375227076311</v>
      </c>
      <c r="T60" s="6">
        <v>124.81018536482129</v>
      </c>
      <c r="U60" s="6">
        <v>126.159357307889</v>
      </c>
      <c r="V60" s="6">
        <v>126.9850636695533</v>
      </c>
      <c r="W60" s="6">
        <v>127.7446246847387</v>
      </c>
      <c r="X60" s="6">
        <v>128.6307792024551</v>
      </c>
      <c r="Y60" s="6">
        <v>129.3903402176405</v>
      </c>
      <c r="Z60" s="6">
        <v>130.14990123282601</v>
      </c>
      <c r="AA60" s="6">
        <v>130.90946224801141</v>
      </c>
      <c r="AB60" s="6">
        <v>131.7956167657278</v>
      </c>
      <c r="AC60" s="6">
        <v>132.55517778091331</v>
      </c>
      <c r="AD60" s="6">
        <v>133.31473879609871</v>
      </c>
      <c r="AE60" s="6">
        <v>134.07429981128411</v>
      </c>
      <c r="AF60" s="6">
        <v>134.9604543290005</v>
      </c>
      <c r="AG60" s="6">
        <v>135.72001534418601</v>
      </c>
      <c r="AH60" s="7">
        <v>136.47957635937141</v>
      </c>
    </row>
    <row r="61" spans="1:34" x14ac:dyDescent="0.25">
      <c r="A61" s="8" t="s">
        <v>40</v>
      </c>
      <c r="B61" s="9">
        <f>102.555221432476 * $B$29 / 100</f>
        <v>102.555221432476</v>
      </c>
      <c r="C61" s="9">
        <f>103.912118379512 * $B$29 / 100</f>
        <v>103.91211837951199</v>
      </c>
      <c r="D61" s="9">
        <f>105.269015326548 * $B$29 / 100</f>
        <v>105.269015326548</v>
      </c>
      <c r="E61" s="9">
        <f>106.852061764757 * $B$29 / 100</f>
        <v>106.852061764757</v>
      </c>
      <c r="F61" s="9">
        <f>108.041905500978 * $B$29 / 100</f>
        <v>108.041905500978</v>
      </c>
      <c r="G61" s="9">
        <f>109.198338595036 * $B$29 / 100</f>
        <v>109.19833859503601</v>
      </c>
      <c r="H61" s="9">
        <f>110.354771689095 * $B$29 / 100</f>
        <v>110.354771689095</v>
      </c>
      <c r="I61" s="9">
        <f>111.703943632162 * $B$29 / 100</f>
        <v>111.70394363216199</v>
      </c>
      <c r="J61" s="9">
        <f>112.86037672622 * $B$29 / 100</f>
        <v>112.86037672622</v>
      </c>
      <c r="K61" s="9">
        <f>114.016809820279 * $B$29 / 100</f>
        <v>114.01680982027899</v>
      </c>
      <c r="L61" s="9">
        <f>115.173242914337 * $B$29 / 100</f>
        <v>115.17324291433698</v>
      </c>
      <c r="M61" s="9">
        <f>116.522414857404 * $B$29 / 100</f>
        <v>116.522414857404</v>
      </c>
      <c r="N61" s="9">
        <f>117.678847951463 * $B$29 / 100</f>
        <v>117.678847951463</v>
      </c>
      <c r="O61" s="9">
        <f>118.835281045521 * $B$29 / 100</f>
        <v>118.835281045521</v>
      </c>
      <c r="P61" s="9">
        <f>119.991714139579 * $B$29 / 100</f>
        <v>119.991714139579</v>
      </c>
      <c r="Q61" s="9">
        <f>121.340886082646 * $B$29 / 100</f>
        <v>121.34088608264599</v>
      </c>
      <c r="R61" s="9">
        <f>122.497319176705 * $B$29 / 100</f>
        <v>122.49731917670501</v>
      </c>
      <c r="S61" s="9">
        <f>123.653752270763 * $B$29 / 100</f>
        <v>123.65375227076299</v>
      </c>
      <c r="T61" s="9">
        <f>124.810185364821 * $B$29 / 100</f>
        <v>124.810185364821</v>
      </c>
      <c r="U61" s="9">
        <f>126.159357307889 * $B$29 / 100</f>
        <v>126.15935730788901</v>
      </c>
      <c r="V61" s="9">
        <f>126.985063669553 * $B$29 / 100</f>
        <v>126.985063669553</v>
      </c>
      <c r="W61" s="9">
        <f>127.744624684738 * $B$29 / 100</f>
        <v>127.74462468473799</v>
      </c>
      <c r="X61" s="9">
        <f>128.630779202455 * $B$29 / 100</f>
        <v>128.63077920245499</v>
      </c>
      <c r="Y61" s="9">
        <f>129.39034021764 * $B$29 / 100</f>
        <v>129.39034021763999</v>
      </c>
      <c r="Z61" s="9">
        <f>130.149901232825 * $B$29 / 100</f>
        <v>130.14990123282499</v>
      </c>
      <c r="AA61" s="9">
        <f>130.909462248011 * $B$29 / 100</f>
        <v>130.90946224801101</v>
      </c>
      <c r="AB61" s="9">
        <f>131.795616765727 * $B$29 / 100</f>
        <v>131.795616765727</v>
      </c>
      <c r="AC61" s="9">
        <f>132.555177780913 * $B$29 / 100</f>
        <v>132.555177780913</v>
      </c>
      <c r="AD61" s="9">
        <f>133.314738796098 * $B$29 / 100</f>
        <v>133.314738796098</v>
      </c>
      <c r="AE61" s="9">
        <f>134.074299811284 * $B$29 / 100</f>
        <v>134.07429981128399</v>
      </c>
      <c r="AF61" s="9">
        <f>134.960454329 * $B$29 / 100</f>
        <v>134.96045432899999</v>
      </c>
      <c r="AG61" s="9">
        <f>135.720015344185 * $B$29 / 100</f>
        <v>135.72001534418499</v>
      </c>
      <c r="AH61" s="10">
        <f>136.479576359371 * $B$29 / 100</f>
        <v>136.47957635937101</v>
      </c>
    </row>
    <row r="64" spans="1:34" ht="28.9" customHeight="1" x14ac:dyDescent="0.5">
      <c r="A64" s="1" t="s">
        <v>16</v>
      </c>
      <c r="B64" s="1"/>
    </row>
    <row r="65" spans="1:34" x14ac:dyDescent="0.25">
      <c r="A65" s="43" t="s">
        <v>11</v>
      </c>
      <c r="B65" s="44">
        <v>128</v>
      </c>
      <c r="C65" s="44">
        <v>144</v>
      </c>
      <c r="D65" s="44">
        <v>160</v>
      </c>
      <c r="E65" s="44">
        <v>176</v>
      </c>
      <c r="F65" s="44">
        <v>192</v>
      </c>
      <c r="G65" s="44">
        <v>208</v>
      </c>
      <c r="H65" s="44">
        <v>224</v>
      </c>
      <c r="I65" s="44">
        <v>240</v>
      </c>
      <c r="J65" s="44">
        <v>256</v>
      </c>
      <c r="K65" s="44">
        <v>272</v>
      </c>
      <c r="L65" s="44">
        <v>288</v>
      </c>
      <c r="M65" s="44">
        <v>304</v>
      </c>
      <c r="N65" s="44">
        <v>320</v>
      </c>
      <c r="O65" s="44">
        <v>336</v>
      </c>
      <c r="P65" s="44">
        <v>352</v>
      </c>
      <c r="Q65" s="44">
        <v>368</v>
      </c>
      <c r="R65" s="44">
        <v>384</v>
      </c>
      <c r="S65" s="44">
        <v>400</v>
      </c>
      <c r="T65" s="44">
        <v>416</v>
      </c>
      <c r="U65" s="44">
        <v>432</v>
      </c>
      <c r="V65" s="44">
        <v>448</v>
      </c>
      <c r="W65" s="44">
        <v>464</v>
      </c>
      <c r="X65" s="44">
        <v>480</v>
      </c>
      <c r="Y65" s="44">
        <v>496</v>
      </c>
      <c r="Z65" s="44">
        <v>512</v>
      </c>
      <c r="AA65" s="44">
        <v>528</v>
      </c>
      <c r="AB65" s="44">
        <v>544</v>
      </c>
      <c r="AC65" s="44">
        <v>560</v>
      </c>
      <c r="AD65" s="44">
        <v>576</v>
      </c>
      <c r="AE65" s="44">
        <v>592</v>
      </c>
      <c r="AF65" s="44">
        <v>608</v>
      </c>
      <c r="AG65" s="44">
        <v>624</v>
      </c>
      <c r="AH65" s="45">
        <v>640</v>
      </c>
    </row>
    <row r="66" spans="1:34" x14ac:dyDescent="0.25">
      <c r="A66" s="5" t="s">
        <v>39</v>
      </c>
      <c r="B66" s="6">
        <v>67.677684180702968</v>
      </c>
      <c r="C66" s="6">
        <v>71.783024128764907</v>
      </c>
      <c r="D66" s="6">
        <v>75.665951193906992</v>
      </c>
      <c r="E66" s="6">
        <v>79.359119117380502</v>
      </c>
      <c r="F66" s="6">
        <v>82.887896607975634</v>
      </c>
      <c r="G66" s="6">
        <v>86.272458068043534</v>
      </c>
      <c r="H66" s="6">
        <v>89.890849926806482</v>
      </c>
      <c r="I66" s="6">
        <v>93.509241785569415</v>
      </c>
      <c r="J66" s="6">
        <v>97.127633644332363</v>
      </c>
      <c r="K66" s="6">
        <v>100.7460255030953</v>
      </c>
      <c r="L66" s="6">
        <v>104.3644173618582</v>
      </c>
      <c r="M66" s="6">
        <v>107.8491666519692</v>
      </c>
      <c r="N66" s="6">
        <v>110.9329882361241</v>
      </c>
      <c r="O66" s="6">
        <v>114.01680982027899</v>
      </c>
      <c r="P66" s="6">
        <v>117.100631404434</v>
      </c>
      <c r="Q66" s="6">
        <v>120.1844529885889</v>
      </c>
      <c r="R66" s="6">
        <v>123.26827457274381</v>
      </c>
      <c r="S66" s="6">
        <v>126.3520961568987</v>
      </c>
      <c r="T66" s="6">
        <v>128.37759219739331</v>
      </c>
      <c r="U66" s="6">
        <v>130.4030882378878</v>
      </c>
      <c r="V66" s="6">
        <v>132.42858427838229</v>
      </c>
      <c r="W66" s="6">
        <v>134.45408031887689</v>
      </c>
      <c r="X66" s="6">
        <v>136.47957635937141</v>
      </c>
      <c r="Y66" s="6">
        <v>138.50507239986601</v>
      </c>
      <c r="Z66" s="6">
        <v>140.47842466357429</v>
      </c>
      <c r="AA66" s="6">
        <v>142.43439566835389</v>
      </c>
      <c r="AB66" s="6">
        <v>144.3903666731336</v>
      </c>
      <c r="AC66" s="6">
        <v>146.3463376779132</v>
      </c>
      <c r="AD66" s="6">
        <v>148.3023086826928</v>
      </c>
      <c r="AE66" s="6">
        <v>150.25827968747251</v>
      </c>
      <c r="AF66" s="6">
        <v>152.27525959690431</v>
      </c>
      <c r="AG66" s="6">
        <v>154.26587035365441</v>
      </c>
      <c r="AH66" s="7">
        <v>156.23111990457099</v>
      </c>
    </row>
    <row r="67" spans="1:34" x14ac:dyDescent="0.25">
      <c r="A67" s="8" t="s">
        <v>40</v>
      </c>
      <c r="B67" s="9">
        <f>67.6776841807029 * $B$29 / 100</f>
        <v>67.677684180702897</v>
      </c>
      <c r="C67" s="9">
        <f>71.7830241287649 * $B$29 / 100</f>
        <v>71.783024128764893</v>
      </c>
      <c r="D67" s="9">
        <f>75.6659511939069 * $B$29 / 100</f>
        <v>75.665951193906906</v>
      </c>
      <c r="E67" s="9">
        <f>79.3591191173805 * $B$29 / 100</f>
        <v>79.359119117380502</v>
      </c>
      <c r="F67" s="9">
        <f>82.8878966079756 * $B$29 / 100</f>
        <v>82.887896607975605</v>
      </c>
      <c r="G67" s="9">
        <f>86.2724580680435 * $B$29 / 100</f>
        <v>86.272458068043505</v>
      </c>
      <c r="H67" s="9">
        <f>89.8908499268064 * $B$29 / 100</f>
        <v>89.890849926806411</v>
      </c>
      <c r="I67" s="9">
        <f>93.5092417855694 * $B$29 / 100</f>
        <v>93.509241785569387</v>
      </c>
      <c r="J67" s="9">
        <f>97.1276336443323 * $B$29 / 100</f>
        <v>97.127633644332306</v>
      </c>
      <c r="K67" s="9">
        <f>100.746025503095 * $B$29 / 100</f>
        <v>100.74602550309501</v>
      </c>
      <c r="L67" s="9">
        <f>104.364417361858 * $B$29 / 100</f>
        <v>104.36441736185799</v>
      </c>
      <c r="M67" s="9">
        <f>107.849166651969 * $B$29 / 100</f>
        <v>107.84916665196901</v>
      </c>
      <c r="N67" s="9">
        <f>110.932988236124 * $B$29 / 100</f>
        <v>110.932988236124</v>
      </c>
      <c r="O67" s="9">
        <f>114.016809820279 * $B$29 / 100</f>
        <v>114.01680982027899</v>
      </c>
      <c r="P67" s="9">
        <f>117.100631404433 * $B$29 / 100</f>
        <v>117.100631404433</v>
      </c>
      <c r="Q67" s="9">
        <f>120.184452988588 * $B$29 / 100</f>
        <v>120.18445298858801</v>
      </c>
      <c r="R67" s="9">
        <f>123.268274572743 * $B$29 / 100</f>
        <v>123.268274572743</v>
      </c>
      <c r="S67" s="9">
        <f>126.352096156898 * $B$29 / 100</f>
        <v>126.352096156898</v>
      </c>
      <c r="T67" s="9">
        <f>128.377592197393 * $B$29 / 100</f>
        <v>128.377592197393</v>
      </c>
      <c r="U67" s="9">
        <f>130.403088237887 * $B$29 / 100</f>
        <v>130.403088237887</v>
      </c>
      <c r="V67" s="9">
        <f>132.428584278382 * $B$29 / 100</f>
        <v>132.428584278382</v>
      </c>
      <c r="W67" s="9">
        <f>134.454080318876 * $B$29 / 100</f>
        <v>134.45408031887601</v>
      </c>
      <c r="X67" s="9">
        <f>136.479576359371 * $B$29 / 100</f>
        <v>136.47957635937101</v>
      </c>
      <c r="Y67" s="9">
        <f>138.505072399865 * $B$29 / 100</f>
        <v>138.50507239986501</v>
      </c>
      <c r="Z67" s="9">
        <f>140.478424663574 * $B$29 / 100</f>
        <v>140.478424663574</v>
      </c>
      <c r="AA67" s="9">
        <f>142.434395668353 * $B$29 / 100</f>
        <v>142.43439566835301</v>
      </c>
      <c r="AB67" s="9">
        <f>144.390366673133 * $B$29 / 100</f>
        <v>144.390366673133</v>
      </c>
      <c r="AC67" s="9">
        <f>146.346337677913 * $B$29 / 100</f>
        <v>146.346337677913</v>
      </c>
      <c r="AD67" s="9">
        <f>148.302308682692 * $B$29 / 100</f>
        <v>148.302308682692</v>
      </c>
      <c r="AE67" s="9">
        <f>150.258279687472 * $B$29 / 100</f>
        <v>150.258279687472</v>
      </c>
      <c r="AF67" s="9">
        <f>152.275259596904 * $B$29 / 100</f>
        <v>152.27525959690399</v>
      </c>
      <c r="AG67" s="9">
        <f>154.265870353654 * $B$29 / 100</f>
        <v>154.26587035365401</v>
      </c>
      <c r="AH67" s="10">
        <f>156.23111990457 * $B$29 / 100</f>
        <v>156.23111990456999</v>
      </c>
    </row>
    <row r="70" spans="1:34" ht="28.9" customHeight="1" x14ac:dyDescent="0.5">
      <c r="A70" s="1" t="s">
        <v>43</v>
      </c>
      <c r="B70" s="1"/>
    </row>
    <row r="71" spans="1:34" x14ac:dyDescent="0.25">
      <c r="A71" s="43" t="s">
        <v>11</v>
      </c>
      <c r="B71" s="44">
        <v>128</v>
      </c>
      <c r="C71" s="44">
        <v>148</v>
      </c>
      <c r="D71" s="44">
        <v>168</v>
      </c>
      <c r="E71" s="44">
        <v>188</v>
      </c>
      <c r="F71" s="44">
        <v>208</v>
      </c>
      <c r="G71" s="44">
        <v>228</v>
      </c>
      <c r="H71" s="44">
        <v>248</v>
      </c>
      <c r="I71" s="44">
        <v>268</v>
      </c>
      <c r="J71" s="44">
        <v>288</v>
      </c>
      <c r="K71" s="44">
        <v>308</v>
      </c>
      <c r="L71" s="44">
        <v>328</v>
      </c>
      <c r="M71" s="44">
        <v>348</v>
      </c>
      <c r="N71" s="44">
        <v>368</v>
      </c>
      <c r="O71" s="44">
        <v>388</v>
      </c>
      <c r="P71" s="44">
        <v>408</v>
      </c>
      <c r="Q71" s="44">
        <v>428</v>
      </c>
      <c r="R71" s="44">
        <v>448</v>
      </c>
      <c r="S71" s="44">
        <v>468</v>
      </c>
      <c r="T71" s="44">
        <v>488</v>
      </c>
      <c r="U71" s="44">
        <v>508</v>
      </c>
      <c r="V71" s="44">
        <v>528</v>
      </c>
      <c r="W71" s="44">
        <v>548</v>
      </c>
      <c r="X71" s="44">
        <v>568</v>
      </c>
      <c r="Y71" s="44">
        <v>588</v>
      </c>
      <c r="Z71" s="44">
        <v>608</v>
      </c>
      <c r="AA71" s="44">
        <v>628</v>
      </c>
      <c r="AB71" s="44">
        <v>648</v>
      </c>
      <c r="AC71" s="44">
        <v>668</v>
      </c>
      <c r="AD71" s="44">
        <v>688</v>
      </c>
      <c r="AE71" s="44">
        <v>708</v>
      </c>
      <c r="AF71" s="44">
        <v>728</v>
      </c>
      <c r="AG71" s="44">
        <v>748</v>
      </c>
      <c r="AH71" s="45">
        <v>768</v>
      </c>
    </row>
    <row r="72" spans="1:34" x14ac:dyDescent="0.25">
      <c r="A72" s="5" t="s">
        <v>39</v>
      </c>
      <c r="B72" s="6">
        <v>67.677684180702968</v>
      </c>
      <c r="C72" s="6">
        <v>72.773181580324021</v>
      </c>
      <c r="D72" s="6">
        <v>77.534527654346689</v>
      </c>
      <c r="E72" s="6">
        <v>82.019936599844371</v>
      </c>
      <c r="F72" s="6">
        <v>86.272458068043534</v>
      </c>
      <c r="G72" s="6">
        <v>90.795447891497204</v>
      </c>
      <c r="H72" s="6">
        <v>95.318437714950889</v>
      </c>
      <c r="I72" s="6">
        <v>99.841427538404574</v>
      </c>
      <c r="J72" s="6">
        <v>104.3644173618582</v>
      </c>
      <c r="K72" s="6">
        <v>108.6201220480079</v>
      </c>
      <c r="L72" s="6">
        <v>112.47489902820161</v>
      </c>
      <c r="M72" s="6">
        <v>116.3296760083952</v>
      </c>
      <c r="N72" s="6">
        <v>120.1844529885889</v>
      </c>
      <c r="O72" s="6">
        <v>124.03922996878249</v>
      </c>
      <c r="P72" s="6">
        <v>127.364844177146</v>
      </c>
      <c r="Q72" s="6">
        <v>129.89671422776419</v>
      </c>
      <c r="R72" s="6">
        <v>132.42858427838229</v>
      </c>
      <c r="S72" s="6">
        <v>134.9604543290005</v>
      </c>
      <c r="T72" s="6">
        <v>137.49232437961871</v>
      </c>
      <c r="U72" s="6">
        <v>139.98943191237939</v>
      </c>
      <c r="V72" s="6">
        <v>142.43439566835389</v>
      </c>
      <c r="W72" s="6">
        <v>144.8793594243285</v>
      </c>
      <c r="X72" s="6">
        <v>147.324323180303</v>
      </c>
      <c r="Y72" s="6">
        <v>149.7692869362775</v>
      </c>
      <c r="Z72" s="6">
        <v>152.2950853685301</v>
      </c>
      <c r="AA72" s="6">
        <v>154.77967161554099</v>
      </c>
      <c r="AB72" s="6">
        <v>157.2249994861553</v>
      </c>
      <c r="AC72" s="6">
        <v>159.6328731227637</v>
      </c>
      <c r="AD72" s="6">
        <v>162.00496257656809</v>
      </c>
      <c r="AE72" s="6">
        <v>164.34281735884309</v>
      </c>
      <c r="AF72" s="6">
        <v>166.64787828066969</v>
      </c>
      <c r="AG72" s="6">
        <v>168.92148783815441</v>
      </c>
      <c r="AH72" s="7">
        <v>171.16489935574569</v>
      </c>
    </row>
    <row r="73" spans="1:34" x14ac:dyDescent="0.25">
      <c r="A73" s="8" t="s">
        <v>40</v>
      </c>
      <c r="B73" s="9">
        <f>67.6776841807029 * $B$29 / 100</f>
        <v>67.677684180702897</v>
      </c>
      <c r="C73" s="9">
        <f>72.773181580324 * $B$29 / 100</f>
        <v>72.773181580324007</v>
      </c>
      <c r="D73" s="9">
        <f>77.5345276543466 * $B$29 / 100</f>
        <v>77.534527654346604</v>
      </c>
      <c r="E73" s="9">
        <f>82.0199365998443 * $B$29 / 100</f>
        <v>82.0199365998443</v>
      </c>
      <c r="F73" s="9">
        <f>86.2724580680435 * $B$29 / 100</f>
        <v>86.272458068043505</v>
      </c>
      <c r="G73" s="9">
        <f>90.7954478914972 * $B$29 / 100</f>
        <v>90.795447891497204</v>
      </c>
      <c r="H73" s="9">
        <f>95.3184377149508 * $B$29 / 100</f>
        <v>95.31843771495079</v>
      </c>
      <c r="I73" s="9">
        <f>99.8414275384045 * $B$29 / 100</f>
        <v>99.841427538404503</v>
      </c>
      <c r="J73" s="9">
        <f>104.364417361858 * $B$29 / 100</f>
        <v>104.36441736185799</v>
      </c>
      <c r="K73" s="9">
        <f>108.620122048007 * $B$29 / 100</f>
        <v>108.62012204800699</v>
      </c>
      <c r="L73" s="9">
        <f>112.474899028201 * $B$29 / 100</f>
        <v>112.47489902820099</v>
      </c>
      <c r="M73" s="9">
        <f>116.329676008395 * $B$29 / 100</f>
        <v>116.329676008395</v>
      </c>
      <c r="N73" s="9">
        <f>120.184452988588 * $B$29 / 100</f>
        <v>120.18445298858801</v>
      </c>
      <c r="O73" s="9">
        <f>124.039229968782 * $B$29 / 100</f>
        <v>124.039229968782</v>
      </c>
      <c r="P73" s="9">
        <f>127.364844177145 * $B$29 / 100</f>
        <v>127.364844177145</v>
      </c>
      <c r="Q73" s="9">
        <f>129.896714227764 * $B$29 / 100</f>
        <v>129.89671422776399</v>
      </c>
      <c r="R73" s="9">
        <f>132.428584278382 * $B$29 / 100</f>
        <v>132.428584278382</v>
      </c>
      <c r="S73" s="9">
        <f>134.960454329 * $B$29 / 100</f>
        <v>134.96045432899999</v>
      </c>
      <c r="T73" s="9">
        <f>137.492324379618 * $B$29 / 100</f>
        <v>137.492324379618</v>
      </c>
      <c r="U73" s="9">
        <f>139.989431912379 * $B$29 / 100</f>
        <v>139.98943191237899</v>
      </c>
      <c r="V73" s="9">
        <f>142.434395668353 * $B$29 / 100</f>
        <v>142.43439566835301</v>
      </c>
      <c r="W73" s="9">
        <f>144.879359424328 * $B$29 / 100</f>
        <v>144.87935942432799</v>
      </c>
      <c r="X73" s="9">
        <f>147.324323180303 * $B$29 / 100</f>
        <v>147.324323180303</v>
      </c>
      <c r="Y73" s="9">
        <f>149.769286936277 * $B$29 / 100</f>
        <v>149.76928693627701</v>
      </c>
      <c r="Z73" s="9">
        <f>152.29508536853 * $B$29 / 100</f>
        <v>152.29508536853001</v>
      </c>
      <c r="AA73" s="9">
        <f>154.779671615541 * $B$29 / 100</f>
        <v>154.77967161554099</v>
      </c>
      <c r="AB73" s="9">
        <f>157.224999486155 * $B$29 / 100</f>
        <v>157.22499948615501</v>
      </c>
      <c r="AC73" s="9">
        <f>159.632873122763 * $B$29 / 100</f>
        <v>159.63287312276299</v>
      </c>
      <c r="AD73" s="9">
        <f>162.004962576568 * $B$29 / 100</f>
        <v>162.004962576568</v>
      </c>
      <c r="AE73" s="9">
        <f>164.342817358843 * $B$29 / 100</f>
        <v>164.34281735884304</v>
      </c>
      <c r="AF73" s="9">
        <f>166.647878280669 * $B$29 / 100</f>
        <v>166.647878280669</v>
      </c>
      <c r="AG73" s="9">
        <f>168.921487838154 * $B$29 / 100</f>
        <v>168.92148783815398</v>
      </c>
      <c r="AH73" s="10">
        <f>171.164899355745 * $B$29 / 100</f>
        <v>171.16489935574501</v>
      </c>
    </row>
    <row r="76" spans="1:34" ht="28.9" customHeight="1" x14ac:dyDescent="0.5">
      <c r="A76" s="1" t="s">
        <v>18</v>
      </c>
      <c r="B76" s="1"/>
    </row>
    <row r="77" spans="1:34" x14ac:dyDescent="0.25">
      <c r="A77" s="43" t="s">
        <v>14</v>
      </c>
      <c r="B77" s="44">
        <v>-80</v>
      </c>
      <c r="C77" s="44">
        <v>-70</v>
      </c>
      <c r="D77" s="44">
        <v>-60</v>
      </c>
      <c r="E77" s="44">
        <v>-50</v>
      </c>
      <c r="F77" s="44">
        <v>-40</v>
      </c>
      <c r="G77" s="44">
        <v>-30</v>
      </c>
      <c r="H77" s="44">
        <v>-20</v>
      </c>
      <c r="I77" s="44">
        <v>-10</v>
      </c>
      <c r="J77" s="44">
        <v>0</v>
      </c>
      <c r="K77" s="44">
        <v>10</v>
      </c>
      <c r="L77" s="44">
        <v>20</v>
      </c>
      <c r="M77" s="44">
        <v>30</v>
      </c>
      <c r="N77" s="44">
        <v>40</v>
      </c>
      <c r="O77" s="44">
        <v>50</v>
      </c>
      <c r="P77" s="44">
        <v>60</v>
      </c>
      <c r="Q77" s="44">
        <v>70</v>
      </c>
      <c r="R77" s="45">
        <v>80</v>
      </c>
    </row>
    <row r="78" spans="1:34" x14ac:dyDescent="0.25">
      <c r="A78" s="5" t="s">
        <v>39</v>
      </c>
      <c r="B78" s="6">
        <v>110.9329882361241</v>
      </c>
      <c r="C78" s="6">
        <v>112.86037672622091</v>
      </c>
      <c r="D78" s="6">
        <v>114.78776521631779</v>
      </c>
      <c r="E78" s="6">
        <v>116.7151537064146</v>
      </c>
      <c r="F78" s="6">
        <v>118.6425421965114</v>
      </c>
      <c r="G78" s="6">
        <v>120.5699306866082</v>
      </c>
      <c r="H78" s="6">
        <v>122.4973191767051</v>
      </c>
      <c r="I78" s="6">
        <v>124.42470766680189</v>
      </c>
      <c r="J78" s="6">
        <v>126.3520961568987</v>
      </c>
      <c r="K78" s="6">
        <v>127.6180311822078</v>
      </c>
      <c r="L78" s="6">
        <v>128.88396620751689</v>
      </c>
      <c r="M78" s="6">
        <v>130.14990123282601</v>
      </c>
      <c r="N78" s="6">
        <v>131.4158362581351</v>
      </c>
      <c r="O78" s="6">
        <v>132.68177128344419</v>
      </c>
      <c r="P78" s="6">
        <v>133.9477063087532</v>
      </c>
      <c r="Q78" s="6">
        <v>135.21364133406229</v>
      </c>
      <c r="R78" s="7">
        <v>136.47957635937141</v>
      </c>
    </row>
    <row r="79" spans="1:34" x14ac:dyDescent="0.25">
      <c r="A79" s="8" t="s">
        <v>40</v>
      </c>
      <c r="B79" s="9">
        <f>110.932988236124 * $B$29 / 100</f>
        <v>110.932988236124</v>
      </c>
      <c r="C79" s="9">
        <f>112.86037672622 * $B$29 / 100</f>
        <v>112.86037672622</v>
      </c>
      <c r="D79" s="9">
        <f>114.787765216317 * $B$29 / 100</f>
        <v>114.787765216317</v>
      </c>
      <c r="E79" s="9">
        <f>116.715153706414 * $B$29 / 100</f>
        <v>116.715153706414</v>
      </c>
      <c r="F79" s="9">
        <f>118.642542196511 * $B$29 / 100</f>
        <v>118.642542196511</v>
      </c>
      <c r="G79" s="9">
        <f>120.569930686608 * $B$29 / 100</f>
        <v>120.569930686608</v>
      </c>
      <c r="H79" s="9">
        <f>122.497319176705 * $B$29 / 100</f>
        <v>122.49731917670501</v>
      </c>
      <c r="I79" s="9">
        <f>124.424707666801 * $B$29 / 100</f>
        <v>124.424707666801</v>
      </c>
      <c r="J79" s="9">
        <f>126.352096156898 * $B$29 / 100</f>
        <v>126.352096156898</v>
      </c>
      <c r="K79" s="9">
        <f>127.618031182207 * $B$29 / 100</f>
        <v>127.61803118220702</v>
      </c>
      <c r="L79" s="9">
        <f>128.883966207516 * $B$29 / 100</f>
        <v>128.88396620751601</v>
      </c>
      <c r="M79" s="9">
        <f>130.149901232825 * $B$29 / 100</f>
        <v>130.14990123282499</v>
      </c>
      <c r="N79" s="9">
        <f>131.415836258135 * $B$29 / 100</f>
        <v>131.41583625813499</v>
      </c>
      <c r="O79" s="9">
        <f>132.681771283444 * $B$29 / 100</f>
        <v>132.68177128344399</v>
      </c>
      <c r="P79" s="9">
        <f>133.947706308753 * $B$29 / 100</f>
        <v>133.947706308753</v>
      </c>
      <c r="Q79" s="9">
        <f>135.213641334062 * $B$29 / 100</f>
        <v>135.213641334062</v>
      </c>
      <c r="R79" s="10">
        <f>136.479576359371 * $B$29 / 100</f>
        <v>136.47957635937101</v>
      </c>
    </row>
  </sheetData>
  <sheetProtection algorithmName="SHA-512" hashValue="iuaoy6160bML/J7BNSiwoUGVwnbTtKiU8aK+J0+FRCz4PUfxFYNw/qpp8YM9bI5tUPxYFv1fvYSKCxnJ+hg+Tg==" saltValue="95cwzLVqdyx3owLVEUbSug==" spinCount="100000" sheet="1" objects="1" scenarios="1"/>
  <protectedRanges>
    <protectedRange sqref="B29:B31" name="Range1"/>
  </protectedRange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Offset</vt:lpstr>
      <vt:lpstr>Short Pulse Adder</vt:lpstr>
      <vt:lpstr>Minimum Pulse Width</vt:lpstr>
      <vt:lpstr>Flow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2022-05-17T06:06:28Z</dcterms:created>
  <dcterms:modified xsi:type="dcterms:W3CDTF">2022-05-23T00:04:09Z</dcterms:modified>
</cp:coreProperties>
</file>