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250S\"/>
    </mc:Choice>
  </mc:AlternateContent>
  <xr:revisionPtr revIDLastSave="0" documentId="8_{8E18946C-3560-420A-9BDB-8A7C7A945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8" l="1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E58" i="8"/>
  <c r="C58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E74" i="7"/>
  <c r="C74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E74" i="6"/>
  <c r="C74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E57" i="4"/>
  <c r="C57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</calcChain>
</file>

<file path=xl/sharedStrings.xml><?xml version="1.0" encoding="utf-8"?>
<sst xmlns="http://schemas.openxmlformats.org/spreadsheetml/2006/main" count="302" uniqueCount="45">
  <si>
    <t>P01, 0411, P59</t>
  </si>
  <si>
    <t>Injector Type:</t>
  </si>
  <si>
    <t>HP1250S</t>
  </si>
  <si>
    <t>Matched Set:</t>
  </si>
  <si>
    <t>None selected</t>
  </si>
  <si>
    <t>Report Date:</t>
  </si>
  <si>
    <t>24/10/2022</t>
  </si>
  <si>
    <t>(c) Injectors Online Pty Ltd ATF Injectors Online Trust 2020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</si>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</sst>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D50C09-6AE2-41DB-98F4-899AE6B4E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AE079-999A-4A09-88E1-AAEDCE507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F0171C-1637-435B-931A-162F20213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9856A8-298B-49E0-A6CC-FD61950C1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ABB368-633E-49C3-8C9F-EFF31D0A2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65BF9C-2369-4223-861E-2AFA9C829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16C172-9FC3-4F95-801F-BC0202E08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2B0F97-CE75-47A2-9A3E-F3ACA796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C161"/>
  <sheetViews>
    <sheetView tabSelected="1" workbookViewId="0">
      <selection activeCell="E33" sqref="E3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125.82100213407639</v>
      </c>
      <c r="C42" s="6">
        <f>125.821002134076 * $B$37 / 100</f>
        <v>125.82100213407598</v>
      </c>
      <c r="D42" s="6">
        <v>15.85316666666666</v>
      </c>
      <c r="E42" s="7">
        <f>15.8531666666666 * $B$37 / 100</f>
        <v>15.853166666666601</v>
      </c>
    </row>
    <row r="43" spans="1:5" x14ac:dyDescent="0.25">
      <c r="A43" s="5">
        <v>5</v>
      </c>
      <c r="B43" s="6">
        <v>126.548600945343</v>
      </c>
      <c r="C43" s="6">
        <f>126.548600945342 * $B$37 / 100</f>
        <v>126.548600945342</v>
      </c>
      <c r="D43" s="6">
        <v>15.9448425</v>
      </c>
      <c r="E43" s="7">
        <f>15.9448425 * $B$37 / 100</f>
        <v>15.9448425</v>
      </c>
    </row>
    <row r="44" spans="1:5" x14ac:dyDescent="0.25">
      <c r="A44" s="5">
        <v>10</v>
      </c>
      <c r="B44" s="6">
        <v>127.2761997566095</v>
      </c>
      <c r="C44" s="6">
        <f>127.276199756609 * $B$37 / 100</f>
        <v>127.276199756609</v>
      </c>
      <c r="D44" s="6">
        <v>16.03651833333333</v>
      </c>
      <c r="E44" s="7">
        <f>16.0365183333333 * $B$37 / 100</f>
        <v>16.036518333333301</v>
      </c>
    </row>
    <row r="45" spans="1:5" x14ac:dyDescent="0.25">
      <c r="A45" s="5">
        <v>15</v>
      </c>
      <c r="B45" s="6">
        <v>128.003798567876</v>
      </c>
      <c r="C45" s="6">
        <f>128.003798567875 * $B$37 / 100</f>
        <v>128.00379856787501</v>
      </c>
      <c r="D45" s="6">
        <v>16.12819416666667</v>
      </c>
      <c r="E45" s="7">
        <f>16.1281941666666 * $B$37 / 100</f>
        <v>16.128194166666599</v>
      </c>
    </row>
    <row r="46" spans="1:5" x14ac:dyDescent="0.25">
      <c r="A46" s="5">
        <v>20</v>
      </c>
      <c r="B46" s="6">
        <v>128.73139737914249</v>
      </c>
      <c r="C46" s="6">
        <f>128.731397379142 * $B$37 / 100</f>
        <v>128.73139737914201</v>
      </c>
      <c r="D46" s="6">
        <v>16.21987</v>
      </c>
      <c r="E46" s="7">
        <f>16.21987 * $B$37 / 100</f>
        <v>16.21987</v>
      </c>
    </row>
    <row r="47" spans="1:5" x14ac:dyDescent="0.25">
      <c r="A47" s="5">
        <v>25</v>
      </c>
      <c r="B47" s="6">
        <v>129.45899619040901</v>
      </c>
      <c r="C47" s="6">
        <f>129.458996190409 * $B$37 / 100</f>
        <v>129.45899619040901</v>
      </c>
      <c r="D47" s="6">
        <v>16.31154583333333</v>
      </c>
      <c r="E47" s="7">
        <f>16.3115458333333 * $B$37 / 100</f>
        <v>16.311545833333302</v>
      </c>
    </row>
    <row r="48" spans="1:5" x14ac:dyDescent="0.25">
      <c r="A48" s="5">
        <v>30</v>
      </c>
      <c r="B48" s="6">
        <v>130.1865950016755</v>
      </c>
      <c r="C48" s="6">
        <f>130.186595001675 * $B$37 / 100</f>
        <v>130.18659500167499</v>
      </c>
      <c r="D48" s="6">
        <v>16.40322166666666</v>
      </c>
      <c r="E48" s="7">
        <f>16.4032216666666 * $B$37 / 100</f>
        <v>16.4032216666666</v>
      </c>
    </row>
    <row r="49" spans="1:18" x14ac:dyDescent="0.25">
      <c r="A49" s="5">
        <v>35</v>
      </c>
      <c r="B49" s="6">
        <v>130.91419381294199</v>
      </c>
      <c r="C49" s="6">
        <f>130.914193812942 * $B$37 / 100</f>
        <v>130.91419381294199</v>
      </c>
      <c r="D49" s="6">
        <v>16.4948975</v>
      </c>
      <c r="E49" s="7">
        <f>16.4948974999999 * $B$37 / 100</f>
        <v>16.494897499999901</v>
      </c>
    </row>
    <row r="50" spans="1:18" x14ac:dyDescent="0.25">
      <c r="A50" s="5">
        <v>40</v>
      </c>
      <c r="B50" s="6">
        <v>131.64179262420851</v>
      </c>
      <c r="C50" s="6">
        <f>131.641792624208 * $B$37 / 100</f>
        <v>131.64179262420799</v>
      </c>
      <c r="D50" s="6">
        <v>16.58657333333333</v>
      </c>
      <c r="E50" s="7">
        <f>16.5865733333333 * $B$37 / 100</f>
        <v>16.586573333333298</v>
      </c>
    </row>
    <row r="51" spans="1:18" x14ac:dyDescent="0.25">
      <c r="A51" s="5">
        <v>45</v>
      </c>
      <c r="B51" s="6">
        <v>132.36939143547511</v>
      </c>
      <c r="C51" s="6">
        <f>132.369391435475 * $B$37 / 100</f>
        <v>132.36939143547499</v>
      </c>
      <c r="D51" s="6">
        <v>16.678249166666671</v>
      </c>
      <c r="E51" s="7">
        <f>16.6782491666666 * $B$37 / 100</f>
        <v>16.6782491666666</v>
      </c>
    </row>
    <row r="52" spans="1:18" x14ac:dyDescent="0.25">
      <c r="A52" s="5">
        <v>50</v>
      </c>
      <c r="B52" s="6">
        <v>133.0969902467416</v>
      </c>
      <c r="C52" s="6">
        <f>133.096990246741 * $B$37 / 100</f>
        <v>133.096990246741</v>
      </c>
      <c r="D52" s="6">
        <v>16.769925000000001</v>
      </c>
      <c r="E52" s="7">
        <f>16.769925 * $B$37 / 100</f>
        <v>16.769925000000001</v>
      </c>
    </row>
    <row r="53" spans="1:18" x14ac:dyDescent="0.25">
      <c r="A53" s="5">
        <v>55</v>
      </c>
      <c r="B53" s="6">
        <v>133.82458905800809</v>
      </c>
      <c r="C53" s="6">
        <f>133.824589058008 * $B$37 / 100</f>
        <v>133.824589058008</v>
      </c>
      <c r="D53" s="6">
        <v>16.86160083333333</v>
      </c>
      <c r="E53" s="7">
        <f>16.8616008333333 * $B$37 / 100</f>
        <v>16.861600833333299</v>
      </c>
    </row>
    <row r="54" spans="1:18" x14ac:dyDescent="0.25">
      <c r="A54" s="5">
        <v>60</v>
      </c>
      <c r="B54" s="6">
        <v>134.5521878692746</v>
      </c>
      <c r="C54" s="6">
        <f>134.552187869274 * $B$37 / 100</f>
        <v>134.55218786927401</v>
      </c>
      <c r="D54" s="6">
        <v>16.95327666666666</v>
      </c>
      <c r="E54" s="7">
        <f>16.9532766666666 * $B$37 / 100</f>
        <v>16.9532766666666</v>
      </c>
    </row>
    <row r="55" spans="1:18" x14ac:dyDescent="0.25">
      <c r="A55" s="5">
        <v>65</v>
      </c>
      <c r="B55" s="6">
        <v>135.27978668054109</v>
      </c>
      <c r="C55" s="6">
        <f>135.279786680541 * $B$37 / 100</f>
        <v>135.27978668054101</v>
      </c>
      <c r="D55" s="6">
        <v>17.044952500000001</v>
      </c>
      <c r="E55" s="7">
        <f>17.0449524999999 * $B$37 / 100</f>
        <v>17.044952499999901</v>
      </c>
    </row>
    <row r="56" spans="1:18" x14ac:dyDescent="0.25">
      <c r="A56" s="5">
        <v>70</v>
      </c>
      <c r="B56" s="6">
        <v>136.00738549180761</v>
      </c>
      <c r="C56" s="6">
        <f>136.007385491807 * $B$37 / 100</f>
        <v>136.00738549180701</v>
      </c>
      <c r="D56" s="6">
        <v>17.136628333333331</v>
      </c>
      <c r="E56" s="7">
        <f>17.1366283333333 * $B$37 / 100</f>
        <v>17.136628333333299</v>
      </c>
    </row>
    <row r="57" spans="1:18" x14ac:dyDescent="0.25">
      <c r="A57" s="5">
        <v>75</v>
      </c>
      <c r="B57" s="6">
        <v>136.7349843030741</v>
      </c>
      <c r="C57" s="6">
        <f>136.734984303074 * $B$37 / 100</f>
        <v>136.73498430307399</v>
      </c>
      <c r="D57" s="6">
        <v>17.228304166666661</v>
      </c>
      <c r="E57" s="7">
        <f>17.2283041666666 * $B$37 / 100</f>
        <v>17.2283041666666</v>
      </c>
    </row>
    <row r="58" spans="1:18" x14ac:dyDescent="0.25">
      <c r="A58" s="8">
        <v>80</v>
      </c>
      <c r="B58" s="9">
        <v>137.46258311434059</v>
      </c>
      <c r="C58" s="9">
        <f>137.46258311434 * $B$37 / 100</f>
        <v>137.46258311433999</v>
      </c>
      <c r="D58" s="9">
        <v>17.319980000000001</v>
      </c>
      <c r="E58" s="10">
        <f>17.31998 * $B$37 / 100</f>
        <v>17.319980000000001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29" ht="28.9" customHeight="1" x14ac:dyDescent="0.5">
      <c r="A65" s="1" t="s">
        <v>29</v>
      </c>
      <c r="B65" s="1"/>
    </row>
    <row r="66" spans="1:29" x14ac:dyDescent="0.25">
      <c r="A66" s="24" t="s">
        <v>30</v>
      </c>
      <c r="B66" s="25" t="s">
        <v>31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6"/>
    </row>
    <row r="67" spans="1:29" x14ac:dyDescent="0.25">
      <c r="A67" s="27" t="s">
        <v>20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9">
        <v>18</v>
      </c>
    </row>
    <row r="68" spans="1:29" x14ac:dyDescent="0.25">
      <c r="A68" s="30">
        <v>0</v>
      </c>
      <c r="B68" s="31">
        <v>5.5859810213920804</v>
      </c>
      <c r="C68" s="31">
        <v>5.0654624198618006</v>
      </c>
      <c r="D68" s="31">
        <v>4.5872821895852898</v>
      </c>
      <c r="E68" s="31">
        <v>4.1499034167808393</v>
      </c>
      <c r="F68" s="31">
        <v>3.751730167053168</v>
      </c>
      <c r="G68" s="31">
        <v>3.3911074853934</v>
      </c>
      <c r="H68" s="31">
        <v>3.0663213961790809</v>
      </c>
      <c r="I68" s="31">
        <v>2.7755989031741448</v>
      </c>
      <c r="J68" s="31">
        <v>2.5171079895289541</v>
      </c>
      <c r="K68" s="31">
        <v>2.2889576177802771</v>
      </c>
      <c r="L68" s="31">
        <v>2.089197729851286</v>
      </c>
      <c r="M68" s="31">
        <v>1.9158192470515789</v>
      </c>
      <c r="N68" s="31">
        <v>1.766754070077148</v>
      </c>
      <c r="O68" s="31">
        <v>1.639875079010404</v>
      </c>
      <c r="P68" s="31">
        <v>1.53299613332017</v>
      </c>
      <c r="Q68" s="31">
        <v>1.443872071861676</v>
      </c>
      <c r="R68" s="31">
        <v>1.3701987128765609</v>
      </c>
      <c r="S68" s="31">
        <v>1.3096128539928831</v>
      </c>
      <c r="T68" s="31">
        <v>1.2596922722250961</v>
      </c>
      <c r="U68" s="31">
        <v>1.217955723974081</v>
      </c>
      <c r="V68" s="31">
        <v>1.181862945027119</v>
      </c>
      <c r="W68" s="31">
        <v>1.148814650557904</v>
      </c>
      <c r="X68" s="31">
        <v>1.116152535126544</v>
      </c>
      <c r="Y68" s="31">
        <v>1.0811592726795469</v>
      </c>
      <c r="Z68" s="31">
        <v>1.0410585165498469</v>
      </c>
      <c r="AA68" s="31">
        <v>0.99301489945678356</v>
      </c>
      <c r="AB68" s="31">
        <v>0.93413403350609558</v>
      </c>
      <c r="AC68" s="32">
        <v>0.86146251018994247</v>
      </c>
    </row>
    <row r="69" spans="1:29" x14ac:dyDescent="0.25">
      <c r="A69" s="30">
        <v>5</v>
      </c>
      <c r="B69" s="31">
        <v>5.6292405867668656</v>
      </c>
      <c r="C69" s="31">
        <v>5.1038309648453968</v>
      </c>
      <c r="D69" s="31">
        <v>4.6211410239335411</v>
      </c>
      <c r="E69" s="31">
        <v>4.179619175680199</v>
      </c>
      <c r="F69" s="31">
        <v>3.7776548111206671</v>
      </c>
      <c r="G69" s="31">
        <v>3.4135783006766638</v>
      </c>
      <c r="H69" s="31">
        <v>3.085660994156318</v>
      </c>
      <c r="I69" s="31">
        <v>2.792115220754158</v>
      </c>
      <c r="J69" s="31">
        <v>2.531094289051135</v>
      </c>
      <c r="K69" s="31">
        <v>2.3006924870146022</v>
      </c>
      <c r="L69" s="31">
        <v>2.0989450819983309</v>
      </c>
      <c r="M69" s="31">
        <v>1.9238283207424971</v>
      </c>
      <c r="N69" s="31">
        <v>1.7732594293736901</v>
      </c>
      <c r="O69" s="31">
        <v>1.645096613404905</v>
      </c>
      <c r="P69" s="31">
        <v>1.5371390577355559</v>
      </c>
      <c r="Q69" s="31">
        <v>1.447126926651463</v>
      </c>
      <c r="R69" s="31">
        <v>1.372741363824856</v>
      </c>
      <c r="S69" s="31">
        <v>1.311604492314373</v>
      </c>
      <c r="T69" s="31">
        <v>1.261279414565071</v>
      </c>
      <c r="U69" s="31">
        <v>1.219270212408412</v>
      </c>
      <c r="V69" s="31">
        <v>1.1830219470622649</v>
      </c>
      <c r="W69" s="31">
        <v>1.149920659130917</v>
      </c>
      <c r="X69" s="31">
        <v>1.117293368605065</v>
      </c>
      <c r="Y69" s="31">
        <v>1.0824080748618059</v>
      </c>
      <c r="Z69" s="31">
        <v>1.042473756664658</v>
      </c>
      <c r="AA69" s="31">
        <v>0.99464037216355772</v>
      </c>
      <c r="AB69" s="31">
        <v>0.93599885889482504</v>
      </c>
      <c r="AC69" s="32">
        <v>0.86358113378121626</v>
      </c>
    </row>
    <row r="70" spans="1:29" x14ac:dyDescent="0.25">
      <c r="A70" s="30">
        <v>10</v>
      </c>
      <c r="B70" s="31">
        <v>5.673164079444728</v>
      </c>
      <c r="C70" s="31">
        <v>5.142805188921117</v>
      </c>
      <c r="D70" s="31">
        <v>4.6555500953103461</v>
      </c>
      <c r="E70" s="31">
        <v>4.2098325356919064</v>
      </c>
      <c r="F70" s="31">
        <v>3.8040272265316779</v>
      </c>
      <c r="G70" s="31">
        <v>3.4364498636819731</v>
      </c>
      <c r="H70" s="31">
        <v>3.1053571223815042</v>
      </c>
      <c r="I70" s="31">
        <v>2.8089466572553978</v>
      </c>
      <c r="J70" s="31">
        <v>2.5453571023151911</v>
      </c>
      <c r="K70" s="31">
        <v>2.312668070958821</v>
      </c>
      <c r="L70" s="31">
        <v>2.1089001559706531</v>
      </c>
      <c r="M70" s="31">
        <v>1.9320149295214519</v>
      </c>
      <c r="N70" s="31">
        <v>1.779914943168394</v>
      </c>
      <c r="O70" s="31">
        <v>1.6504437278550661</v>
      </c>
      <c r="P70" s="31">
        <v>1.5413857939114719</v>
      </c>
      <c r="Q70" s="31">
        <v>1.45046663105402</v>
      </c>
      <c r="R70" s="31">
        <v>1.3753527083855239</v>
      </c>
      <c r="S70" s="31">
        <v>1.313651474395223</v>
      </c>
      <c r="T70" s="31">
        <v>1.262911356958752</v>
      </c>
      <c r="U70" s="31">
        <v>1.2206217633381671</v>
      </c>
      <c r="V70" s="31">
        <v>1.1842130801819291</v>
      </c>
      <c r="W70" s="31">
        <v>1.1510566735249059</v>
      </c>
      <c r="X70" s="31">
        <v>1.118464888788393</v>
      </c>
      <c r="Y70" s="31">
        <v>1.0836910507800701</v>
      </c>
      <c r="Z70" s="31">
        <v>1.043929463694051</v>
      </c>
      <c r="AA70" s="31">
        <v>0.99631541111085409</v>
      </c>
      <c r="AB70" s="31">
        <v>0.9379251559973959</v>
      </c>
      <c r="AC70" s="32">
        <v>0.86577594070701847</v>
      </c>
    </row>
    <row r="71" spans="1:29" x14ac:dyDescent="0.25">
      <c r="A71" s="30">
        <v>15</v>
      </c>
      <c r="B71" s="31">
        <v>5.7177575996407199</v>
      </c>
      <c r="C71" s="31">
        <v>5.1823911047308906</v>
      </c>
      <c r="D71" s="31">
        <v>4.6905153287845032</v>
      </c>
      <c r="E71" s="31">
        <v>4.2405493343116261</v>
      </c>
      <c r="F71" s="31">
        <v>3.8308531632087401</v>
      </c>
      <c r="G71" s="31">
        <v>3.4597278367587379</v>
      </c>
      <c r="H71" s="31">
        <v>3.1254153556309272</v>
      </c>
      <c r="I71" s="31">
        <v>2.8260986998810211</v>
      </c>
      <c r="J71" s="31">
        <v>2.559901828951141</v>
      </c>
      <c r="K71" s="31">
        <v>2.3248896816698261</v>
      </c>
      <c r="L71" s="31">
        <v>2.1190681762520192</v>
      </c>
      <c r="M71" s="31">
        <v>1.940384210299078</v>
      </c>
      <c r="N71" s="31">
        <v>1.7867256607987689</v>
      </c>
      <c r="O71" s="31">
        <v>1.655921384125268</v>
      </c>
      <c r="P71" s="31">
        <v>1.545741216039167</v>
      </c>
      <c r="Q71" s="31">
        <v>1.453895971687464</v>
      </c>
      <c r="R71" s="31">
        <v>1.378037445603564</v>
      </c>
      <c r="S71" s="31">
        <v>1.315758411707292</v>
      </c>
      <c r="T71" s="31">
        <v>1.2645926233048761</v>
      </c>
      <c r="U71" s="31">
        <v>1.2220148130889561</v>
      </c>
      <c r="V71" s="31">
        <v>1.1854406931385839</v>
      </c>
      <c r="W71" s="31">
        <v>1.152226954919225</v>
      </c>
      <c r="X71" s="31">
        <v>1.1196712692827491</v>
      </c>
      <c r="Y71" s="31">
        <v>1.085012286467441</v>
      </c>
      <c r="Z71" s="31">
        <v>1.04542963609799</v>
      </c>
      <c r="AA71" s="31">
        <v>0.99804392718550794</v>
      </c>
      <c r="AB71" s="31">
        <v>0.93991674812750825</v>
      </c>
      <c r="AC71" s="32">
        <v>0.86805066670790942</v>
      </c>
    </row>
    <row r="72" spans="1:29" x14ac:dyDescent="0.25">
      <c r="A72" s="30">
        <v>20</v>
      </c>
      <c r="B72" s="31">
        <v>5.7630270172770244</v>
      </c>
      <c r="C72" s="31">
        <v>5.2225944946237766</v>
      </c>
      <c r="D72" s="31">
        <v>4.7260424191319368</v>
      </c>
      <c r="E72" s="31">
        <v>4.2717751787421614</v>
      </c>
      <c r="F72" s="31">
        <v>3.858138140781521</v>
      </c>
      <c r="G72" s="31">
        <v>3.4834176519635021</v>
      </c>
      <c r="H72" s="31">
        <v>3.145841038387998</v>
      </c>
      <c r="I72" s="31">
        <v>2.843576605541307</v>
      </c>
      <c r="J72" s="31">
        <v>2.5747336382961481</v>
      </c>
      <c r="K72" s="31">
        <v>2.3373624009116418</v>
      </c>
      <c r="L72" s="31">
        <v>2.129454137033326</v>
      </c>
      <c r="M72" s="31">
        <v>1.9489410696931451</v>
      </c>
      <c r="N72" s="31">
        <v>1.793696401309455</v>
      </c>
      <c r="O72" s="31">
        <v>1.6615343136870231</v>
      </c>
      <c r="P72" s="31">
        <v>1.550209968017024</v>
      </c>
      <c r="Q72" s="31">
        <v>1.4574195048770531</v>
      </c>
      <c r="R72" s="31">
        <v>1.3808000442310999</v>
      </c>
      <c r="S72" s="31">
        <v>1.3179296854295759</v>
      </c>
      <c r="T72" s="31">
        <v>1.2663275072093061</v>
      </c>
      <c r="U72" s="31">
        <v>1.223453567693513</v>
      </c>
      <c r="V72" s="31">
        <v>1.186708904391846</v>
      </c>
      <c r="W72" s="31">
        <v>1.1534355342003499</v>
      </c>
      <c r="X72" s="31">
        <v>1.120916453401487</v>
      </c>
      <c r="Y72" s="31">
        <v>1.0863756376641329</v>
      </c>
      <c r="Z72" s="31">
        <v>1.046978042043563</v>
      </c>
      <c r="AA72" s="31">
        <v>0.99982960098148621</v>
      </c>
      <c r="AB72" s="31">
        <v>0.94197722830599551</v>
      </c>
      <c r="AC72" s="32">
        <v>0.87040881723160346</v>
      </c>
    </row>
    <row r="73" spans="1:29" x14ac:dyDescent="0.25">
      <c r="A73" s="30">
        <v>25</v>
      </c>
      <c r="B73" s="31">
        <v>5.8089779719829648</v>
      </c>
      <c r="C73" s="31">
        <v>5.2634209106559648</v>
      </c>
      <c r="D73" s="31">
        <v>4.7621368308357086</v>
      </c>
      <c r="E73" s="31">
        <v>4.3035154458934404</v>
      </c>
      <c r="F73" s="31">
        <v>3.8858874485868311</v>
      </c>
      <c r="G73" s="31">
        <v>3.507524511059942</v>
      </c>
      <c r="H73" s="31">
        <v>3.1666392848432601</v>
      </c>
      <c r="I73" s="31">
        <v>2.8613854008536781</v>
      </c>
      <c r="J73" s="31">
        <v>2.5898574693944969</v>
      </c>
      <c r="K73" s="31">
        <v>2.3500910801554329</v>
      </c>
      <c r="L73" s="31">
        <v>2.1400628022126091</v>
      </c>
      <c r="M73" s="31">
        <v>1.9576901840285561</v>
      </c>
      <c r="N73" s="31">
        <v>1.8008317534522269</v>
      </c>
      <c r="O73" s="31">
        <v>1.667287017718974</v>
      </c>
      <c r="P73" s="31">
        <v>1.554796463450562</v>
      </c>
      <c r="Q73" s="31">
        <v>1.461041556655172</v>
      </c>
      <c r="R73" s="31">
        <v>1.383644742727385</v>
      </c>
      <c r="S73" s="31">
        <v>1.320169446448209</v>
      </c>
      <c r="T73" s="31">
        <v>1.2681200719850469</v>
      </c>
      <c r="U73" s="31">
        <v>1.224942002891716</v>
      </c>
      <c r="V73" s="31">
        <v>1.1880216021084531</v>
      </c>
      <c r="W73" s="31">
        <v>1.154686211961895</v>
      </c>
      <c r="X73" s="31">
        <v>1.1222041541650889</v>
      </c>
      <c r="Y73" s="31">
        <v>1.087784729817503</v>
      </c>
      <c r="Z73" s="31">
        <v>1.048578219405004</v>
      </c>
      <c r="AA73" s="31">
        <v>1.001675882799884</v>
      </c>
      <c r="AB73" s="31">
        <v>0.94410995926083296</v>
      </c>
      <c r="AC73" s="32">
        <v>0.87285366743294424</v>
      </c>
    </row>
    <row r="74" spans="1:29" x14ac:dyDescent="0.25">
      <c r="A74" s="30">
        <v>30</v>
      </c>
      <c r="B74" s="31">
        <v>5.8556158730949894</v>
      </c>
      <c r="C74" s="31">
        <v>5.3048756745907761</v>
      </c>
      <c r="D74" s="31">
        <v>4.7988037980860119</v>
      </c>
      <c r="E74" s="31">
        <v>4.335775282382536</v>
      </c>
      <c r="F74" s="31">
        <v>3.914106145668597</v>
      </c>
      <c r="G74" s="31">
        <v>3.5320533855188581</v>
      </c>
      <c r="H74" s="31">
        <v>3.1878149788943908</v>
      </c>
      <c r="I74" s="31">
        <v>2.8795298821426738</v>
      </c>
      <c r="J74" s="31">
        <v>2.605278030997606</v>
      </c>
      <c r="K74" s="31">
        <v>2.3630803405794829</v>
      </c>
      <c r="L74" s="31">
        <v>2.150898705395019</v>
      </c>
      <c r="M74" s="31">
        <v>1.966635999337341</v>
      </c>
      <c r="N74" s="31">
        <v>1.808136075685985</v>
      </c>
      <c r="O74" s="31">
        <v>1.6731837671068901</v>
      </c>
      <c r="P74" s="31">
        <v>1.559504885652417</v>
      </c>
      <c r="Q74" s="31">
        <v>1.4647662227613341</v>
      </c>
      <c r="R74" s="31">
        <v>1.3865755492588121</v>
      </c>
      <c r="S74" s="31">
        <v>1.3224816153564409</v>
      </c>
      <c r="T74" s="31">
        <v>1.2699741506522211</v>
      </c>
      <c r="U74" s="31">
        <v>1.2264838641305571</v>
      </c>
      <c r="V74" s="31">
        <v>1.189382444162274</v>
      </c>
      <c r="W74" s="31">
        <v>1.155982558504594</v>
      </c>
      <c r="X74" s="31">
        <v>1.1235378543011689</v>
      </c>
      <c r="Y74" s="31">
        <v>1.0892429580820391</v>
      </c>
      <c r="Z74" s="31">
        <v>1.050233475763662</v>
      </c>
      <c r="AA74" s="31">
        <v>1.003585992648927</v>
      </c>
      <c r="AB74" s="31">
        <v>0.9463180734271075</v>
      </c>
      <c r="AC74" s="32">
        <v>0.87538826217389154</v>
      </c>
    </row>
    <row r="75" spans="1:29" x14ac:dyDescent="0.25">
      <c r="A75" s="30">
        <v>35</v>
      </c>
      <c r="B75" s="31">
        <v>5.9029458996566753</v>
      </c>
      <c r="C75" s="31">
        <v>5.3469638778986548</v>
      </c>
      <c r="D75" s="31">
        <v>4.8360483247801653</v>
      </c>
      <c r="E75" s="31">
        <v>4.3685596045336306</v>
      </c>
      <c r="F75" s="31">
        <v>3.9427990607778871</v>
      </c>
      <c r="G75" s="31">
        <v>3.5570090165181889</v>
      </c>
      <c r="H75" s="31">
        <v>3.209372774146197</v>
      </c>
      <c r="I75" s="31">
        <v>2.898014615439982</v>
      </c>
      <c r="J75" s="31">
        <v>2.6209998015640239</v>
      </c>
      <c r="K75" s="31">
        <v>2.3763345730692129</v>
      </c>
      <c r="L75" s="31">
        <v>2.1619661498928551</v>
      </c>
      <c r="M75" s="31">
        <v>1.975782731358662</v>
      </c>
      <c r="N75" s="31">
        <v>1.8156134961767609</v>
      </c>
      <c r="O75" s="31">
        <v>1.6792286024436811</v>
      </c>
      <c r="P75" s="31">
        <v>1.564339187642372</v>
      </c>
      <c r="Q75" s="31">
        <v>1.46859736864219</v>
      </c>
      <c r="R75" s="31">
        <v>1.3895962416988921</v>
      </c>
      <c r="S75" s="31">
        <v>1.3248698824546661</v>
      </c>
      <c r="T75" s="31">
        <v>1.2718933459380941</v>
      </c>
      <c r="U75" s="31">
        <v>1.228082666564172</v>
      </c>
      <c r="V75" s="31">
        <v>1.190794858134314</v>
      </c>
      <c r="W75" s="31">
        <v>1.1573279138363339</v>
      </c>
      <c r="X75" s="31">
        <v>1.1249208062444671</v>
      </c>
      <c r="Y75" s="31">
        <v>1.090753487319349</v>
      </c>
      <c r="Z75" s="31">
        <v>1.051946888408029</v>
      </c>
      <c r="AA75" s="31">
        <v>1.0055629202439791</v>
      </c>
      <c r="AB75" s="31">
        <v>0.94860447294705308</v>
      </c>
      <c r="AC75" s="32">
        <v>0.87801541602354671</v>
      </c>
    </row>
    <row r="76" spans="1:29" x14ac:dyDescent="0.25">
      <c r="A76" s="30">
        <v>40</v>
      </c>
      <c r="B76" s="31">
        <v>5.9509730004187444</v>
      </c>
      <c r="C76" s="31">
        <v>5.3896903817572017</v>
      </c>
      <c r="D76" s="31">
        <v>4.8738751845226318</v>
      </c>
      <c r="E76" s="31">
        <v>4.4018730983780578</v>
      </c>
      <c r="F76" s="31">
        <v>3.9719707923729</v>
      </c>
      <c r="G76" s="31">
        <v>3.582395914943004</v>
      </c>
      <c r="H76" s="31">
        <v>3.2313170939106222</v>
      </c>
      <c r="I76" s="31">
        <v>2.916843936484407</v>
      </c>
      <c r="J76" s="31">
        <v>2.637027029259432</v>
      </c>
      <c r="K76" s="31">
        <v>2.3898579382171792</v>
      </c>
      <c r="L76" s="31">
        <v>2.1732692087255399</v>
      </c>
      <c r="M76" s="31">
        <v>1.9851343655388181</v>
      </c>
      <c r="N76" s="31">
        <v>1.823267912797726</v>
      </c>
      <c r="O76" s="31">
        <v>1.6854253340293861</v>
      </c>
      <c r="P76" s="31">
        <v>1.569303092147333</v>
      </c>
      <c r="Q76" s="31">
        <v>1.472538629451515</v>
      </c>
      <c r="R76" s="31">
        <v>1.3927103676282819</v>
      </c>
      <c r="S76" s="31">
        <v>1.327337707750404</v>
      </c>
      <c r="T76" s="31">
        <v>1.273881030277054</v>
      </c>
      <c r="U76" s="31">
        <v>1.2297416950538249</v>
      </c>
      <c r="V76" s="31">
        <v>1.1922620413127081</v>
      </c>
      <c r="W76" s="31">
        <v>1.158725387672118</v>
      </c>
      <c r="X76" s="31">
        <v>1.1263560321368691</v>
      </c>
      <c r="Y76" s="31">
        <v>1.0923192520981899</v>
      </c>
      <c r="Z76" s="31">
        <v>1.053721304333721</v>
      </c>
      <c r="AA76" s="31">
        <v>1.007609425007518</v>
      </c>
      <c r="AB76" s="31">
        <v>0.95097182967003835</v>
      </c>
      <c r="AC76" s="32">
        <v>0.88073771325815042</v>
      </c>
    </row>
    <row r="77" spans="1:29" x14ac:dyDescent="0.25">
      <c r="A77" s="30">
        <v>45</v>
      </c>
      <c r="B77" s="31">
        <v>5.9997018938390241</v>
      </c>
      <c r="C77" s="31">
        <v>5.4330598170511069</v>
      </c>
      <c r="D77" s="31">
        <v>4.9122889206249836</v>
      </c>
      <c r="E77" s="31">
        <v>4.4357202196542618</v>
      </c>
      <c r="F77" s="31">
        <v>4.0016257086189553</v>
      </c>
      <c r="G77" s="31">
        <v>3.608218361385497</v>
      </c>
      <c r="H77" s="31">
        <v>3.2536521312067221</v>
      </c>
      <c r="I77" s="31">
        <v>2.9360219507218832</v>
      </c>
      <c r="J77" s="31">
        <v>2.6533637319566381</v>
      </c>
      <c r="K77" s="31">
        <v>2.403654366323055</v>
      </c>
      <c r="L77" s="31">
        <v>2.184811724619621</v>
      </c>
      <c r="M77" s="31">
        <v>1.994694657031223</v>
      </c>
      <c r="N77" s="31">
        <v>1.831102993129166</v>
      </c>
      <c r="O77" s="31">
        <v>1.69177754187116</v>
      </c>
      <c r="P77" s="31">
        <v>1.5744000916013321</v>
      </c>
      <c r="Q77" s="31">
        <v>1.4765934100502149</v>
      </c>
      <c r="R77" s="31">
        <v>1.395921244334754</v>
      </c>
      <c r="S77" s="31">
        <v>1.3298883209582999</v>
      </c>
      <c r="T77" s="31">
        <v>1.275940345810624</v>
      </c>
      <c r="U77" s="31">
        <v>1.2314640041678999</v>
      </c>
      <c r="V77" s="31">
        <v>1.193786960692713</v>
      </c>
      <c r="W77" s="31">
        <v>1.160177859434065</v>
      </c>
      <c r="X77" s="31">
        <v>1.127846323827365</v>
      </c>
      <c r="Y77" s="31">
        <v>1.0939429566944261</v>
      </c>
      <c r="Z77" s="31">
        <v>1.05555934024348</v>
      </c>
      <c r="AA77" s="31">
        <v>1.0097280360691681</v>
      </c>
      <c r="AB77" s="31">
        <v>0.95342258515254097</v>
      </c>
      <c r="AC77" s="32">
        <v>0.88355750786104981</v>
      </c>
    </row>
    <row r="78" spans="1:29" x14ac:dyDescent="0.25">
      <c r="A78" s="30">
        <v>50</v>
      </c>
      <c r="B78" s="31">
        <v>6.0491370680824978</v>
      </c>
      <c r="C78" s="31">
        <v>5.4770765843722327</v>
      </c>
      <c r="D78" s="31">
        <v>4.9512938461059504</v>
      </c>
      <c r="E78" s="31">
        <v>4.4701051938078447</v>
      </c>
      <c r="F78" s="31">
        <v>4.0317679473885217</v>
      </c>
      <c r="G78" s="31">
        <v>3.634480406145002</v>
      </c>
      <c r="H78" s="31">
        <v>3.2763818487607139</v>
      </c>
      <c r="I78" s="31">
        <v>2.9555525333054931</v>
      </c>
      <c r="J78" s="31">
        <v>2.6700136972355928</v>
      </c>
      <c r="K78" s="31">
        <v>2.4177275573936678</v>
      </c>
      <c r="L78" s="31">
        <v>2.196597310008793</v>
      </c>
      <c r="M78" s="31">
        <v>2.0044671306964461</v>
      </c>
      <c r="N78" s="31">
        <v>1.83912217445852</v>
      </c>
      <c r="O78" s="31">
        <v>1.6982885756833179</v>
      </c>
      <c r="P78" s="31">
        <v>1.5796334481455501</v>
      </c>
      <c r="Q78" s="31">
        <v>1.4807648850063451</v>
      </c>
      <c r="R78" s="31">
        <v>1.3992319588132289</v>
      </c>
      <c r="S78" s="31">
        <v>1.3325247215001499</v>
      </c>
      <c r="T78" s="31">
        <v>1.278074204387466</v>
      </c>
      <c r="U78" s="31">
        <v>1.2332524181819371</v>
      </c>
      <c r="V78" s="31">
        <v>1.195372352976745</v>
      </c>
      <c r="W78" s="31">
        <v>1.1616879782514711</v>
      </c>
      <c r="X78" s="31">
        <v>1.129394242872118</v>
      </c>
      <c r="Y78" s="31">
        <v>1.095627075091089</v>
      </c>
      <c r="Z78" s="31">
        <v>1.0574633825472011</v>
      </c>
      <c r="AA78" s="31">
        <v>1.0119210522656941</v>
      </c>
      <c r="AB78" s="31">
        <v>0.9559589506581978</v>
      </c>
      <c r="AC78" s="32">
        <v>0.88647692352275964</v>
      </c>
    </row>
    <row r="79" spans="1:29" x14ac:dyDescent="0.25">
      <c r="A79" s="30">
        <v>55</v>
      </c>
      <c r="B79" s="31">
        <v>6.0992827810212722</v>
      </c>
      <c r="C79" s="31">
        <v>5.5217448540195511</v>
      </c>
      <c r="D79" s="31">
        <v>4.9908940436913714</v>
      </c>
      <c r="E79" s="31">
        <v>4.5050320159915138</v>
      </c>
      <c r="F79" s="31">
        <v>4.0624014162611832</v>
      </c>
      <c r="G79" s="31">
        <v>3.6611858692279791</v>
      </c>
      <c r="H79" s="31">
        <v>3.2995099790059208</v>
      </c>
      <c r="I79" s="31">
        <v>2.975439329095436</v>
      </c>
      <c r="J79" s="31">
        <v>2.686980482383365</v>
      </c>
      <c r="K79" s="31">
        <v>2.4320809811429558</v>
      </c>
      <c r="L79" s="31">
        <v>2.2086293470338658</v>
      </c>
      <c r="M79" s="31">
        <v>2.014455081102168</v>
      </c>
      <c r="N79" s="31">
        <v>1.847328663780343</v>
      </c>
      <c r="O79" s="31">
        <v>1.7049615548872801</v>
      </c>
      <c r="P79" s="31">
        <v>1.585006193628282</v>
      </c>
      <c r="Q79" s="31">
        <v>1.4850559985950631</v>
      </c>
      <c r="R79" s="31">
        <v>1.4026453677657451</v>
      </c>
      <c r="S79" s="31">
        <v>1.33524967850486</v>
      </c>
      <c r="T79" s="31">
        <v>1.2802852875633559</v>
      </c>
      <c r="U79" s="31">
        <v>1.235109531078584</v>
      </c>
      <c r="V79" s="31">
        <v>1.1970207245743101</v>
      </c>
      <c r="W79" s="31">
        <v>1.163258162960715</v>
      </c>
      <c r="X79" s="31">
        <v>1.1310021205343821</v>
      </c>
      <c r="Y79" s="31">
        <v>1.0973738509783</v>
      </c>
      <c r="Z79" s="31">
        <v>1.0594355873618899</v>
      </c>
      <c r="AA79" s="31">
        <v>1.0141905421409689</v>
      </c>
      <c r="AB79" s="31">
        <v>0.95858290715775496</v>
      </c>
      <c r="AC79" s="32">
        <v>0.88949785364089462</v>
      </c>
    </row>
    <row r="80" spans="1:29" x14ac:dyDescent="0.25">
      <c r="A80" s="30">
        <v>60</v>
      </c>
      <c r="B80" s="31">
        <v>6.1501430602345781</v>
      </c>
      <c r="C80" s="31">
        <v>5.5670685659991648</v>
      </c>
      <c r="D80" s="31">
        <v>5.0310933658142236</v>
      </c>
      <c r="E80" s="31">
        <v>4.5405044510651287</v>
      </c>
      <c r="F80" s="31">
        <v>4.0935297925236593</v>
      </c>
      <c r="G80" s="31">
        <v>3.6883383403480141</v>
      </c>
      <c r="H80" s="31">
        <v>3.323040024082804</v>
      </c>
      <c r="I80" s="31">
        <v>2.9956857526590439</v>
      </c>
      <c r="J80" s="31">
        <v>2.704267414394161</v>
      </c>
      <c r="K80" s="31">
        <v>2.4467178769919902</v>
      </c>
      <c r="L80" s="31">
        <v>2.2209109875427862</v>
      </c>
      <c r="M80" s="31">
        <v>2.0246615725232049</v>
      </c>
      <c r="N80" s="31">
        <v>1.855725437796319</v>
      </c>
      <c r="O80" s="31">
        <v>1.7117993686116031</v>
      </c>
      <c r="P80" s="31">
        <v>1.5905211296049571</v>
      </c>
      <c r="Q80" s="31">
        <v>1.4894694647986759</v>
      </c>
      <c r="R80" s="31">
        <v>1.4061640976014731</v>
      </c>
      <c r="S80" s="31">
        <v>1.338065730808476</v>
      </c>
      <c r="T80" s="31">
        <v>1.2825760466012099</v>
      </c>
      <c r="U80" s="31">
        <v>1.237037706547627</v>
      </c>
      <c r="V80" s="31">
        <v>1.198734351602077</v>
      </c>
      <c r="W80" s="31">
        <v>1.164890602105328</v>
      </c>
      <c r="X80" s="31">
        <v>1.132672057784553</v>
      </c>
      <c r="Y80" s="31">
        <v>1.099185297753339</v>
      </c>
      <c r="Z80" s="31">
        <v>1.0614778805116849</v>
      </c>
      <c r="AA80" s="31">
        <v>1.016538343945999</v>
      </c>
      <c r="AB80" s="31">
        <v>0.96129620532909454</v>
      </c>
      <c r="AC80" s="32">
        <v>0.89262196132019977</v>
      </c>
    </row>
    <row r="81" spans="1:29" x14ac:dyDescent="0.25">
      <c r="A81" s="30">
        <v>65</v>
      </c>
      <c r="B81" s="31">
        <v>6.2017217030087863</v>
      </c>
      <c r="C81" s="31">
        <v>5.6130514300243188</v>
      </c>
      <c r="D81" s="31">
        <v>5.0718954346146221</v>
      </c>
      <c r="E81" s="31">
        <v>4.5765260335956564</v>
      </c>
      <c r="F81" s="31">
        <v>4.1251565231698004</v>
      </c>
      <c r="G81" s="31">
        <v>3.715941178925835</v>
      </c>
      <c r="H81" s="31">
        <v>3.3469752558389638</v>
      </c>
      <c r="I81" s="31">
        <v>3.016294988270781</v>
      </c>
      <c r="J81" s="31">
        <v>2.7218775899693148</v>
      </c>
      <c r="K81" s="31">
        <v>2.461641254068986</v>
      </c>
      <c r="L81" s="31">
        <v>2.2334451530906358</v>
      </c>
      <c r="M81" s="31">
        <v>2.03508943894151</v>
      </c>
      <c r="N81" s="31">
        <v>1.8643152429152721</v>
      </c>
      <c r="O81" s="31">
        <v>1.7188046756919879</v>
      </c>
      <c r="P81" s="31">
        <v>1.596180827338139</v>
      </c>
      <c r="Q81" s="31">
        <v>1.4940077673066181</v>
      </c>
      <c r="R81" s="31">
        <v>1.4097905444367229</v>
      </c>
      <c r="S81" s="31">
        <v>1.340975186954168</v>
      </c>
      <c r="T81" s="31">
        <v>1.2849487024710819</v>
      </c>
      <c r="U81" s="31">
        <v>1.239039077985985</v>
      </c>
      <c r="V81" s="31">
        <v>1.200515279883831</v>
      </c>
      <c r="W81" s="31">
        <v>1.1665872539359761</v>
      </c>
      <c r="X81" s="31">
        <v>1.134405925300173</v>
      </c>
      <c r="Y81" s="31">
        <v>1.1010631985206081</v>
      </c>
      <c r="Z81" s="31">
        <v>1.063591957527863</v>
      </c>
      <c r="AA81" s="31">
        <v>1.0189660656389401</v>
      </c>
      <c r="AB81" s="31">
        <v>0.96410036555724132</v>
      </c>
      <c r="AC81" s="32">
        <v>0.89585067937257623</v>
      </c>
    </row>
    <row r="82" spans="1:29" x14ac:dyDescent="0.25">
      <c r="A82" s="30">
        <v>70</v>
      </c>
      <c r="B82" s="31">
        <v>6.2540222763373929</v>
      </c>
      <c r="C82" s="31">
        <v>5.6596969255153784</v>
      </c>
      <c r="D82" s="31">
        <v>5.1133036419398019</v>
      </c>
      <c r="E82" s="31">
        <v>4.6131000678572214</v>
      </c>
      <c r="F82" s="31">
        <v>4.1572848249005938</v>
      </c>
      <c r="G82" s="31">
        <v>3.743997514089298</v>
      </c>
      <c r="H82" s="31">
        <v>3.3713187158291178</v>
      </c>
      <c r="I82" s="31">
        <v>3.0372699899122479</v>
      </c>
      <c r="J82" s="31">
        <v>2.7398138755172972</v>
      </c>
      <c r="K82" s="31">
        <v>2.476853891209279</v>
      </c>
      <c r="L82" s="31">
        <v>2.2462345349396222</v>
      </c>
      <c r="M82" s="31">
        <v>2.045741284046164</v>
      </c>
      <c r="N82" s="31">
        <v>1.873100595253157</v>
      </c>
      <c r="O82" s="31">
        <v>1.725979904671251</v>
      </c>
      <c r="P82" s="31">
        <v>1.601987627797524</v>
      </c>
      <c r="Q82" s="31">
        <v>1.4986731595154561</v>
      </c>
      <c r="R82" s="31">
        <v>1.4135268740949301</v>
      </c>
      <c r="S82" s="31">
        <v>1.343980125192259</v>
      </c>
      <c r="T82" s="31">
        <v>1.287405245850141</v>
      </c>
      <c r="U82" s="31">
        <v>1.2411155484977121</v>
      </c>
      <c r="V82" s="31">
        <v>1.202365324950498</v>
      </c>
      <c r="W82" s="31">
        <v>1.1683498464104429</v>
      </c>
      <c r="X82" s="31">
        <v>1.136205363465904</v>
      </c>
      <c r="Y82" s="31">
        <v>1.1030091060916409</v>
      </c>
      <c r="Z82" s="31">
        <v>1.065779283648832</v>
      </c>
      <c r="AA82" s="31">
        <v>1.02147508488507</v>
      </c>
      <c r="AB82" s="31">
        <v>0.96699667793433774</v>
      </c>
      <c r="AC82" s="32">
        <v>0.89918521031704746</v>
      </c>
    </row>
    <row r="83" spans="1:29" x14ac:dyDescent="0.25">
      <c r="A83" s="30">
        <v>75</v>
      </c>
      <c r="B83" s="31">
        <v>6.3070481169210311</v>
      </c>
      <c r="C83" s="31">
        <v>5.7070083015998492</v>
      </c>
      <c r="D83" s="31">
        <v>5.155321149344144</v>
      </c>
      <c r="E83" s="31">
        <v>4.650229627831064</v>
      </c>
      <c r="F83" s="31">
        <v>4.189917684124155</v>
      </c>
      <c r="G83" s="31">
        <v>3.7725102446733851</v>
      </c>
      <c r="H83" s="31">
        <v>3.3960732153151301</v>
      </c>
      <c r="I83" s="31">
        <v>3.0586134812721721</v>
      </c>
      <c r="J83" s="31">
        <v>2.758078907153708</v>
      </c>
      <c r="K83" s="31">
        <v>2.4923583369553399</v>
      </c>
      <c r="L83" s="31">
        <v>2.2592815940590891</v>
      </c>
      <c r="M83" s="31">
        <v>2.056619481233382</v>
      </c>
      <c r="N83" s="31">
        <v>1.882083780633053</v>
      </c>
      <c r="O83" s="31">
        <v>1.733327253799354</v>
      </c>
      <c r="P83" s="31">
        <v>1.6079436416599391</v>
      </c>
      <c r="Q83" s="31">
        <v>1.503467664528886</v>
      </c>
      <c r="R83" s="31">
        <v>1.417375022106667</v>
      </c>
      <c r="S83" s="31">
        <v>1.3470823934801761</v>
      </c>
      <c r="T83" s="31">
        <v>1.2899474371227131</v>
      </c>
      <c r="U83" s="31">
        <v>1.243268790893991</v>
      </c>
      <c r="V83" s="31">
        <v>1.204286072040132</v>
      </c>
      <c r="W83" s="31">
        <v>1.170179877193664</v>
      </c>
      <c r="X83" s="31">
        <v>1.1380717823735429</v>
      </c>
      <c r="Y83" s="31">
        <v>1.1050243429851081</v>
      </c>
      <c r="Z83" s="31">
        <v>1.068041093820131</v>
      </c>
      <c r="AA83" s="31">
        <v>1.024066549056794</v>
      </c>
      <c r="AB83" s="31">
        <v>0.96998620225966492</v>
      </c>
      <c r="AC83" s="32">
        <v>0.90262652637975616</v>
      </c>
    </row>
    <row r="84" spans="1:29" x14ac:dyDescent="0.25">
      <c r="A84" s="33">
        <v>80</v>
      </c>
      <c r="B84" s="34">
        <v>6.360802331167462</v>
      </c>
      <c r="C84" s="34">
        <v>5.7549885771123597</v>
      </c>
      <c r="D84" s="34">
        <v>5.197950888089145</v>
      </c>
      <c r="E84" s="34">
        <v>4.6879175572055551</v>
      </c>
      <c r="F84" s="34">
        <v>4.2230578569557267</v>
      </c>
      <c r="G84" s="34">
        <v>3.8014820392202151</v>
      </c>
      <c r="H84" s="34">
        <v>3.4212413352659858</v>
      </c>
      <c r="I84" s="34">
        <v>3.0803279557464109</v>
      </c>
      <c r="J84" s="34">
        <v>2.7766750907012749</v>
      </c>
      <c r="K84" s="34">
        <v>2.5081569095567708</v>
      </c>
      <c r="L84" s="34">
        <v>2.2725885611255081</v>
      </c>
      <c r="M84" s="34">
        <v>2.0677261736065011</v>
      </c>
      <c r="N84" s="34">
        <v>1.891266854585179</v>
      </c>
      <c r="O84" s="34">
        <v>1.740848691033376</v>
      </c>
      <c r="P84" s="34">
        <v>1.6140507493093399</v>
      </c>
      <c r="Q84" s="34">
        <v>1.508393075157735</v>
      </c>
      <c r="R84" s="34">
        <v>1.421336693709625</v>
      </c>
      <c r="S84" s="34">
        <v>1.3502836094824899</v>
      </c>
      <c r="T84" s="34">
        <v>1.2925768063802221</v>
      </c>
      <c r="U84" s="34">
        <v>1.2455002476931241</v>
      </c>
      <c r="V84" s="34">
        <v>1.2062788760979031</v>
      </c>
      <c r="W84" s="34">
        <v>1.172078613657686</v>
      </c>
      <c r="X84" s="34">
        <v>1.140006361822004</v>
      </c>
      <c r="Y84" s="34">
        <v>1.1071100014267961</v>
      </c>
      <c r="Z84" s="34">
        <v>1.0703783926944159</v>
      </c>
      <c r="AA84" s="34">
        <v>1.0267413752336401</v>
      </c>
      <c r="AB84" s="34">
        <v>0.97306976803962852</v>
      </c>
      <c r="AC84" s="35">
        <v>0.90617536949397692</v>
      </c>
    </row>
    <row r="87" spans="1:29" ht="28.9" customHeight="1" x14ac:dyDescent="0.5">
      <c r="A87" s="1" t="s">
        <v>32</v>
      </c>
    </row>
    <row r="88" spans="1:29" ht="32.1" customHeight="1" x14ac:dyDescent="0.25"/>
    <row r="89" spans="1:29" x14ac:dyDescent="0.25">
      <c r="A89" s="2"/>
      <c r="B89" s="3"/>
      <c r="C89" s="3"/>
      <c r="D89" s="4"/>
    </row>
    <row r="90" spans="1:29" x14ac:dyDescent="0.25">
      <c r="A90" s="5" t="s">
        <v>33</v>
      </c>
      <c r="B90" s="6">
        <v>4.0129999999999999</v>
      </c>
      <c r="C90" s="6" t="s">
        <v>13</v>
      </c>
      <c r="D90" s="7"/>
    </row>
    <row r="91" spans="1:29" x14ac:dyDescent="0.25">
      <c r="A91" s="8"/>
      <c r="B91" s="9"/>
      <c r="C91" s="9"/>
      <c r="D91" s="10"/>
    </row>
    <row r="94" spans="1:29" ht="48" customHeight="1" x14ac:dyDescent="0.25">
      <c r="A94" s="21" t="s">
        <v>34</v>
      </c>
      <c r="B94" s="23" t="s">
        <v>35</v>
      </c>
    </row>
    <row r="95" spans="1:29" x14ac:dyDescent="0.25">
      <c r="A95" s="5">
        <v>0</v>
      </c>
      <c r="B95" s="32">
        <v>0</v>
      </c>
    </row>
    <row r="96" spans="1:29" x14ac:dyDescent="0.25">
      <c r="A96" s="5">
        <v>6.0999999999999999E-2</v>
      </c>
      <c r="B96" s="32">
        <v>3.7235083333333453E-2</v>
      </c>
    </row>
    <row r="97" spans="1:2" x14ac:dyDescent="0.25">
      <c r="A97" s="5">
        <v>0.122</v>
      </c>
      <c r="B97" s="32">
        <v>1.3724962962962989E-2</v>
      </c>
    </row>
    <row r="98" spans="1:2" x14ac:dyDescent="0.25">
      <c r="A98" s="5">
        <v>0.182</v>
      </c>
      <c r="B98" s="32">
        <v>-2.185995555555538E-2</v>
      </c>
    </row>
    <row r="99" spans="1:2" x14ac:dyDescent="0.25">
      <c r="A99" s="5">
        <v>0.24299999999999999</v>
      </c>
      <c r="B99" s="32">
        <v>-6.7730599999999905E-2</v>
      </c>
    </row>
    <row r="100" spans="1:2" x14ac:dyDescent="0.25">
      <c r="A100" s="5">
        <v>0.30399999999999999</v>
      </c>
      <c r="B100" s="32">
        <v>-2.7119333333333231E-2</v>
      </c>
    </row>
    <row r="101" spans="1:2" x14ac:dyDescent="0.25">
      <c r="A101" s="5">
        <v>0.36499999999999999</v>
      </c>
      <c r="B101" s="32">
        <v>-3.7378277777777802E-2</v>
      </c>
    </row>
    <row r="102" spans="1:2" x14ac:dyDescent="0.25">
      <c r="A102" s="5">
        <v>0.42599999999999999</v>
      </c>
      <c r="B102" s="32">
        <v>-5.8857792923649878E-2</v>
      </c>
    </row>
    <row r="103" spans="1:2" x14ac:dyDescent="0.25">
      <c r="A103" s="5">
        <v>0.48599999999999999</v>
      </c>
      <c r="B103" s="32">
        <v>-5.6602867039106067E-2</v>
      </c>
    </row>
    <row r="104" spans="1:2" x14ac:dyDescent="0.25">
      <c r="A104" s="5">
        <v>0.54700000000000004</v>
      </c>
      <c r="B104" s="32">
        <v>-5.7508052513966422E-2</v>
      </c>
    </row>
    <row r="105" spans="1:2" x14ac:dyDescent="0.25">
      <c r="A105" s="5">
        <v>0.60799999999999998</v>
      </c>
      <c r="B105" s="32">
        <v>-5.8413237988826597E-2</v>
      </c>
    </row>
    <row r="106" spans="1:2" x14ac:dyDescent="0.25">
      <c r="A106" s="5">
        <v>0.66900000000000004</v>
      </c>
      <c r="B106" s="32">
        <v>-5.9318423463686952E-2</v>
      </c>
    </row>
    <row r="107" spans="1:2" x14ac:dyDescent="0.25">
      <c r="A107" s="5">
        <v>0.73</v>
      </c>
      <c r="B107" s="32">
        <v>-6.0223608938547502E-2</v>
      </c>
    </row>
    <row r="108" spans="1:2" x14ac:dyDescent="0.25">
      <c r="A108" s="5">
        <v>0.79</v>
      </c>
      <c r="B108" s="32">
        <v>-6.1113955307262602E-2</v>
      </c>
    </row>
    <row r="109" spans="1:2" x14ac:dyDescent="0.25">
      <c r="A109" s="5">
        <v>0.85099999999999998</v>
      </c>
      <c r="B109" s="32">
        <v>-6.2019140782122763E-2</v>
      </c>
    </row>
    <row r="110" spans="1:2" x14ac:dyDescent="0.25">
      <c r="A110" s="5">
        <v>0.91200000000000003</v>
      </c>
      <c r="B110" s="32">
        <v>-6.2099548872180589E-2</v>
      </c>
    </row>
    <row r="111" spans="1:2" x14ac:dyDescent="0.25">
      <c r="A111" s="5">
        <v>0.97299999999999998</v>
      </c>
      <c r="B111" s="32">
        <v>-5.4846817042606522E-2</v>
      </c>
    </row>
    <row r="112" spans="1:2" x14ac:dyDescent="0.25">
      <c r="A112" s="5">
        <v>1.034</v>
      </c>
      <c r="B112" s="32">
        <v>-4.7594085213032537E-2</v>
      </c>
    </row>
    <row r="113" spans="1:2" x14ac:dyDescent="0.25">
      <c r="A113" s="5">
        <v>1.0940000000000001</v>
      </c>
      <c r="B113" s="32">
        <v>-4.1485610859728309E-2</v>
      </c>
    </row>
    <row r="114" spans="1:2" x14ac:dyDescent="0.25">
      <c r="A114" s="5">
        <v>1.155</v>
      </c>
      <c r="B114" s="32">
        <v>-4.0872850678732808E-2</v>
      </c>
    </row>
    <row r="115" spans="1:2" x14ac:dyDescent="0.25">
      <c r="A115" s="5">
        <v>1.216</v>
      </c>
      <c r="B115" s="32">
        <v>-4.0260090497737308E-2</v>
      </c>
    </row>
    <row r="116" spans="1:2" x14ac:dyDescent="0.25">
      <c r="A116" s="5">
        <v>1.2769999999999999</v>
      </c>
      <c r="B116" s="32">
        <v>-3.9647330316741933E-2</v>
      </c>
    </row>
    <row r="117" spans="1:2" x14ac:dyDescent="0.25">
      <c r="A117" s="5">
        <v>1.3380000000000001</v>
      </c>
      <c r="B117" s="32">
        <v>-3.9034570135746537E-2</v>
      </c>
    </row>
    <row r="118" spans="1:2" x14ac:dyDescent="0.25">
      <c r="A118" s="5">
        <v>1.3979999999999999</v>
      </c>
      <c r="B118" s="32">
        <v>-3.7905882352941241E-2</v>
      </c>
    </row>
    <row r="119" spans="1:2" x14ac:dyDescent="0.25">
      <c r="A119" s="5">
        <v>1.4590000000000001</v>
      </c>
      <c r="B119" s="32">
        <v>-3.5337161531278902E-2</v>
      </c>
    </row>
    <row r="120" spans="1:2" x14ac:dyDescent="0.25">
      <c r="A120" s="5">
        <v>1.52</v>
      </c>
      <c r="B120" s="32">
        <v>-3.2768440709617153E-2</v>
      </c>
    </row>
    <row r="121" spans="1:2" x14ac:dyDescent="0.25">
      <c r="A121" s="5">
        <v>1.581</v>
      </c>
      <c r="B121" s="32">
        <v>-3.0199719887955001E-2</v>
      </c>
    </row>
    <row r="122" spans="1:2" x14ac:dyDescent="0.25">
      <c r="A122" s="5">
        <v>1.6419999999999999</v>
      </c>
      <c r="B122" s="32">
        <v>-2.7630999066293301E-2</v>
      </c>
    </row>
    <row r="123" spans="1:2" x14ac:dyDescent="0.25">
      <c r="A123" s="5">
        <v>1.702</v>
      </c>
      <c r="B123" s="32">
        <v>-2.5104388422035662E-2</v>
      </c>
    </row>
    <row r="124" spans="1:2" x14ac:dyDescent="0.25">
      <c r="A124" s="5">
        <v>1.7629999999999999</v>
      </c>
      <c r="B124" s="32">
        <v>-2.253566760037351E-2</v>
      </c>
    </row>
    <row r="125" spans="1:2" x14ac:dyDescent="0.25">
      <c r="A125" s="5">
        <v>1.8240000000000001</v>
      </c>
      <c r="B125" s="32">
        <v>-1.9966946778711359E-2</v>
      </c>
    </row>
    <row r="126" spans="1:2" x14ac:dyDescent="0.25">
      <c r="A126" s="5">
        <v>1.885</v>
      </c>
      <c r="B126" s="32">
        <v>-1.7937442922374321E-2</v>
      </c>
    </row>
    <row r="127" spans="1:2" x14ac:dyDescent="0.25">
      <c r="A127" s="5">
        <v>1.946</v>
      </c>
      <c r="B127" s="32">
        <v>-1.6762009132420229E-2</v>
      </c>
    </row>
    <row r="128" spans="1:2" x14ac:dyDescent="0.25">
      <c r="A128" s="5">
        <v>2.0059999999999998</v>
      </c>
      <c r="B128" s="32">
        <v>-1.5605844748858559E-2</v>
      </c>
    </row>
    <row r="129" spans="1:2" x14ac:dyDescent="0.25">
      <c r="A129" s="5">
        <v>2.0670000000000002</v>
      </c>
      <c r="B129" s="32">
        <v>-1.4430410958904041E-2</v>
      </c>
    </row>
    <row r="130" spans="1:2" x14ac:dyDescent="0.25">
      <c r="A130" s="5">
        <v>2.1280000000000001</v>
      </c>
      <c r="B130" s="32">
        <v>-1.3254977168949991E-2</v>
      </c>
    </row>
    <row r="131" spans="1:2" x14ac:dyDescent="0.25">
      <c r="A131" s="5">
        <v>2.1890000000000001</v>
      </c>
      <c r="B131" s="32">
        <v>-1.2079543378995481E-2</v>
      </c>
    </row>
    <row r="132" spans="1:2" x14ac:dyDescent="0.25">
      <c r="A132" s="5">
        <v>2.25</v>
      </c>
      <c r="B132" s="32">
        <v>-1.090410958904098E-2</v>
      </c>
    </row>
    <row r="133" spans="1:2" x14ac:dyDescent="0.25">
      <c r="A133" s="5">
        <v>2.31</v>
      </c>
      <c r="B133" s="32">
        <v>-9.7479452054796134E-3</v>
      </c>
    </row>
    <row r="134" spans="1:2" x14ac:dyDescent="0.25">
      <c r="A134" s="5">
        <v>2.371</v>
      </c>
      <c r="B134" s="32">
        <v>-8.5725114155247098E-3</v>
      </c>
    </row>
    <row r="135" spans="1:2" x14ac:dyDescent="0.25">
      <c r="A135" s="5">
        <v>2.4319999999999999</v>
      </c>
      <c r="B135" s="32">
        <v>-7.3970776255706952E-3</v>
      </c>
    </row>
    <row r="136" spans="1:2" x14ac:dyDescent="0.25">
      <c r="A136" s="5">
        <v>2.4929999999999999</v>
      </c>
      <c r="B136" s="32">
        <v>-6.2216438356165471E-3</v>
      </c>
    </row>
    <row r="137" spans="1:2" x14ac:dyDescent="0.25">
      <c r="A137" s="5">
        <v>2.5539999999999998</v>
      </c>
      <c r="B137" s="32">
        <v>-5.0462100456623096E-3</v>
      </c>
    </row>
    <row r="138" spans="1:2" x14ac:dyDescent="0.25">
      <c r="A138" s="5">
        <v>2.6139999999999999</v>
      </c>
      <c r="B138" s="32">
        <v>-3.890045662100407E-3</v>
      </c>
    </row>
    <row r="139" spans="1:2" x14ac:dyDescent="0.25">
      <c r="A139" s="5">
        <v>2.6749999999999998</v>
      </c>
      <c r="B139" s="32">
        <v>-2.7146118721461708E-3</v>
      </c>
    </row>
    <row r="140" spans="1:2" x14ac:dyDescent="0.25">
      <c r="A140" s="5">
        <v>2.7360000000000002</v>
      </c>
      <c r="B140" s="32">
        <v>-1.5391780821918371E-3</v>
      </c>
    </row>
    <row r="141" spans="1:2" x14ac:dyDescent="0.25">
      <c r="A141" s="5">
        <v>2.7970000000000002</v>
      </c>
      <c r="B141" s="32">
        <v>-3.6374429223746762E-4</v>
      </c>
    </row>
    <row r="142" spans="1:2" x14ac:dyDescent="0.25">
      <c r="A142" s="5">
        <v>2.8580000000000001</v>
      </c>
      <c r="B142" s="32">
        <v>5.7696806117855178E-4</v>
      </c>
    </row>
    <row r="143" spans="1:2" x14ac:dyDescent="0.25">
      <c r="A143" s="5">
        <v>2.9180000000000001</v>
      </c>
      <c r="B143" s="32">
        <v>8.252811515973243E-4</v>
      </c>
    </row>
    <row r="144" spans="1:2" x14ac:dyDescent="0.25">
      <c r="A144" s="5">
        <v>2.9790000000000001</v>
      </c>
      <c r="B144" s="32">
        <v>1.077732793522568E-3</v>
      </c>
    </row>
    <row r="145" spans="1:2" x14ac:dyDescent="0.25">
      <c r="A145" s="5">
        <v>3.04</v>
      </c>
      <c r="B145" s="32">
        <v>1.330184435447634E-3</v>
      </c>
    </row>
    <row r="146" spans="1:2" x14ac:dyDescent="0.25">
      <c r="A146" s="5">
        <v>3.101</v>
      </c>
      <c r="B146" s="32">
        <v>1.582636077372701E-3</v>
      </c>
    </row>
    <row r="147" spans="1:2" x14ac:dyDescent="0.25">
      <c r="A147" s="5">
        <v>3.1619999999999999</v>
      </c>
      <c r="B147" s="32">
        <v>1.835087719298478E-3</v>
      </c>
    </row>
    <row r="148" spans="1:2" x14ac:dyDescent="0.25">
      <c r="A148" s="5">
        <v>3.222</v>
      </c>
      <c r="B148" s="32">
        <v>2.0834008097165391E-3</v>
      </c>
    </row>
    <row r="149" spans="1:2" x14ac:dyDescent="0.25">
      <c r="A149" s="5">
        <v>3.2829999999999999</v>
      </c>
      <c r="B149" s="32">
        <v>2.3358524516417828E-3</v>
      </c>
    </row>
    <row r="150" spans="1:2" x14ac:dyDescent="0.25">
      <c r="A150" s="5">
        <v>3.3439999999999999</v>
      </c>
      <c r="B150" s="32">
        <v>2.5883040935671172E-3</v>
      </c>
    </row>
    <row r="151" spans="1:2" x14ac:dyDescent="0.25">
      <c r="A151" s="5">
        <v>3.4049999999999998</v>
      </c>
      <c r="B151" s="32">
        <v>2.840755735492583E-3</v>
      </c>
    </row>
    <row r="152" spans="1:2" x14ac:dyDescent="0.25">
      <c r="A152" s="5">
        <v>3.4660000000000002</v>
      </c>
      <c r="B152" s="32">
        <v>3.093207377418051E-3</v>
      </c>
    </row>
    <row r="153" spans="1:2" x14ac:dyDescent="0.25">
      <c r="A153" s="5">
        <v>3.5259999999999998</v>
      </c>
      <c r="B153" s="32">
        <v>3.3415204678369989E-3</v>
      </c>
    </row>
    <row r="154" spans="1:2" x14ac:dyDescent="0.25">
      <c r="A154" s="5">
        <v>3.5870000000000002</v>
      </c>
      <c r="B154" s="32">
        <v>3.5939721097617131E-3</v>
      </c>
    </row>
    <row r="155" spans="1:2" x14ac:dyDescent="0.25">
      <c r="A155" s="5">
        <v>3.6480000000000001</v>
      </c>
      <c r="B155" s="32">
        <v>3.8464237516866902E-3</v>
      </c>
    </row>
    <row r="156" spans="1:2" x14ac:dyDescent="0.25">
      <c r="A156" s="5">
        <v>3.7090000000000001</v>
      </c>
      <c r="B156" s="32">
        <v>4.0988753936124674E-3</v>
      </c>
    </row>
    <row r="157" spans="1:2" x14ac:dyDescent="0.25">
      <c r="A157" s="5">
        <v>3.77</v>
      </c>
      <c r="B157" s="32">
        <v>4.3513270355375333E-3</v>
      </c>
    </row>
    <row r="158" spans="1:2" x14ac:dyDescent="0.25">
      <c r="A158" s="5">
        <v>3.83</v>
      </c>
      <c r="B158" s="32">
        <v>4.5996401259555952E-3</v>
      </c>
    </row>
    <row r="159" spans="1:2" x14ac:dyDescent="0.25">
      <c r="A159" s="5">
        <v>3.891</v>
      </c>
      <c r="B159" s="32">
        <v>5.2111413043482088E-3</v>
      </c>
    </row>
    <row r="160" spans="1:2" x14ac:dyDescent="0.25">
      <c r="A160" s="5">
        <v>3.952</v>
      </c>
      <c r="B160" s="32">
        <v>5.8797101449277614E-3</v>
      </c>
    </row>
    <row r="161" spans="1:2" x14ac:dyDescent="0.25">
      <c r="A161" s="8">
        <v>4.0129999999999999</v>
      </c>
      <c r="B161" s="35">
        <v>6.5482789855074927E-3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12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125.82100213407639</v>
      </c>
      <c r="C42" s="6">
        <f>125.821002134076 * $B$37 / 100</f>
        <v>125.82100213407598</v>
      </c>
      <c r="D42" s="6">
        <v>15.85316666666666</v>
      </c>
      <c r="E42" s="7">
        <f>15.8531666666666 * $B$37 / 100</f>
        <v>15.853166666666601</v>
      </c>
    </row>
    <row r="43" spans="1:5" x14ac:dyDescent="0.25">
      <c r="A43" s="5">
        <v>5</v>
      </c>
      <c r="B43" s="6">
        <v>126.548600945343</v>
      </c>
      <c r="C43" s="6">
        <f>126.548600945342 * $B$37 / 100</f>
        <v>126.548600945342</v>
      </c>
      <c r="D43" s="6">
        <v>15.9448425</v>
      </c>
      <c r="E43" s="7">
        <f>15.9448425 * $B$37 / 100</f>
        <v>15.9448425</v>
      </c>
    </row>
    <row r="44" spans="1:5" x14ac:dyDescent="0.25">
      <c r="A44" s="5">
        <v>10</v>
      </c>
      <c r="B44" s="6">
        <v>127.2761997566095</v>
      </c>
      <c r="C44" s="6">
        <f>127.276199756609 * $B$37 / 100</f>
        <v>127.276199756609</v>
      </c>
      <c r="D44" s="6">
        <v>16.03651833333333</v>
      </c>
      <c r="E44" s="7">
        <f>16.0365183333333 * $B$37 / 100</f>
        <v>16.036518333333301</v>
      </c>
    </row>
    <row r="45" spans="1:5" x14ac:dyDescent="0.25">
      <c r="A45" s="5">
        <v>15</v>
      </c>
      <c r="B45" s="6">
        <v>128.003798567876</v>
      </c>
      <c r="C45" s="6">
        <f>128.003798567875 * $B$37 / 100</f>
        <v>128.00379856787501</v>
      </c>
      <c r="D45" s="6">
        <v>16.12819416666667</v>
      </c>
      <c r="E45" s="7">
        <f>16.1281941666666 * $B$37 / 100</f>
        <v>16.128194166666599</v>
      </c>
    </row>
    <row r="46" spans="1:5" x14ac:dyDescent="0.25">
      <c r="A46" s="5">
        <v>20</v>
      </c>
      <c r="B46" s="6">
        <v>128.73139737914249</v>
      </c>
      <c r="C46" s="6">
        <f>128.731397379142 * $B$37 / 100</f>
        <v>128.73139737914201</v>
      </c>
      <c r="D46" s="6">
        <v>16.21987</v>
      </c>
      <c r="E46" s="7">
        <f>16.21987 * $B$37 / 100</f>
        <v>16.21987</v>
      </c>
    </row>
    <row r="47" spans="1:5" x14ac:dyDescent="0.25">
      <c r="A47" s="5">
        <v>25</v>
      </c>
      <c r="B47" s="6">
        <v>129.45899619040901</v>
      </c>
      <c r="C47" s="6">
        <f>129.458996190409 * $B$37 / 100</f>
        <v>129.45899619040901</v>
      </c>
      <c r="D47" s="6">
        <v>16.31154583333333</v>
      </c>
      <c r="E47" s="7">
        <f>16.3115458333333 * $B$37 / 100</f>
        <v>16.311545833333302</v>
      </c>
    </row>
    <row r="48" spans="1:5" x14ac:dyDescent="0.25">
      <c r="A48" s="5">
        <v>30</v>
      </c>
      <c r="B48" s="6">
        <v>130.1865950016755</v>
      </c>
      <c r="C48" s="6">
        <f>130.186595001675 * $B$37 / 100</f>
        <v>130.18659500167499</v>
      </c>
      <c r="D48" s="6">
        <v>16.40322166666666</v>
      </c>
      <c r="E48" s="7">
        <f>16.4032216666666 * $B$37 / 100</f>
        <v>16.4032216666666</v>
      </c>
    </row>
    <row r="49" spans="1:18" x14ac:dyDescent="0.25">
      <c r="A49" s="5">
        <v>35</v>
      </c>
      <c r="B49" s="6">
        <v>130.91419381294199</v>
      </c>
      <c r="C49" s="6">
        <f>130.914193812942 * $B$37 / 100</f>
        <v>130.91419381294199</v>
      </c>
      <c r="D49" s="6">
        <v>16.4948975</v>
      </c>
      <c r="E49" s="7">
        <f>16.4948974999999 * $B$37 / 100</f>
        <v>16.494897499999901</v>
      </c>
    </row>
    <row r="50" spans="1:18" x14ac:dyDescent="0.25">
      <c r="A50" s="5">
        <v>40</v>
      </c>
      <c r="B50" s="6">
        <v>131.64179262420851</v>
      </c>
      <c r="C50" s="6">
        <f>131.641792624208 * $B$37 / 100</f>
        <v>131.64179262420799</v>
      </c>
      <c r="D50" s="6">
        <v>16.58657333333333</v>
      </c>
      <c r="E50" s="7">
        <f>16.5865733333333 * $B$37 / 100</f>
        <v>16.586573333333298</v>
      </c>
    </row>
    <row r="51" spans="1:18" x14ac:dyDescent="0.25">
      <c r="A51" s="5">
        <v>45</v>
      </c>
      <c r="B51" s="6">
        <v>132.36939143547511</v>
      </c>
      <c r="C51" s="6">
        <f>132.369391435475 * $B$37 / 100</f>
        <v>132.36939143547499</v>
      </c>
      <c r="D51" s="6">
        <v>16.678249166666671</v>
      </c>
      <c r="E51" s="7">
        <f>16.6782491666666 * $B$37 / 100</f>
        <v>16.6782491666666</v>
      </c>
    </row>
    <row r="52" spans="1:18" x14ac:dyDescent="0.25">
      <c r="A52" s="5">
        <v>50</v>
      </c>
      <c r="B52" s="6">
        <v>133.0969902467416</v>
      </c>
      <c r="C52" s="6">
        <f>133.096990246741 * $B$37 / 100</f>
        <v>133.096990246741</v>
      </c>
      <c r="D52" s="6">
        <v>16.769925000000001</v>
      </c>
      <c r="E52" s="7">
        <f>16.769925 * $B$37 / 100</f>
        <v>16.769925000000001</v>
      </c>
    </row>
    <row r="53" spans="1:18" x14ac:dyDescent="0.25">
      <c r="A53" s="5">
        <v>55</v>
      </c>
      <c r="B53" s="6">
        <v>133.82458905800809</v>
      </c>
      <c r="C53" s="6">
        <f>133.824589058008 * $B$37 / 100</f>
        <v>133.824589058008</v>
      </c>
      <c r="D53" s="6">
        <v>16.86160083333333</v>
      </c>
      <c r="E53" s="7">
        <f>16.8616008333333 * $B$37 / 100</f>
        <v>16.861600833333299</v>
      </c>
    </row>
    <row r="54" spans="1:18" x14ac:dyDescent="0.25">
      <c r="A54" s="5">
        <v>60</v>
      </c>
      <c r="B54" s="6">
        <v>134.5521878692746</v>
      </c>
      <c r="C54" s="6">
        <f>134.552187869274 * $B$37 / 100</f>
        <v>134.55218786927401</v>
      </c>
      <c r="D54" s="6">
        <v>16.95327666666666</v>
      </c>
      <c r="E54" s="7">
        <f>16.9532766666666 * $B$37 / 100</f>
        <v>16.9532766666666</v>
      </c>
    </row>
    <row r="55" spans="1:18" x14ac:dyDescent="0.25">
      <c r="A55" s="5">
        <v>65</v>
      </c>
      <c r="B55" s="6">
        <v>135.27978668054109</v>
      </c>
      <c r="C55" s="6">
        <f>135.279786680541 * $B$37 / 100</f>
        <v>135.27978668054101</v>
      </c>
      <c r="D55" s="6">
        <v>17.044952500000001</v>
      </c>
      <c r="E55" s="7">
        <f>17.0449524999999 * $B$37 / 100</f>
        <v>17.044952499999901</v>
      </c>
    </row>
    <row r="56" spans="1:18" x14ac:dyDescent="0.25">
      <c r="A56" s="5">
        <v>70</v>
      </c>
      <c r="B56" s="6">
        <v>136.00738549180761</v>
      </c>
      <c r="C56" s="6">
        <f>136.007385491807 * $B$37 / 100</f>
        <v>136.00738549180701</v>
      </c>
      <c r="D56" s="6">
        <v>17.136628333333331</v>
      </c>
      <c r="E56" s="7">
        <f>17.1366283333333 * $B$37 / 100</f>
        <v>17.136628333333299</v>
      </c>
    </row>
    <row r="57" spans="1:18" x14ac:dyDescent="0.25">
      <c r="A57" s="5">
        <v>75</v>
      </c>
      <c r="B57" s="6">
        <v>136.7349843030741</v>
      </c>
      <c r="C57" s="6">
        <f>136.734984303074 * $B$37 / 100</f>
        <v>136.73498430307399</v>
      </c>
      <c r="D57" s="6">
        <v>17.228304166666661</v>
      </c>
      <c r="E57" s="7">
        <f>17.2283041666666 * $B$37 / 100</f>
        <v>17.2283041666666</v>
      </c>
    </row>
    <row r="58" spans="1:18" x14ac:dyDescent="0.25">
      <c r="A58" s="8">
        <v>80</v>
      </c>
      <c r="B58" s="9">
        <v>137.46258311434059</v>
      </c>
      <c r="C58" s="9">
        <f>137.46258311434 * $B$37 / 100</f>
        <v>137.46258311433999</v>
      </c>
      <c r="D58" s="9">
        <v>17.319980000000001</v>
      </c>
      <c r="E58" s="10">
        <f>17.31998 * $B$37 / 100</f>
        <v>17.319980000000001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29</v>
      </c>
      <c r="B65" s="1"/>
    </row>
    <row r="66" spans="1:34" x14ac:dyDescent="0.25">
      <c r="A66" s="24" t="s">
        <v>30</v>
      </c>
      <c r="B66" s="25" t="s">
        <v>31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20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0</v>
      </c>
      <c r="B68" s="31">
        <v>5.5859810213920804</v>
      </c>
      <c r="C68" s="31">
        <v>5.0654624198618006</v>
      </c>
      <c r="D68" s="31">
        <v>4.5872821895852898</v>
      </c>
      <c r="E68" s="31">
        <v>4.1499034167808393</v>
      </c>
      <c r="F68" s="31">
        <v>3.751730167053168</v>
      </c>
      <c r="G68" s="31">
        <v>3.3911074853934</v>
      </c>
      <c r="H68" s="31">
        <v>3.0663213961790809</v>
      </c>
      <c r="I68" s="31">
        <v>2.7755989031741448</v>
      </c>
      <c r="J68" s="31">
        <v>2.517107989528955</v>
      </c>
      <c r="K68" s="31">
        <v>2.2889576177802771</v>
      </c>
      <c r="L68" s="31">
        <v>2.0891977298512869</v>
      </c>
      <c r="M68" s="31">
        <v>1.9158192470515789</v>
      </c>
      <c r="N68" s="31">
        <v>1.766754070077148</v>
      </c>
      <c r="O68" s="31">
        <v>1.639875079010404</v>
      </c>
      <c r="P68" s="31">
        <v>1.53299613332017</v>
      </c>
      <c r="Q68" s="31">
        <v>1.443872071861676</v>
      </c>
      <c r="R68" s="31">
        <v>1.3701987128765609</v>
      </c>
      <c r="S68" s="31">
        <v>1.3096128539928831</v>
      </c>
      <c r="T68" s="31">
        <v>1.2596922722250961</v>
      </c>
      <c r="U68" s="31">
        <v>1.217955723974081</v>
      </c>
      <c r="V68" s="31">
        <v>1.181862945027119</v>
      </c>
      <c r="W68" s="31">
        <v>1.148814650557904</v>
      </c>
      <c r="X68" s="31">
        <v>1.116152535126544</v>
      </c>
      <c r="Y68" s="31">
        <v>1.0811592726795469</v>
      </c>
      <c r="Z68" s="31">
        <v>1.0410585165498469</v>
      </c>
      <c r="AA68" s="31">
        <v>0.99301489945678334</v>
      </c>
      <c r="AB68" s="31">
        <v>0.93413403350609547</v>
      </c>
      <c r="AC68" s="31">
        <v>0.86146251018994235</v>
      </c>
      <c r="AD68" s="31">
        <v>0.77198790038689147</v>
      </c>
      <c r="AE68" s="31">
        <v>0.66263875436192821</v>
      </c>
      <c r="AF68" s="31">
        <v>0.53028460176644221</v>
      </c>
      <c r="AG68" s="31">
        <v>0.37173595163822182</v>
      </c>
      <c r="AH68" s="32">
        <v>0.18374429240149229</v>
      </c>
    </row>
    <row r="69" spans="1:34" x14ac:dyDescent="0.25">
      <c r="A69" s="30">
        <v>5</v>
      </c>
      <c r="B69" s="31">
        <v>5.6292405867668656</v>
      </c>
      <c r="C69" s="31">
        <v>5.1038309648453968</v>
      </c>
      <c r="D69" s="31">
        <v>4.6211410239335411</v>
      </c>
      <c r="E69" s="31">
        <v>4.179619175680199</v>
      </c>
      <c r="F69" s="31">
        <v>3.7776548111206671</v>
      </c>
      <c r="G69" s="31">
        <v>3.4135783006766638</v>
      </c>
      <c r="H69" s="31">
        <v>3.085660994156318</v>
      </c>
      <c r="I69" s="31">
        <v>2.792115220754158</v>
      </c>
      <c r="J69" s="31">
        <v>2.531094289051135</v>
      </c>
      <c r="K69" s="31">
        <v>2.3006924870146022</v>
      </c>
      <c r="L69" s="31">
        <v>2.0989450819983309</v>
      </c>
      <c r="M69" s="31">
        <v>1.9238283207424971</v>
      </c>
      <c r="N69" s="31">
        <v>1.7732594293736901</v>
      </c>
      <c r="O69" s="31">
        <v>1.645096613404905</v>
      </c>
      <c r="P69" s="31">
        <v>1.5371390577355559</v>
      </c>
      <c r="Q69" s="31">
        <v>1.447126926651463</v>
      </c>
      <c r="R69" s="31">
        <v>1.372741363824856</v>
      </c>
      <c r="S69" s="31">
        <v>1.311604492314373</v>
      </c>
      <c r="T69" s="31">
        <v>1.261279414565071</v>
      </c>
      <c r="U69" s="31">
        <v>1.219270212408412</v>
      </c>
      <c r="V69" s="31">
        <v>1.1830219470622649</v>
      </c>
      <c r="W69" s="31">
        <v>1.149920659130917</v>
      </c>
      <c r="X69" s="31">
        <v>1.117293368605065</v>
      </c>
      <c r="Y69" s="31">
        <v>1.0824080748618059</v>
      </c>
      <c r="Z69" s="31">
        <v>1.0424737566646569</v>
      </c>
      <c r="AA69" s="31">
        <v>0.99464037216355727</v>
      </c>
      <c r="AB69" s="31">
        <v>0.93599885889482493</v>
      </c>
      <c r="AC69" s="31">
        <v>0.86358113378121615</v>
      </c>
      <c r="AD69" s="31">
        <v>0.77436009313188947</v>
      </c>
      <c r="AE69" s="31">
        <v>0.66524961264241345</v>
      </c>
      <c r="AF69" s="31">
        <v>0.53310454739476509</v>
      </c>
      <c r="AG69" s="31">
        <v>0.37472073185732502</v>
      </c>
      <c r="AH69" s="32">
        <v>0.18683497988490849</v>
      </c>
    </row>
    <row r="70" spans="1:34" x14ac:dyDescent="0.25">
      <c r="A70" s="30">
        <v>10</v>
      </c>
      <c r="B70" s="31">
        <v>5.673164079444728</v>
      </c>
      <c r="C70" s="31">
        <v>5.142805188921117</v>
      </c>
      <c r="D70" s="31">
        <v>4.6555500953103461</v>
      </c>
      <c r="E70" s="31">
        <v>4.2098325356919064</v>
      </c>
      <c r="F70" s="31">
        <v>3.8040272265316779</v>
      </c>
      <c r="G70" s="31">
        <v>3.4364498636819731</v>
      </c>
      <c r="H70" s="31">
        <v>3.1053571223815042</v>
      </c>
      <c r="I70" s="31">
        <v>2.8089466572553969</v>
      </c>
      <c r="J70" s="31">
        <v>2.5453571023151902</v>
      </c>
      <c r="K70" s="31">
        <v>2.3126680709588219</v>
      </c>
      <c r="L70" s="31">
        <v>2.1089001559706531</v>
      </c>
      <c r="M70" s="31">
        <v>1.9320149295214519</v>
      </c>
      <c r="N70" s="31">
        <v>1.779914943168394</v>
      </c>
      <c r="O70" s="31">
        <v>1.6504437278550661</v>
      </c>
      <c r="P70" s="31">
        <v>1.5413857939114719</v>
      </c>
      <c r="Q70" s="31">
        <v>1.45046663105402</v>
      </c>
      <c r="R70" s="31">
        <v>1.3753527083855239</v>
      </c>
      <c r="S70" s="31">
        <v>1.313651474395223</v>
      </c>
      <c r="T70" s="31">
        <v>1.262911356958752</v>
      </c>
      <c r="U70" s="31">
        <v>1.220621763338166</v>
      </c>
      <c r="V70" s="31">
        <v>1.1842130801819291</v>
      </c>
      <c r="W70" s="31">
        <v>1.1510566735249059</v>
      </c>
      <c r="X70" s="31">
        <v>1.118464888788393</v>
      </c>
      <c r="Y70" s="31">
        <v>1.0836910507800701</v>
      </c>
      <c r="Z70" s="31">
        <v>1.043929463694051</v>
      </c>
      <c r="AA70" s="31">
        <v>0.99631541111085387</v>
      </c>
      <c r="AB70" s="31">
        <v>0.93792515599739601</v>
      </c>
      <c r="AC70" s="31">
        <v>0.86577594070701835</v>
      </c>
      <c r="AD70" s="31">
        <v>0.77682598697945715</v>
      </c>
      <c r="AE70" s="31">
        <v>0.66797449594089409</v>
      </c>
      <c r="AF70" s="31">
        <v>0.53606164810387757</v>
      </c>
      <c r="AG70" s="31">
        <v>0.37786860336738581</v>
      </c>
      <c r="AH70" s="32">
        <v>0.19011750101681821</v>
      </c>
    </row>
    <row r="71" spans="1:34" x14ac:dyDescent="0.25">
      <c r="A71" s="30">
        <v>15</v>
      </c>
      <c r="B71" s="31">
        <v>5.7177575996407199</v>
      </c>
      <c r="C71" s="31">
        <v>5.1823911047308906</v>
      </c>
      <c r="D71" s="31">
        <v>4.6905153287845032</v>
      </c>
      <c r="E71" s="31">
        <v>4.2405493343116261</v>
      </c>
      <c r="F71" s="31">
        <v>3.8308531632087401</v>
      </c>
      <c r="G71" s="31">
        <v>3.4597278367587379</v>
      </c>
      <c r="H71" s="31">
        <v>3.1254153556309272</v>
      </c>
      <c r="I71" s="31">
        <v>2.8260986998810211</v>
      </c>
      <c r="J71" s="31">
        <v>2.559901828951141</v>
      </c>
      <c r="K71" s="31">
        <v>2.3248896816698261</v>
      </c>
      <c r="L71" s="31">
        <v>2.1190681762520192</v>
      </c>
      <c r="M71" s="31">
        <v>1.940384210299078</v>
      </c>
      <c r="N71" s="31">
        <v>1.7867256607987689</v>
      </c>
      <c r="O71" s="31">
        <v>1.655921384125268</v>
      </c>
      <c r="P71" s="31">
        <v>1.545741216039167</v>
      </c>
      <c r="Q71" s="31">
        <v>1.453895971687464</v>
      </c>
      <c r="R71" s="31">
        <v>1.378037445603564</v>
      </c>
      <c r="S71" s="31">
        <v>1.315758411707292</v>
      </c>
      <c r="T71" s="31">
        <v>1.2645926233048761</v>
      </c>
      <c r="U71" s="31">
        <v>1.2220148130889561</v>
      </c>
      <c r="V71" s="31">
        <v>1.1854406931385839</v>
      </c>
      <c r="W71" s="31">
        <v>1.152226954919225</v>
      </c>
      <c r="X71" s="31">
        <v>1.1196712692827491</v>
      </c>
      <c r="Y71" s="31">
        <v>1.085012286467441</v>
      </c>
      <c r="Z71" s="31">
        <v>1.04542963609799</v>
      </c>
      <c r="AA71" s="31">
        <v>0.99804392718550783</v>
      </c>
      <c r="AB71" s="31">
        <v>0.93991674812750814</v>
      </c>
      <c r="AC71" s="31">
        <v>0.86805066670790942</v>
      </c>
      <c r="AD71" s="31">
        <v>0.77938923009704886</v>
      </c>
      <c r="AE71" s="31">
        <v>0.67081696485169329</v>
      </c>
      <c r="AF71" s="31">
        <v>0.53915937691497118</v>
      </c>
      <c r="AG71" s="31">
        <v>0.38118295161646298</v>
      </c>
      <c r="AH71" s="32">
        <v>0.19359515367214719</v>
      </c>
    </row>
    <row r="72" spans="1:34" x14ac:dyDescent="0.25">
      <c r="A72" s="30">
        <v>20</v>
      </c>
      <c r="B72" s="31">
        <v>5.7630270172770244</v>
      </c>
      <c r="C72" s="31">
        <v>5.2225944946237766</v>
      </c>
      <c r="D72" s="31">
        <v>4.7260424191319368</v>
      </c>
      <c r="E72" s="31">
        <v>4.2717751787421614</v>
      </c>
      <c r="F72" s="31">
        <v>3.858138140781521</v>
      </c>
      <c r="G72" s="31">
        <v>3.4834176519635012</v>
      </c>
      <c r="H72" s="31">
        <v>3.145841038387998</v>
      </c>
      <c r="I72" s="31">
        <v>2.843576605541307</v>
      </c>
      <c r="J72" s="31">
        <v>2.5747336382961481</v>
      </c>
      <c r="K72" s="31">
        <v>2.3373624009116418</v>
      </c>
      <c r="L72" s="31">
        <v>2.1294541370333251</v>
      </c>
      <c r="M72" s="31">
        <v>1.9489410696931451</v>
      </c>
      <c r="N72" s="31">
        <v>1.793696401309455</v>
      </c>
      <c r="O72" s="31">
        <v>1.661534313687024</v>
      </c>
      <c r="P72" s="31">
        <v>1.550209968017024</v>
      </c>
      <c r="Q72" s="31">
        <v>1.4574195048770531</v>
      </c>
      <c r="R72" s="31">
        <v>1.3808000442310999</v>
      </c>
      <c r="S72" s="31">
        <v>1.3179296854295759</v>
      </c>
      <c r="T72" s="31">
        <v>1.2663275072093061</v>
      </c>
      <c r="U72" s="31">
        <v>1.2234535676935121</v>
      </c>
      <c r="V72" s="31">
        <v>1.1867089043918471</v>
      </c>
      <c r="W72" s="31">
        <v>1.1534355342003499</v>
      </c>
      <c r="X72" s="31">
        <v>1.1209164534014859</v>
      </c>
      <c r="Y72" s="31">
        <v>1.0863756376641329</v>
      </c>
      <c r="Z72" s="31">
        <v>1.046978042043563</v>
      </c>
      <c r="AA72" s="31">
        <v>0.99982960098148566</v>
      </c>
      <c r="AB72" s="31">
        <v>0.94197722830599528</v>
      </c>
      <c r="AC72" s="31">
        <v>0.87040881723160346</v>
      </c>
      <c r="AD72" s="31">
        <v>0.78205324035924484</v>
      </c>
      <c r="AE72" s="31">
        <v>0.67378034967625067</v>
      </c>
      <c r="AF72" s="31">
        <v>0.54240097655636987</v>
      </c>
      <c r="AG72" s="31">
        <v>0.38466693175974598</v>
      </c>
      <c r="AH72" s="32">
        <v>0.19727100543295961</v>
      </c>
    </row>
    <row r="73" spans="1:34" x14ac:dyDescent="0.25">
      <c r="A73" s="30">
        <v>25</v>
      </c>
      <c r="B73" s="31">
        <v>5.8089779719829648</v>
      </c>
      <c r="C73" s="31">
        <v>5.2634209106559648</v>
      </c>
      <c r="D73" s="31">
        <v>4.7621368308357086</v>
      </c>
      <c r="E73" s="31">
        <v>4.3035154458934404</v>
      </c>
      <c r="F73" s="31">
        <v>3.8858874485868311</v>
      </c>
      <c r="G73" s="31">
        <v>3.5075245110599411</v>
      </c>
      <c r="H73" s="31">
        <v>3.1666392848432601</v>
      </c>
      <c r="I73" s="31">
        <v>2.8613854008536781</v>
      </c>
      <c r="J73" s="31">
        <v>2.5898574693944969</v>
      </c>
      <c r="K73" s="31">
        <v>2.3500910801554342</v>
      </c>
      <c r="L73" s="31">
        <v>2.1400628022126091</v>
      </c>
      <c r="M73" s="31">
        <v>1.9576901840285561</v>
      </c>
      <c r="N73" s="31">
        <v>1.8008317534522269</v>
      </c>
      <c r="O73" s="31">
        <v>1.6672870177189729</v>
      </c>
      <c r="P73" s="31">
        <v>1.5547964634505631</v>
      </c>
      <c r="Q73" s="31">
        <v>1.4610415566551711</v>
      </c>
      <c r="R73" s="31">
        <v>1.383644742727385</v>
      </c>
      <c r="S73" s="31">
        <v>1.320169446448209</v>
      </c>
      <c r="T73" s="31">
        <v>1.2681200719850469</v>
      </c>
      <c r="U73" s="31">
        <v>1.224942002891716</v>
      </c>
      <c r="V73" s="31">
        <v>1.1880216021084531</v>
      </c>
      <c r="W73" s="31">
        <v>1.154686211961895</v>
      </c>
      <c r="X73" s="31">
        <v>1.1222041541650889</v>
      </c>
      <c r="Y73" s="31">
        <v>1.087784729817503</v>
      </c>
      <c r="Z73" s="31">
        <v>1.048578219405004</v>
      </c>
      <c r="AA73" s="31">
        <v>1.001675882799884</v>
      </c>
      <c r="AB73" s="31">
        <v>0.94410995926083285</v>
      </c>
      <c r="AC73" s="31">
        <v>0.87285366743294435</v>
      </c>
      <c r="AD73" s="31">
        <v>0.78482120534774136</v>
      </c>
      <c r="AE73" s="31">
        <v>0.67686775042315506</v>
      </c>
      <c r="AF73" s="31">
        <v>0.54578945946351265</v>
      </c>
      <c r="AG73" s="31">
        <v>0.38832346865955708</v>
      </c>
      <c r="AH73" s="32">
        <v>0.20114789358845539</v>
      </c>
    </row>
    <row r="74" spans="1:34" x14ac:dyDescent="0.25">
      <c r="A74" s="30">
        <v>30</v>
      </c>
      <c r="B74" s="31">
        <v>5.8556158730949894</v>
      </c>
      <c r="C74" s="31">
        <v>5.3048756745907761</v>
      </c>
      <c r="D74" s="31">
        <v>4.7988037980860119</v>
      </c>
      <c r="E74" s="31">
        <v>4.335775282382536</v>
      </c>
      <c r="F74" s="31">
        <v>3.914106145668597</v>
      </c>
      <c r="G74" s="31">
        <v>3.5320533855188581</v>
      </c>
      <c r="H74" s="31">
        <v>3.1878149788943899</v>
      </c>
      <c r="I74" s="31">
        <v>2.8795298821426738</v>
      </c>
      <c r="J74" s="31">
        <v>2.6052780309976051</v>
      </c>
      <c r="K74" s="31">
        <v>2.363080340579482</v>
      </c>
      <c r="L74" s="31">
        <v>2.150898705395019</v>
      </c>
      <c r="M74" s="31">
        <v>1.966635999337341</v>
      </c>
      <c r="N74" s="31">
        <v>1.808136075685985</v>
      </c>
      <c r="O74" s="31">
        <v>1.6731837671068901</v>
      </c>
      <c r="P74" s="31">
        <v>1.559504885652417</v>
      </c>
      <c r="Q74" s="31">
        <v>1.4647662227613341</v>
      </c>
      <c r="R74" s="31">
        <v>1.386575549258811</v>
      </c>
      <c r="S74" s="31">
        <v>1.3224816153564409</v>
      </c>
      <c r="T74" s="31">
        <v>1.2699741506522211</v>
      </c>
      <c r="U74" s="31">
        <v>1.2264838641305571</v>
      </c>
      <c r="V74" s="31">
        <v>1.189382444162274</v>
      </c>
      <c r="W74" s="31">
        <v>1.155982558504594</v>
      </c>
      <c r="X74" s="31">
        <v>1.1235378543011689</v>
      </c>
      <c r="Y74" s="31">
        <v>1.0892429580820391</v>
      </c>
      <c r="Z74" s="31">
        <v>1.050233475763662</v>
      </c>
      <c r="AA74" s="31">
        <v>1.003585992648927</v>
      </c>
      <c r="AB74" s="31">
        <v>0.94631807342710739</v>
      </c>
      <c r="AC74" s="31">
        <v>0.87538826217389187</v>
      </c>
      <c r="AD74" s="31">
        <v>0.78769608235138655</v>
      </c>
      <c r="AE74" s="31">
        <v>0.68008203680811374</v>
      </c>
      <c r="AF74" s="31">
        <v>0.5493276077789907</v>
      </c>
      <c r="AG74" s="31">
        <v>0.39215525688535108</v>
      </c>
      <c r="AH74" s="32">
        <v>0.20522842513495301</v>
      </c>
    </row>
    <row r="75" spans="1:34" x14ac:dyDescent="0.25">
      <c r="A75" s="30">
        <v>35</v>
      </c>
      <c r="B75" s="31">
        <v>5.9029458996566753</v>
      </c>
      <c r="C75" s="31">
        <v>5.3469638778986548</v>
      </c>
      <c r="D75" s="31">
        <v>4.8360483247801653</v>
      </c>
      <c r="E75" s="31">
        <v>4.3685596045336306</v>
      </c>
      <c r="F75" s="31">
        <v>3.9427990607778871</v>
      </c>
      <c r="G75" s="31">
        <v>3.5570090165181889</v>
      </c>
      <c r="H75" s="31">
        <v>3.2093727741461962</v>
      </c>
      <c r="I75" s="31">
        <v>2.898014615439982</v>
      </c>
      <c r="J75" s="31">
        <v>2.6209998015640239</v>
      </c>
      <c r="K75" s="31">
        <v>2.3763345730692138</v>
      </c>
      <c r="L75" s="31">
        <v>2.1619661498928551</v>
      </c>
      <c r="M75" s="31">
        <v>1.975782731358662</v>
      </c>
      <c r="N75" s="31">
        <v>1.8156134961767609</v>
      </c>
      <c r="O75" s="31">
        <v>1.67922860244368</v>
      </c>
      <c r="P75" s="31">
        <v>1.564339187642372</v>
      </c>
      <c r="Q75" s="31">
        <v>1.4685973686421889</v>
      </c>
      <c r="R75" s="31">
        <v>1.3895962416988921</v>
      </c>
      <c r="S75" s="31">
        <v>1.3248698824546661</v>
      </c>
      <c r="T75" s="31">
        <v>1.271893345938093</v>
      </c>
      <c r="U75" s="31">
        <v>1.2280826665641731</v>
      </c>
      <c r="V75" s="31">
        <v>1.1907948581343151</v>
      </c>
      <c r="W75" s="31">
        <v>1.1573279138363339</v>
      </c>
      <c r="X75" s="31">
        <v>1.1249208062444671</v>
      </c>
      <c r="Y75" s="31">
        <v>1.090753487319349</v>
      </c>
      <c r="Z75" s="31">
        <v>1.051946888408029</v>
      </c>
      <c r="AA75" s="31">
        <v>1.0055629202439791</v>
      </c>
      <c r="AB75" s="31">
        <v>0.94860447294705286</v>
      </c>
      <c r="AC75" s="31">
        <v>0.8780154160235466</v>
      </c>
      <c r="AD75" s="31">
        <v>0.79068059836615467</v>
      </c>
      <c r="AE75" s="31">
        <v>0.6834258482539709</v>
      </c>
      <c r="AF75" s="31">
        <v>0.55301797335252001</v>
      </c>
      <c r="AG75" s="31">
        <v>0.39616476071371298</v>
      </c>
      <c r="AH75" s="32">
        <v>0.20951497677590319</v>
      </c>
    </row>
    <row r="76" spans="1:34" x14ac:dyDescent="0.25">
      <c r="A76" s="30">
        <v>40</v>
      </c>
      <c r="B76" s="31">
        <v>5.9509730004187444</v>
      </c>
      <c r="C76" s="31">
        <v>5.3896903817572017</v>
      </c>
      <c r="D76" s="31">
        <v>4.8738751845226318</v>
      </c>
      <c r="E76" s="31">
        <v>4.4018730983780578</v>
      </c>
      <c r="F76" s="31">
        <v>3.9719707923729</v>
      </c>
      <c r="G76" s="31">
        <v>3.582395914943004</v>
      </c>
      <c r="H76" s="31">
        <v>3.2313170939106222</v>
      </c>
      <c r="I76" s="31">
        <v>2.916843936484407</v>
      </c>
      <c r="J76" s="31">
        <v>2.637027029259432</v>
      </c>
      <c r="K76" s="31">
        <v>2.3898579382171792</v>
      </c>
      <c r="L76" s="31">
        <v>2.1732692087255399</v>
      </c>
      <c r="M76" s="31">
        <v>1.9851343655388181</v>
      </c>
      <c r="N76" s="31">
        <v>1.823267912797726</v>
      </c>
      <c r="O76" s="31">
        <v>1.685425334029385</v>
      </c>
      <c r="P76" s="31">
        <v>1.569303092147333</v>
      </c>
      <c r="Q76" s="31">
        <v>1.472538629451515</v>
      </c>
      <c r="R76" s="31">
        <v>1.3927103676282819</v>
      </c>
      <c r="S76" s="31">
        <v>1.327337707750404</v>
      </c>
      <c r="T76" s="31">
        <v>1.273881030277054</v>
      </c>
      <c r="U76" s="31">
        <v>1.2297416950538249</v>
      </c>
      <c r="V76" s="31">
        <v>1.192262041312709</v>
      </c>
      <c r="W76" s="31">
        <v>1.1587253876721191</v>
      </c>
      <c r="X76" s="31">
        <v>1.1263560321368691</v>
      </c>
      <c r="Y76" s="31">
        <v>1.0923192520981899</v>
      </c>
      <c r="Z76" s="31">
        <v>1.053721304333721</v>
      </c>
      <c r="AA76" s="31">
        <v>1.007609425007518</v>
      </c>
      <c r="AB76" s="31">
        <v>0.9509718296700379</v>
      </c>
      <c r="AC76" s="31">
        <v>0.88073771325815053</v>
      </c>
      <c r="AD76" s="31">
        <v>0.79377725009514688</v>
      </c>
      <c r="AE76" s="31">
        <v>0.68690159389070382</v>
      </c>
      <c r="AF76" s="31">
        <v>0.55686287774094467</v>
      </c>
      <c r="AG76" s="31">
        <v>0.40035421412836669</v>
      </c>
      <c r="AH76" s="32">
        <v>0.21400969492190039</v>
      </c>
    </row>
    <row r="77" spans="1:34" x14ac:dyDescent="0.25">
      <c r="A77" s="30">
        <v>45</v>
      </c>
      <c r="B77" s="31">
        <v>5.9997018938390241</v>
      </c>
      <c r="C77" s="31">
        <v>5.4330598170511069</v>
      </c>
      <c r="D77" s="31">
        <v>4.9122889206249836</v>
      </c>
      <c r="E77" s="31">
        <v>4.4357202196542618</v>
      </c>
      <c r="F77" s="31">
        <v>4.0016257086189553</v>
      </c>
      <c r="G77" s="31">
        <v>3.608218361385497</v>
      </c>
      <c r="H77" s="31">
        <v>3.2536521312067221</v>
      </c>
      <c r="I77" s="31">
        <v>2.9360219507218832</v>
      </c>
      <c r="J77" s="31">
        <v>2.653363731956639</v>
      </c>
      <c r="K77" s="31">
        <v>2.403654366323055</v>
      </c>
      <c r="L77" s="31">
        <v>2.184811724619621</v>
      </c>
      <c r="M77" s="31">
        <v>1.994694657031223</v>
      </c>
      <c r="N77" s="31">
        <v>1.831102993129166</v>
      </c>
      <c r="O77" s="31">
        <v>1.69177754187116</v>
      </c>
      <c r="P77" s="31">
        <v>1.574400091601331</v>
      </c>
      <c r="Q77" s="31">
        <v>1.4765934100502149</v>
      </c>
      <c r="R77" s="31">
        <v>1.395921244334754</v>
      </c>
      <c r="S77" s="31">
        <v>1.3298883209582999</v>
      </c>
      <c r="T77" s="31">
        <v>1.275940345810624</v>
      </c>
      <c r="U77" s="31">
        <v>1.2314640041678999</v>
      </c>
      <c r="V77" s="31">
        <v>1.1937869606927141</v>
      </c>
      <c r="W77" s="31">
        <v>1.160177859434065</v>
      </c>
      <c r="X77" s="31">
        <v>1.127846323827365</v>
      </c>
      <c r="Y77" s="31">
        <v>1.0939429566944261</v>
      </c>
      <c r="Z77" s="31">
        <v>1.05555934024348</v>
      </c>
      <c r="AA77" s="31">
        <v>1.0097280360691669</v>
      </c>
      <c r="AB77" s="31">
        <v>0.95342258515254097</v>
      </c>
      <c r="AC77" s="31">
        <v>0.88355750786105003</v>
      </c>
      <c r="AD77" s="31">
        <v>0.79698830394857545</v>
      </c>
      <c r="AE77" s="31">
        <v>0.69051145255541202</v>
      </c>
      <c r="AF77" s="31">
        <v>0.56086441220823535</v>
      </c>
      <c r="AG77" s="31">
        <v>0.40472562082013941</v>
      </c>
      <c r="AH77" s="32">
        <v>0.21871449569065329</v>
      </c>
    </row>
    <row r="78" spans="1:34" x14ac:dyDescent="0.25">
      <c r="A78" s="30">
        <v>50</v>
      </c>
      <c r="B78" s="31">
        <v>6.0491370680824978</v>
      </c>
      <c r="C78" s="31">
        <v>5.4770765843722327</v>
      </c>
      <c r="D78" s="31">
        <v>4.9512938461059504</v>
      </c>
      <c r="E78" s="31">
        <v>4.4701051938078447</v>
      </c>
      <c r="F78" s="31">
        <v>4.0317679473885217</v>
      </c>
      <c r="G78" s="31">
        <v>3.634480406145002</v>
      </c>
      <c r="H78" s="31">
        <v>3.2763818487607139</v>
      </c>
      <c r="I78" s="31">
        <v>2.9555525333054939</v>
      </c>
      <c r="J78" s="31">
        <v>2.6700136972355928</v>
      </c>
      <c r="K78" s="31">
        <v>2.4177275573936678</v>
      </c>
      <c r="L78" s="31">
        <v>2.196597310008793</v>
      </c>
      <c r="M78" s="31">
        <v>2.0044671306964461</v>
      </c>
      <c r="N78" s="31">
        <v>1.83912217445852</v>
      </c>
      <c r="O78" s="31">
        <v>1.6982885756833179</v>
      </c>
      <c r="P78" s="31">
        <v>1.5796334481455501</v>
      </c>
      <c r="Q78" s="31">
        <v>1.4807648850063451</v>
      </c>
      <c r="R78" s="31">
        <v>1.3992319588132289</v>
      </c>
      <c r="S78" s="31">
        <v>1.3325247215001499</v>
      </c>
      <c r="T78" s="31">
        <v>1.278074204387466</v>
      </c>
      <c r="U78" s="31">
        <v>1.233252418181938</v>
      </c>
      <c r="V78" s="31">
        <v>1.195372352976745</v>
      </c>
      <c r="W78" s="31">
        <v>1.1616879782514711</v>
      </c>
      <c r="X78" s="31">
        <v>1.129394242872118</v>
      </c>
      <c r="Y78" s="31">
        <v>1.095627075091089</v>
      </c>
      <c r="Z78" s="31">
        <v>1.0574633825472</v>
      </c>
      <c r="AA78" s="31">
        <v>1.0119210522656941</v>
      </c>
      <c r="AB78" s="31">
        <v>0.95595895065819769</v>
      </c>
      <c r="AC78" s="31">
        <v>0.88647692352275964</v>
      </c>
      <c r="AD78" s="31">
        <v>0.80031579604384917</v>
      </c>
      <c r="AE78" s="31">
        <v>0.69425737279233524</v>
      </c>
      <c r="AF78" s="31">
        <v>0.56502443772550592</v>
      </c>
      <c r="AG78" s="31">
        <v>0.40928075418703003</v>
      </c>
      <c r="AH78" s="32">
        <v>0.22363106490703541</v>
      </c>
    </row>
    <row r="79" spans="1:34" x14ac:dyDescent="0.25">
      <c r="A79" s="30">
        <v>55</v>
      </c>
      <c r="B79" s="31">
        <v>6.0992827810212722</v>
      </c>
      <c r="C79" s="31">
        <v>5.5217448540195511</v>
      </c>
      <c r="D79" s="31">
        <v>4.9908940436913714</v>
      </c>
      <c r="E79" s="31">
        <v>4.5050320159915138</v>
      </c>
      <c r="F79" s="31">
        <v>4.0624014162611832</v>
      </c>
      <c r="G79" s="31">
        <v>3.6611858692279791</v>
      </c>
      <c r="H79" s="31">
        <v>3.2995099790059208</v>
      </c>
      <c r="I79" s="31">
        <v>2.975439329095436</v>
      </c>
      <c r="J79" s="31">
        <v>2.686980482383365</v>
      </c>
      <c r="K79" s="31">
        <v>2.4320809811429549</v>
      </c>
      <c r="L79" s="31">
        <v>2.2086293470338658</v>
      </c>
      <c r="M79" s="31">
        <v>2.014455081102168</v>
      </c>
      <c r="N79" s="31">
        <v>1.847328663780343</v>
      </c>
      <c r="O79" s="31">
        <v>1.7049615548872801</v>
      </c>
      <c r="P79" s="31">
        <v>1.585006193628282</v>
      </c>
      <c r="Q79" s="31">
        <v>1.4850559985950631</v>
      </c>
      <c r="R79" s="31">
        <v>1.4026453677657451</v>
      </c>
      <c r="S79" s="31">
        <v>1.33524967850486</v>
      </c>
      <c r="T79" s="31">
        <v>1.280285287563357</v>
      </c>
      <c r="U79" s="31">
        <v>1.235109531078584</v>
      </c>
      <c r="V79" s="31">
        <v>1.1970207245743101</v>
      </c>
      <c r="W79" s="31">
        <v>1.163258162960715</v>
      </c>
      <c r="X79" s="31">
        <v>1.1310021205343821</v>
      </c>
      <c r="Y79" s="31">
        <v>1.0973738509783</v>
      </c>
      <c r="Z79" s="31">
        <v>1.0594355873618899</v>
      </c>
      <c r="AA79" s="31">
        <v>1.0141905421409689</v>
      </c>
      <c r="AB79" s="31">
        <v>0.95858290715775474</v>
      </c>
      <c r="AC79" s="31">
        <v>0.8894978536408944</v>
      </c>
      <c r="AD79" s="31">
        <v>0.80376153220543689</v>
      </c>
      <c r="AE79" s="31">
        <v>0.69814107285284477</v>
      </c>
      <c r="AF79" s="31">
        <v>0.5693445849709875</v>
      </c>
      <c r="AG79" s="31">
        <v>0.41402115733414241</v>
      </c>
      <c r="AH79" s="32">
        <v>0.22876085810300681</v>
      </c>
    </row>
    <row r="80" spans="1:34" x14ac:dyDescent="0.25">
      <c r="A80" s="30">
        <v>60</v>
      </c>
      <c r="B80" s="31">
        <v>6.1501430602345781</v>
      </c>
      <c r="C80" s="31">
        <v>5.5670685659991648</v>
      </c>
      <c r="D80" s="31">
        <v>5.0310933658142236</v>
      </c>
      <c r="E80" s="31">
        <v>4.5405044510651287</v>
      </c>
      <c r="F80" s="31">
        <v>4.0935297925236593</v>
      </c>
      <c r="G80" s="31">
        <v>3.6883383403480141</v>
      </c>
      <c r="H80" s="31">
        <v>3.323040024082804</v>
      </c>
      <c r="I80" s="31">
        <v>2.9956857526590439</v>
      </c>
      <c r="J80" s="31">
        <v>2.704267414394161</v>
      </c>
      <c r="K80" s="31">
        <v>2.4467178769919902</v>
      </c>
      <c r="L80" s="31">
        <v>2.2209109875427862</v>
      </c>
      <c r="M80" s="31">
        <v>2.0246615725232049</v>
      </c>
      <c r="N80" s="31">
        <v>1.855725437796319</v>
      </c>
      <c r="O80" s="31">
        <v>1.7117993686116031</v>
      </c>
      <c r="P80" s="31">
        <v>1.5905211296049571</v>
      </c>
      <c r="Q80" s="31">
        <v>1.4894694647986759</v>
      </c>
      <c r="R80" s="31">
        <v>1.4061640976014731</v>
      </c>
      <c r="S80" s="31">
        <v>1.338065730808476</v>
      </c>
      <c r="T80" s="31">
        <v>1.2825760466012099</v>
      </c>
      <c r="U80" s="31">
        <v>1.237037706547627</v>
      </c>
      <c r="V80" s="31">
        <v>1.1987343516020761</v>
      </c>
      <c r="W80" s="31">
        <v>1.164890602105328</v>
      </c>
      <c r="X80" s="31">
        <v>1.132672057784553</v>
      </c>
      <c r="Y80" s="31">
        <v>1.099185297753339</v>
      </c>
      <c r="Z80" s="31">
        <v>1.0614778805116849</v>
      </c>
      <c r="AA80" s="31">
        <v>1.016538343945999</v>
      </c>
      <c r="AB80" s="31">
        <v>0.96129620532909432</v>
      </c>
      <c r="AC80" s="31">
        <v>0.89262196132019955</v>
      </c>
      <c r="AD80" s="31">
        <v>0.80732708796496411</v>
      </c>
      <c r="AE80" s="31">
        <v>0.70216404069542471</v>
      </c>
      <c r="AF80" s="31">
        <v>0.57382625433005718</v>
      </c>
      <c r="AG80" s="31">
        <v>0.41894814307371342</v>
      </c>
      <c r="AH80" s="32">
        <v>0.23410510051768799</v>
      </c>
    </row>
    <row r="81" spans="1:34" x14ac:dyDescent="0.25">
      <c r="A81" s="30">
        <v>65</v>
      </c>
      <c r="B81" s="31">
        <v>6.2017217030087863</v>
      </c>
      <c r="C81" s="31">
        <v>5.6130514300243188</v>
      </c>
      <c r="D81" s="31">
        <v>5.0718954346146221</v>
      </c>
      <c r="E81" s="31">
        <v>4.5765260335956564</v>
      </c>
      <c r="F81" s="31">
        <v>4.1251565231698004</v>
      </c>
      <c r="G81" s="31">
        <v>3.715941178925835</v>
      </c>
      <c r="H81" s="31">
        <v>3.3469752558389638</v>
      </c>
      <c r="I81" s="31">
        <v>3.016294988270781</v>
      </c>
      <c r="J81" s="31">
        <v>2.7218775899693162</v>
      </c>
      <c r="K81" s="31">
        <v>2.461641254068986</v>
      </c>
      <c r="L81" s="31">
        <v>2.2334451530906358</v>
      </c>
      <c r="M81" s="31">
        <v>2.0350894389415108</v>
      </c>
      <c r="N81" s="31">
        <v>1.8643152429152721</v>
      </c>
      <c r="O81" s="31">
        <v>1.718804675691987</v>
      </c>
      <c r="P81" s="31">
        <v>1.596180827338139</v>
      </c>
      <c r="Q81" s="31">
        <v>1.4940077673066181</v>
      </c>
      <c r="R81" s="31">
        <v>1.4097905444367229</v>
      </c>
      <c r="S81" s="31">
        <v>1.340975186954168</v>
      </c>
      <c r="T81" s="31">
        <v>1.2849487024710811</v>
      </c>
      <c r="U81" s="31">
        <v>1.239039077985985</v>
      </c>
      <c r="V81" s="31">
        <v>1.200515279883831</v>
      </c>
      <c r="W81" s="31">
        <v>1.1665872539359761</v>
      </c>
      <c r="X81" s="31">
        <v>1.134405925300173</v>
      </c>
      <c r="Y81" s="31">
        <v>1.1010631985206081</v>
      </c>
      <c r="Z81" s="31">
        <v>1.0635919575278621</v>
      </c>
      <c r="AA81" s="31">
        <v>1.0189660656389401</v>
      </c>
      <c r="AB81" s="31">
        <v>0.96410036555724132</v>
      </c>
      <c r="AC81" s="31">
        <v>0.89585067937257612</v>
      </c>
      <c r="AD81" s="31">
        <v>0.81101380856119076</v>
      </c>
      <c r="AE81" s="31">
        <v>0.70632753398572601</v>
      </c>
      <c r="AF81" s="31">
        <v>0.57847061589521453</v>
      </c>
      <c r="AG81" s="31">
        <v>0.42406279392511698</v>
      </c>
      <c r="AH81" s="32">
        <v>0.23966478709730951</v>
      </c>
    </row>
    <row r="82" spans="1:34" x14ac:dyDescent="0.25">
      <c r="A82" s="30">
        <v>70</v>
      </c>
      <c r="B82" s="31">
        <v>6.2540222763373929</v>
      </c>
      <c r="C82" s="31">
        <v>5.6596969255153784</v>
      </c>
      <c r="D82" s="31">
        <v>5.1133036419398019</v>
      </c>
      <c r="E82" s="31">
        <v>4.6131000678572214</v>
      </c>
      <c r="F82" s="31">
        <v>4.1572848249005938</v>
      </c>
      <c r="G82" s="31">
        <v>3.743997514089298</v>
      </c>
      <c r="H82" s="31">
        <v>3.3713187158291178</v>
      </c>
      <c r="I82" s="31">
        <v>3.0372699899122479</v>
      </c>
      <c r="J82" s="31">
        <v>2.7398138755172972</v>
      </c>
      <c r="K82" s="31">
        <v>2.476853891209279</v>
      </c>
      <c r="L82" s="31">
        <v>2.2462345349396231</v>
      </c>
      <c r="M82" s="31">
        <v>2.0457412840461631</v>
      </c>
      <c r="N82" s="31">
        <v>1.873100595253157</v>
      </c>
      <c r="O82" s="31">
        <v>1.7259799046712501</v>
      </c>
      <c r="P82" s="31">
        <v>1.601987627797524</v>
      </c>
      <c r="Q82" s="31">
        <v>1.4986731595154561</v>
      </c>
      <c r="R82" s="31">
        <v>1.4135268740949301</v>
      </c>
      <c r="S82" s="31">
        <v>1.343980125192259</v>
      </c>
      <c r="T82" s="31">
        <v>1.287405245850141</v>
      </c>
      <c r="U82" s="31">
        <v>1.2411155484977121</v>
      </c>
      <c r="V82" s="31">
        <v>1.202365324950498</v>
      </c>
      <c r="W82" s="31">
        <v>1.1683498464104429</v>
      </c>
      <c r="X82" s="31">
        <v>1.1362053634659051</v>
      </c>
      <c r="Y82" s="31">
        <v>1.1030091060916409</v>
      </c>
      <c r="Z82" s="31">
        <v>1.0657792836488309</v>
      </c>
      <c r="AA82" s="31">
        <v>1.0214750848850691</v>
      </c>
      <c r="AB82" s="31">
        <v>0.96699667793433774</v>
      </c>
      <c r="AC82" s="31">
        <v>0.89918521031704735</v>
      </c>
      <c r="AD82" s="31">
        <v>0.81482280894002213</v>
      </c>
      <c r="AE82" s="31">
        <v>0.71063258009648778</v>
      </c>
      <c r="AF82" s="31">
        <v>0.58327860946608223</v>
      </c>
      <c r="AG82" s="31">
        <v>0.42936596211484901</v>
      </c>
      <c r="AH82" s="32">
        <v>0.24544068249525891</v>
      </c>
    </row>
    <row r="83" spans="1:34" x14ac:dyDescent="0.25">
      <c r="A83" s="30">
        <v>75</v>
      </c>
      <c r="B83" s="31">
        <v>6.3070481169210311</v>
      </c>
      <c r="C83" s="31">
        <v>5.7070083015998492</v>
      </c>
      <c r="D83" s="31">
        <v>5.155321149344144</v>
      </c>
      <c r="E83" s="31">
        <v>4.650229627831064</v>
      </c>
      <c r="F83" s="31">
        <v>4.189917684124155</v>
      </c>
      <c r="G83" s="31">
        <v>3.7725102446733851</v>
      </c>
      <c r="H83" s="31">
        <v>3.3960732153151292</v>
      </c>
      <c r="I83" s="31">
        <v>3.0586134812721721</v>
      </c>
      <c r="J83" s="31">
        <v>2.758078907153708</v>
      </c>
      <c r="K83" s="31">
        <v>2.492358336955339</v>
      </c>
      <c r="L83" s="31">
        <v>2.25928159405909</v>
      </c>
      <c r="M83" s="31">
        <v>2.056619481233382</v>
      </c>
      <c r="N83" s="31">
        <v>1.882083780633053</v>
      </c>
      <c r="O83" s="31">
        <v>1.733327253799354</v>
      </c>
      <c r="P83" s="31">
        <v>1.6079436416599391</v>
      </c>
      <c r="Q83" s="31">
        <v>1.503467664528886</v>
      </c>
      <c r="R83" s="31">
        <v>1.4173750221066661</v>
      </c>
      <c r="S83" s="31">
        <v>1.347082393480175</v>
      </c>
      <c r="T83" s="31">
        <v>1.2899474371227131</v>
      </c>
      <c r="U83" s="31">
        <v>1.243268790893991</v>
      </c>
      <c r="V83" s="31">
        <v>1.204286072040132</v>
      </c>
      <c r="W83" s="31">
        <v>1.170179877193664</v>
      </c>
      <c r="X83" s="31">
        <v>1.1380717823735429</v>
      </c>
      <c r="Y83" s="31">
        <v>1.1050243429851081</v>
      </c>
      <c r="Z83" s="31">
        <v>1.068041093820131</v>
      </c>
      <c r="AA83" s="31">
        <v>1.0240665490567931</v>
      </c>
      <c r="AB83" s="31">
        <v>0.96998620225966503</v>
      </c>
      <c r="AC83" s="31">
        <v>0.90262652637975627</v>
      </c>
      <c r="AD83" s="31">
        <v>0.81875497375446371</v>
      </c>
      <c r="AE83" s="31">
        <v>0.71507997610761831</v>
      </c>
      <c r="AF83" s="31">
        <v>0.58825094454944082</v>
      </c>
      <c r="AG83" s="31">
        <v>0.43485826957656559</v>
      </c>
      <c r="AH83" s="32">
        <v>0.25143332107204219</v>
      </c>
    </row>
    <row r="84" spans="1:34" x14ac:dyDescent="0.25">
      <c r="A84" s="33">
        <v>80</v>
      </c>
      <c r="B84" s="34">
        <v>6.360802331167462</v>
      </c>
      <c r="C84" s="34">
        <v>5.7549885771123597</v>
      </c>
      <c r="D84" s="34">
        <v>5.197950888089145</v>
      </c>
      <c r="E84" s="34">
        <v>4.6879175572055551</v>
      </c>
      <c r="F84" s="34">
        <v>4.2230578569557267</v>
      </c>
      <c r="G84" s="34">
        <v>3.8014820392202151</v>
      </c>
      <c r="H84" s="34">
        <v>3.4212413352659858</v>
      </c>
      <c r="I84" s="34">
        <v>3.0803279557464109</v>
      </c>
      <c r="J84" s="34">
        <v>2.7766750907012749</v>
      </c>
      <c r="K84" s="34">
        <v>2.5081569095567708</v>
      </c>
      <c r="L84" s="34">
        <v>2.2725885611255081</v>
      </c>
      <c r="M84" s="34">
        <v>2.0677261736065011</v>
      </c>
      <c r="N84" s="34">
        <v>1.891266854585179</v>
      </c>
      <c r="O84" s="34">
        <v>1.740848691033376</v>
      </c>
      <c r="P84" s="34">
        <v>1.6140507493093399</v>
      </c>
      <c r="Q84" s="34">
        <v>1.508393075157735</v>
      </c>
      <c r="R84" s="34">
        <v>1.421336693709625</v>
      </c>
      <c r="S84" s="34">
        <v>1.3502836094824899</v>
      </c>
      <c r="T84" s="34">
        <v>1.2925768063802221</v>
      </c>
      <c r="U84" s="34">
        <v>1.2455002476931241</v>
      </c>
      <c r="V84" s="34">
        <v>1.2062788760979031</v>
      </c>
      <c r="W84" s="34">
        <v>1.172078613657686</v>
      </c>
      <c r="X84" s="34">
        <v>1.140006361822004</v>
      </c>
      <c r="Y84" s="34">
        <v>1.1071100014267961</v>
      </c>
      <c r="Z84" s="34">
        <v>1.070378392694415</v>
      </c>
      <c r="AA84" s="34">
        <v>1.0267413752336401</v>
      </c>
      <c r="AB84" s="34">
        <v>0.97306976803962852</v>
      </c>
      <c r="AC84" s="34">
        <v>0.90617536949397703</v>
      </c>
      <c r="AD84" s="34">
        <v>0.82281095736466958</v>
      </c>
      <c r="AE84" s="34">
        <v>0.71967028880613459</v>
      </c>
      <c r="AF84" s="34">
        <v>0.59338810035917011</v>
      </c>
      <c r="AG84" s="34">
        <v>0.44054010795100851</v>
      </c>
      <c r="AH84" s="35">
        <v>0.25764300689528952</v>
      </c>
    </row>
    <row r="87" spans="1:34" ht="28.9" customHeight="1" x14ac:dyDescent="0.5">
      <c r="A87" s="1" t="s">
        <v>32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33</v>
      </c>
      <c r="B90" s="6">
        <v>4</v>
      </c>
      <c r="C90" s="6" t="s">
        <v>13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34</v>
      </c>
      <c r="B94" s="23" t="s">
        <v>35</v>
      </c>
    </row>
    <row r="95" spans="1:34" x14ac:dyDescent="0.25">
      <c r="A95" s="5">
        <v>0</v>
      </c>
      <c r="B95" s="32">
        <v>0</v>
      </c>
    </row>
    <row r="96" spans="1:34" x14ac:dyDescent="0.25">
      <c r="A96" s="5">
        <v>0.125</v>
      </c>
      <c r="B96" s="32">
        <v>1.210490740740755E-2</v>
      </c>
    </row>
    <row r="97" spans="1:2" x14ac:dyDescent="0.25">
      <c r="A97" s="5">
        <v>0.25</v>
      </c>
      <c r="B97" s="32">
        <v>-7.2994444444444362E-2</v>
      </c>
    </row>
    <row r="98" spans="1:2" x14ac:dyDescent="0.25">
      <c r="A98" s="5">
        <v>0.375</v>
      </c>
      <c r="B98" s="32">
        <v>-4.3487500000000123E-2</v>
      </c>
    </row>
    <row r="99" spans="1:2" x14ac:dyDescent="0.25">
      <c r="A99" s="5">
        <v>0.5</v>
      </c>
      <c r="B99" s="32">
        <v>-5.6810614525139691E-2</v>
      </c>
    </row>
    <row r="100" spans="1:2" x14ac:dyDescent="0.25">
      <c r="A100" s="5">
        <v>0.625</v>
      </c>
      <c r="B100" s="32">
        <v>-5.8665502793296083E-2</v>
      </c>
    </row>
    <row r="101" spans="1:2" x14ac:dyDescent="0.25">
      <c r="A101" s="5">
        <v>0.75</v>
      </c>
      <c r="B101" s="32">
        <v>-6.0520391061452461E-2</v>
      </c>
    </row>
    <row r="102" spans="1:2" x14ac:dyDescent="0.25">
      <c r="A102" s="5">
        <v>0.875</v>
      </c>
      <c r="B102" s="32">
        <v>-6.2375279329608853E-2</v>
      </c>
    </row>
    <row r="103" spans="1:2" x14ac:dyDescent="0.25">
      <c r="A103" s="5">
        <v>1</v>
      </c>
      <c r="B103" s="32">
        <v>-5.1636591478696481E-2</v>
      </c>
    </row>
    <row r="104" spans="1:2" x14ac:dyDescent="0.25">
      <c r="A104" s="5">
        <v>1.125</v>
      </c>
      <c r="B104" s="32">
        <v>-4.1174208144796443E-2</v>
      </c>
    </row>
    <row r="105" spans="1:2" x14ac:dyDescent="0.25">
      <c r="A105" s="5">
        <v>1.25</v>
      </c>
      <c r="B105" s="32">
        <v>-3.9918552036199102E-2</v>
      </c>
    </row>
    <row r="106" spans="1:2" x14ac:dyDescent="0.25">
      <c r="A106" s="5">
        <v>1.375</v>
      </c>
      <c r="B106" s="32">
        <v>-3.8662895927601748E-2</v>
      </c>
    </row>
    <row r="107" spans="1:2" x14ac:dyDescent="0.25">
      <c r="A107" s="5">
        <v>1.5</v>
      </c>
      <c r="B107" s="32">
        <v>-3.3610644257703097E-2</v>
      </c>
    </row>
    <row r="108" spans="1:2" x14ac:dyDescent="0.25">
      <c r="A108" s="5">
        <v>1.625</v>
      </c>
      <c r="B108" s="32">
        <v>-2.834687208216613E-2</v>
      </c>
    </row>
    <row r="109" spans="1:2" x14ac:dyDescent="0.25">
      <c r="A109" s="5">
        <v>1.75</v>
      </c>
      <c r="B109" s="32">
        <v>-2.3083099906629378E-2</v>
      </c>
    </row>
    <row r="110" spans="1:2" x14ac:dyDescent="0.25">
      <c r="A110" s="5">
        <v>1.875</v>
      </c>
      <c r="B110" s="32">
        <v>-1.8130136986301289E-2</v>
      </c>
    </row>
    <row r="111" spans="1:2" x14ac:dyDescent="0.25">
      <c r="A111" s="5">
        <v>2</v>
      </c>
      <c r="B111" s="32">
        <v>-1.5721461187214739E-2</v>
      </c>
    </row>
    <row r="112" spans="1:2" x14ac:dyDescent="0.25">
      <c r="A112" s="5">
        <v>2.125</v>
      </c>
      <c r="B112" s="32">
        <v>-1.3312785388128081E-2</v>
      </c>
    </row>
    <row r="113" spans="1:2" x14ac:dyDescent="0.25">
      <c r="A113" s="5">
        <v>2.25</v>
      </c>
      <c r="B113" s="32">
        <v>-1.090410958904098E-2</v>
      </c>
    </row>
    <row r="114" spans="1:2" x14ac:dyDescent="0.25">
      <c r="A114" s="5">
        <v>2.375</v>
      </c>
      <c r="B114" s="32">
        <v>-8.4954337899540988E-3</v>
      </c>
    </row>
    <row r="115" spans="1:2" x14ac:dyDescent="0.25">
      <c r="A115" s="5">
        <v>2.5</v>
      </c>
      <c r="B115" s="32">
        <v>-6.0867579908676639E-3</v>
      </c>
    </row>
    <row r="116" spans="1:2" x14ac:dyDescent="0.25">
      <c r="A116" s="5">
        <v>2.625</v>
      </c>
      <c r="B116" s="32">
        <v>-3.6780821917810069E-3</v>
      </c>
    </row>
    <row r="117" spans="1:2" x14ac:dyDescent="0.25">
      <c r="A117" s="5">
        <v>2.75</v>
      </c>
      <c r="B117" s="32">
        <v>-1.2694063926939061E-3</v>
      </c>
    </row>
    <row r="118" spans="1:2" x14ac:dyDescent="0.25">
      <c r="A118" s="5">
        <v>2.875</v>
      </c>
      <c r="B118" s="32">
        <v>6.4732343679718696E-4</v>
      </c>
    </row>
    <row r="119" spans="1:2" x14ac:dyDescent="0.25">
      <c r="A119" s="5">
        <v>3</v>
      </c>
      <c r="B119" s="32">
        <v>1.1646423751683339E-3</v>
      </c>
    </row>
    <row r="120" spans="1:2" x14ac:dyDescent="0.25">
      <c r="A120" s="5">
        <v>3.125</v>
      </c>
      <c r="B120" s="32">
        <v>1.6819613135403699E-3</v>
      </c>
    </row>
    <row r="121" spans="1:2" x14ac:dyDescent="0.25">
      <c r="A121" s="5">
        <v>3.25</v>
      </c>
      <c r="B121" s="32">
        <v>2.1992802519124059E-3</v>
      </c>
    </row>
    <row r="122" spans="1:2" x14ac:dyDescent="0.25">
      <c r="A122" s="5">
        <v>3.375</v>
      </c>
      <c r="B122" s="32">
        <v>2.7165991902835529E-3</v>
      </c>
    </row>
    <row r="123" spans="1:2" x14ac:dyDescent="0.25">
      <c r="A123" s="5">
        <v>3.5</v>
      </c>
      <c r="B123" s="32">
        <v>3.2339181286546999E-3</v>
      </c>
    </row>
    <row r="124" spans="1:2" x14ac:dyDescent="0.25">
      <c r="A124" s="5">
        <v>3.625</v>
      </c>
      <c r="B124" s="32">
        <v>3.7512370670267359E-3</v>
      </c>
    </row>
    <row r="125" spans="1:2" x14ac:dyDescent="0.25">
      <c r="A125" s="5">
        <v>3.75</v>
      </c>
      <c r="B125" s="32">
        <v>4.2685560053987706E-3</v>
      </c>
    </row>
    <row r="126" spans="1:2" x14ac:dyDescent="0.25">
      <c r="A126" s="5">
        <v>3.875</v>
      </c>
      <c r="B126" s="32">
        <v>5.0357789855071111E-3</v>
      </c>
    </row>
    <row r="127" spans="1:2" x14ac:dyDescent="0.25">
      <c r="A127" s="8">
        <v>4</v>
      </c>
      <c r="B127" s="35">
        <v>6.4057971014497284E-3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R5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125.82100213407639</v>
      </c>
      <c r="C42" s="6">
        <f>125.821002134076 * $B$37 / 100</f>
        <v>125.82100213407598</v>
      </c>
      <c r="D42" s="6">
        <v>15.85316666666666</v>
      </c>
      <c r="E42" s="7">
        <f>15.8531666666666 * $B$37 / 100</f>
        <v>15.853166666666601</v>
      </c>
    </row>
    <row r="43" spans="1:5" x14ac:dyDescent="0.25">
      <c r="A43" s="5">
        <v>10</v>
      </c>
      <c r="B43" s="6">
        <v>127.2761997566095</v>
      </c>
      <c r="C43" s="6">
        <f>127.276199756609 * $B$37 / 100</f>
        <v>127.276199756609</v>
      </c>
      <c r="D43" s="6">
        <v>16.03651833333333</v>
      </c>
      <c r="E43" s="7">
        <f>16.0365183333333 * $B$37 / 100</f>
        <v>16.036518333333301</v>
      </c>
    </row>
    <row r="44" spans="1:5" x14ac:dyDescent="0.25">
      <c r="A44" s="5">
        <v>20</v>
      </c>
      <c r="B44" s="6">
        <v>128.73139737914249</v>
      </c>
      <c r="C44" s="6">
        <f>128.731397379142 * $B$37 / 100</f>
        <v>128.73139737914201</v>
      </c>
      <c r="D44" s="6">
        <v>16.21987</v>
      </c>
      <c r="E44" s="7">
        <f>16.21987 * $B$37 / 100</f>
        <v>16.21987</v>
      </c>
    </row>
    <row r="45" spans="1:5" x14ac:dyDescent="0.25">
      <c r="A45" s="5">
        <v>30</v>
      </c>
      <c r="B45" s="6">
        <v>130.1865950016755</v>
      </c>
      <c r="C45" s="6">
        <f>130.186595001675 * $B$37 / 100</f>
        <v>130.18659500167499</v>
      </c>
      <c r="D45" s="6">
        <v>16.40322166666666</v>
      </c>
      <c r="E45" s="7">
        <f>16.4032216666666 * $B$37 / 100</f>
        <v>16.4032216666666</v>
      </c>
    </row>
    <row r="46" spans="1:5" x14ac:dyDescent="0.25">
      <c r="A46" s="5">
        <v>40</v>
      </c>
      <c r="B46" s="6">
        <v>131.64179262420851</v>
      </c>
      <c r="C46" s="6">
        <f>131.641792624208 * $B$37 / 100</f>
        <v>131.64179262420799</v>
      </c>
      <c r="D46" s="6">
        <v>16.58657333333333</v>
      </c>
      <c r="E46" s="7">
        <f>16.5865733333333 * $B$37 / 100</f>
        <v>16.586573333333298</v>
      </c>
    </row>
    <row r="47" spans="1:5" x14ac:dyDescent="0.25">
      <c r="A47" s="5">
        <v>50</v>
      </c>
      <c r="B47" s="6">
        <v>133.0969902467416</v>
      </c>
      <c r="C47" s="6">
        <f>133.096990246741 * $B$37 / 100</f>
        <v>133.096990246741</v>
      </c>
      <c r="D47" s="6">
        <v>16.769925000000001</v>
      </c>
      <c r="E47" s="7">
        <f>16.769925 * $B$37 / 100</f>
        <v>16.769925000000001</v>
      </c>
    </row>
    <row r="48" spans="1:5" x14ac:dyDescent="0.25">
      <c r="A48" s="5">
        <v>60</v>
      </c>
      <c r="B48" s="6">
        <v>134.5521878692746</v>
      </c>
      <c r="C48" s="6">
        <f>134.552187869274 * $B$37 / 100</f>
        <v>134.55218786927401</v>
      </c>
      <c r="D48" s="6">
        <v>16.95327666666666</v>
      </c>
      <c r="E48" s="7">
        <f>16.9532766666666 * $B$37 / 100</f>
        <v>16.9532766666666</v>
      </c>
    </row>
    <row r="49" spans="1:18" x14ac:dyDescent="0.25">
      <c r="A49" s="5">
        <v>70</v>
      </c>
      <c r="B49" s="6">
        <v>136.00738549180761</v>
      </c>
      <c r="C49" s="6">
        <f>136.007385491807 * $B$37 / 100</f>
        <v>136.00738549180701</v>
      </c>
      <c r="D49" s="6">
        <v>17.136628333333331</v>
      </c>
      <c r="E49" s="7">
        <f>17.1366283333333 * $B$37 / 100</f>
        <v>17.136628333333299</v>
      </c>
    </row>
    <row r="50" spans="1:18" x14ac:dyDescent="0.25">
      <c r="A50" s="5">
        <v>80</v>
      </c>
      <c r="B50" s="6">
        <v>137.46258311434059</v>
      </c>
      <c r="C50" s="6">
        <f>137.46258311434 * $B$37 / 100</f>
        <v>137.46258311433999</v>
      </c>
      <c r="D50" s="6">
        <v>17.319980000000001</v>
      </c>
      <c r="E50" s="7">
        <f>17.31998 * $B$37 / 100</f>
        <v>17.319980000000001</v>
      </c>
    </row>
    <row r="51" spans="1:18" x14ac:dyDescent="0.25">
      <c r="A51" s="5">
        <v>90</v>
      </c>
      <c r="B51" s="6">
        <v>138.91778073687371</v>
      </c>
      <c r="C51" s="6">
        <f>138.917780736873 * $B$37 / 100</f>
        <v>138.917780736873</v>
      </c>
      <c r="D51" s="6">
        <v>17.503331666666661</v>
      </c>
      <c r="E51" s="7">
        <f>17.5033316666666 * $B$37 / 100</f>
        <v>17.5033316666666</v>
      </c>
    </row>
    <row r="52" spans="1:18" x14ac:dyDescent="0.25">
      <c r="A52" s="8">
        <v>100</v>
      </c>
      <c r="B52" s="9">
        <v>140.37297835940669</v>
      </c>
      <c r="C52" s="9">
        <f>140.372978359406 * $B$37 / 100</f>
        <v>140.37297835940601</v>
      </c>
      <c r="D52" s="9">
        <v>17.686683333333331</v>
      </c>
      <c r="E52" s="10">
        <f>17.6866833333333 * $B$37 / 100</f>
        <v>17.686683333333299</v>
      </c>
    </row>
    <row r="54" spans="1:18" ht="28.9" customHeight="1" x14ac:dyDescent="0.5">
      <c r="A54" s="1" t="s">
        <v>25</v>
      </c>
      <c r="B54" s="1"/>
    </row>
    <row r="55" spans="1:18" x14ac:dyDescent="0.25">
      <c r="A55" s="21" t="s">
        <v>26</v>
      </c>
      <c r="B55" s="22">
        <v>0</v>
      </c>
      <c r="C55" s="22">
        <v>6.25</v>
      </c>
      <c r="D55" s="22">
        <v>12.5</v>
      </c>
      <c r="E55" s="22">
        <v>18.75</v>
      </c>
      <c r="F55" s="22">
        <v>25</v>
      </c>
      <c r="G55" s="22">
        <v>31.25</v>
      </c>
      <c r="H55" s="22">
        <v>37.5</v>
      </c>
      <c r="I55" s="22">
        <v>43.75</v>
      </c>
      <c r="J55" s="22">
        <v>50</v>
      </c>
      <c r="K55" s="22">
        <v>56.25</v>
      </c>
      <c r="L55" s="22">
        <v>62.5</v>
      </c>
      <c r="M55" s="22">
        <v>68.75</v>
      </c>
      <c r="N55" s="22">
        <v>75</v>
      </c>
      <c r="O55" s="22">
        <v>81.25</v>
      </c>
      <c r="P55" s="22">
        <v>87.5</v>
      </c>
      <c r="Q55" s="22">
        <v>93.75</v>
      </c>
      <c r="R55" s="23">
        <v>100</v>
      </c>
    </row>
    <row r="56" spans="1:18" x14ac:dyDescent="0.25">
      <c r="A56" s="5" t="s">
        <v>27</v>
      </c>
      <c r="B56" s="6">
        <f>0 * $B$39 + (1 - 0) * $B$38</f>
        <v>14.7</v>
      </c>
      <c r="C56" s="6">
        <f>0.0625 * $B$39 + (1 - 0.0625) * $B$38</f>
        <v>14.344250000000001</v>
      </c>
      <c r="D56" s="6">
        <f>0.125 * $B$39 + (1 - 0.125) * $B$38</f>
        <v>13.988499999999998</v>
      </c>
      <c r="E56" s="6">
        <f>0.1875 * $B$39 + (1 - 0.1875) * $B$38</f>
        <v>13.63275</v>
      </c>
      <c r="F56" s="6">
        <f>0.25 * $B$39 + (1 - 0.25) * $B$38</f>
        <v>13.276999999999997</v>
      </c>
      <c r="G56" s="6">
        <f>0.3125 * $B$39 + (1 - 0.3125) * $B$38</f>
        <v>12.921249999999999</v>
      </c>
      <c r="H56" s="6">
        <f>0.375 * $B$39 + (1 - 0.375) * $B$38</f>
        <v>12.5655</v>
      </c>
      <c r="I56" s="6">
        <f>0.4375 * $B$39 + (1 - 0.4375) * $B$38</f>
        <v>12.20975</v>
      </c>
      <c r="J56" s="6">
        <f>0.5 * $B$39 + (1 - 0.5) * $B$38</f>
        <v>11.853999999999999</v>
      </c>
      <c r="K56" s="6">
        <f>0.5625 * $B$39 + (1 - 0.5625) * $B$38</f>
        <v>11.498249999999999</v>
      </c>
      <c r="L56" s="6">
        <f>0.625 * $B$39 + (1 - 0.625) * $B$38</f>
        <v>11.142499999999998</v>
      </c>
      <c r="M56" s="6">
        <f>0.6875 * $B$39 + (1 - 0.6875) * $B$38</f>
        <v>10.78675</v>
      </c>
      <c r="N56" s="6">
        <f>0.75 * $B$39 + (1 - 0.75) * $B$38</f>
        <v>10.430999999999999</v>
      </c>
      <c r="O56" s="6">
        <f>0.8125 * $B$39 + (1 - 0.8125) * $B$38</f>
        <v>10.075249999999999</v>
      </c>
      <c r="P56" s="6">
        <f>0.875 * $B$39 + (1 - 0.875) * $B$38</f>
        <v>9.7195</v>
      </c>
      <c r="Q56" s="6">
        <f>0.9375 * $B$39 + (1 - 0.9375) * $B$38</f>
        <v>9.3637499999999978</v>
      </c>
      <c r="R56" s="7">
        <f>1 * $B$39 + (1 - 1) * $B$38</f>
        <v>9.0079999999999991</v>
      </c>
    </row>
    <row r="57" spans="1:18" x14ac:dyDescent="0.25">
      <c r="A57" s="8" t="s">
        <v>28</v>
      </c>
      <c r="B57" s="9">
        <f>(0 * $B$39 + (1 - 0) * $B$38) * $B$37 / 100</f>
        <v>14.7</v>
      </c>
      <c r="C57" s="9">
        <f>(0.0625 * $B$39 + (1 - 0.0625) * $B$38) * $B$37 / 100</f>
        <v>14.344249999999999</v>
      </c>
      <c r="D57" s="9">
        <f>(0.125 * $B$39 + (1 - 0.125) * $B$38) * $B$37 / 100</f>
        <v>13.988499999999998</v>
      </c>
      <c r="E57" s="9">
        <f>(0.1875 * $B$39 + (1 - 0.1875) * $B$38) * $B$37 / 100</f>
        <v>13.632749999999998</v>
      </c>
      <c r="F57" s="9">
        <f>(0.25 * $B$39 + (1 - 0.25) * $B$38) * $B$37 / 100</f>
        <v>13.276999999999997</v>
      </c>
      <c r="G57" s="9">
        <f>(0.3125 * $B$39 + (1 - 0.3125) * $B$38) * $B$37 / 100</f>
        <v>12.921249999999997</v>
      </c>
      <c r="H57" s="9">
        <f>(0.375 * $B$39 + (1 - 0.375) * $B$38) * $B$37 / 100</f>
        <v>12.5655</v>
      </c>
      <c r="I57" s="9">
        <f>(0.4375 * $B$39 + (1 - 0.4375) * $B$38) * $B$37 / 100</f>
        <v>12.20975</v>
      </c>
      <c r="J57" s="9">
        <f>(0.5 * $B$39 + (1 - 0.5) * $B$38) * $B$37 / 100</f>
        <v>11.853999999999999</v>
      </c>
      <c r="K57" s="9">
        <f>(0.5625 * $B$39 + (1 - 0.5625) * $B$38) * $B$37 / 100</f>
        <v>11.498249999999999</v>
      </c>
      <c r="L57" s="9">
        <f>(0.625 * $B$39 + (1 - 0.625) * $B$38) * $B$37 / 100</f>
        <v>11.142499999999998</v>
      </c>
      <c r="M57" s="9">
        <f>(0.6875 * $B$39 + (1 - 0.6875) * $B$38) * $B$37 / 100</f>
        <v>10.78675</v>
      </c>
      <c r="N57" s="9">
        <f>(0.75 * $B$39 + (1 - 0.75) * $B$38) * $B$37 / 100</f>
        <v>10.430999999999999</v>
      </c>
      <c r="O57" s="9">
        <f>(0.8125 * $B$39 + (1 - 0.8125) * $B$38) * $B$37 / 100</f>
        <v>10.075249999999999</v>
      </c>
      <c r="P57" s="9">
        <f>(0.875 * $B$39 + (1 - 0.875) * $B$38) * $B$37 / 100</f>
        <v>9.7195</v>
      </c>
      <c r="Q57" s="9">
        <f>(0.9375 * $B$39 + (1 - 0.9375) * $B$38) * $B$37 / 100</f>
        <v>9.3637499999999978</v>
      </c>
      <c r="R57" s="10">
        <f>(1 * $B$39 + (1 - 1) * $B$38) * $B$37 / 100</f>
        <v>9.0079999999999991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R62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-50</v>
      </c>
      <c r="B42" s="6">
        <v>116.797231873578</v>
      </c>
      <c r="C42" s="6">
        <f>116.797231873578 * $B$37 / 100</f>
        <v>116.797231873578</v>
      </c>
      <c r="D42" s="6">
        <v>14.716191666666671</v>
      </c>
      <c r="E42" s="7">
        <f>14.7161916666666 * $B$37 / 100</f>
        <v>14.7161916666666</v>
      </c>
    </row>
    <row r="43" spans="1:5" x14ac:dyDescent="0.25">
      <c r="A43" s="5">
        <v>-40</v>
      </c>
      <c r="B43" s="6">
        <v>118.6019859256777</v>
      </c>
      <c r="C43" s="6">
        <f>118.601985925677 * $B$37 / 100</f>
        <v>118.601985925677</v>
      </c>
      <c r="D43" s="6">
        <v>14.94358666666667</v>
      </c>
      <c r="E43" s="7">
        <f>14.9435866666666 * $B$37 / 100</f>
        <v>14.943586666666601</v>
      </c>
    </row>
    <row r="44" spans="1:5" x14ac:dyDescent="0.25">
      <c r="A44" s="5">
        <v>-30</v>
      </c>
      <c r="B44" s="6">
        <v>120.40673997777741</v>
      </c>
      <c r="C44" s="6">
        <f>120.406739977777 * $B$37 / 100</f>
        <v>120.40673997777699</v>
      </c>
      <c r="D44" s="6">
        <v>15.170981666666661</v>
      </c>
      <c r="E44" s="7">
        <f>15.1709816666666 * $B$37 / 100</f>
        <v>15.1709816666666</v>
      </c>
    </row>
    <row r="45" spans="1:5" x14ac:dyDescent="0.25">
      <c r="A45" s="5">
        <v>-20</v>
      </c>
      <c r="B45" s="6">
        <v>122.2114940298771</v>
      </c>
      <c r="C45" s="6">
        <f>122.211494029877 * $B$37 / 100</f>
        <v>122.21149402987699</v>
      </c>
      <c r="D45" s="6">
        <v>15.398376666666669</v>
      </c>
      <c r="E45" s="7">
        <f>15.3983766666666 * $B$37 / 100</f>
        <v>15.3983766666666</v>
      </c>
    </row>
    <row r="46" spans="1:5" x14ac:dyDescent="0.25">
      <c r="A46" s="5">
        <v>-10</v>
      </c>
      <c r="B46" s="6">
        <v>124.0162480819768</v>
      </c>
      <c r="C46" s="6">
        <f>124.016248081976 * $B$37 / 100</f>
        <v>124.01624808197602</v>
      </c>
      <c r="D46" s="6">
        <v>15.625771666666671</v>
      </c>
      <c r="E46" s="7">
        <f>15.6257716666666 * $B$37 / 100</f>
        <v>15.6257716666666</v>
      </c>
    </row>
    <row r="47" spans="1:5" x14ac:dyDescent="0.25">
      <c r="A47" s="5">
        <v>0</v>
      </c>
      <c r="B47" s="6">
        <v>125.82100213407639</v>
      </c>
      <c r="C47" s="6">
        <f>125.821002134076 * $B$37 / 100</f>
        <v>125.82100213407598</v>
      </c>
      <c r="D47" s="6">
        <v>15.85316666666666</v>
      </c>
      <c r="E47" s="7">
        <f>15.8531666666666 * $B$37 / 100</f>
        <v>15.853166666666601</v>
      </c>
    </row>
    <row r="48" spans="1:5" x14ac:dyDescent="0.25">
      <c r="A48" s="5">
        <v>10</v>
      </c>
      <c r="B48" s="6">
        <v>127.2761997566095</v>
      </c>
      <c r="C48" s="6">
        <f>127.276199756609 * $B$37 / 100</f>
        <v>127.276199756609</v>
      </c>
      <c r="D48" s="6">
        <v>16.03651833333333</v>
      </c>
      <c r="E48" s="7">
        <f>16.0365183333333 * $B$37 / 100</f>
        <v>16.036518333333301</v>
      </c>
    </row>
    <row r="49" spans="1:18" x14ac:dyDescent="0.25">
      <c r="A49" s="5">
        <v>20</v>
      </c>
      <c r="B49" s="6">
        <v>128.73139737914249</v>
      </c>
      <c r="C49" s="6">
        <f>128.731397379142 * $B$37 / 100</f>
        <v>128.73139737914201</v>
      </c>
      <c r="D49" s="6">
        <v>16.21987</v>
      </c>
      <c r="E49" s="7">
        <f>16.21987 * $B$37 / 100</f>
        <v>16.21987</v>
      </c>
    </row>
    <row r="50" spans="1:18" x14ac:dyDescent="0.25">
      <c r="A50" s="5">
        <v>30</v>
      </c>
      <c r="B50" s="6">
        <v>130.1865950016755</v>
      </c>
      <c r="C50" s="6">
        <f>130.186595001675 * $B$37 / 100</f>
        <v>130.18659500167499</v>
      </c>
      <c r="D50" s="6">
        <v>16.40322166666666</v>
      </c>
      <c r="E50" s="7">
        <f>16.4032216666666 * $B$37 / 100</f>
        <v>16.4032216666666</v>
      </c>
    </row>
    <row r="51" spans="1:18" x14ac:dyDescent="0.25">
      <c r="A51" s="5">
        <v>40</v>
      </c>
      <c r="B51" s="6">
        <v>131.64179262420851</v>
      </c>
      <c r="C51" s="6">
        <f>131.641792624208 * $B$37 / 100</f>
        <v>131.64179262420799</v>
      </c>
      <c r="D51" s="6">
        <v>16.58657333333333</v>
      </c>
      <c r="E51" s="7">
        <f>16.5865733333333 * $B$37 / 100</f>
        <v>16.586573333333298</v>
      </c>
    </row>
    <row r="52" spans="1:18" x14ac:dyDescent="0.25">
      <c r="A52" s="5">
        <v>50</v>
      </c>
      <c r="B52" s="6">
        <v>133.0969902467416</v>
      </c>
      <c r="C52" s="6">
        <f>133.096990246741 * $B$37 / 100</f>
        <v>133.096990246741</v>
      </c>
      <c r="D52" s="6">
        <v>16.769925000000001</v>
      </c>
      <c r="E52" s="7">
        <f>16.769925 * $B$37 / 100</f>
        <v>16.769925000000001</v>
      </c>
    </row>
    <row r="53" spans="1:18" x14ac:dyDescent="0.25">
      <c r="A53" s="5">
        <v>60</v>
      </c>
      <c r="B53" s="6">
        <v>134.5521878692746</v>
      </c>
      <c r="C53" s="6">
        <f>134.552187869274 * $B$37 / 100</f>
        <v>134.55218786927401</v>
      </c>
      <c r="D53" s="6">
        <v>16.95327666666666</v>
      </c>
      <c r="E53" s="7">
        <f>16.9532766666666 * $B$37 / 100</f>
        <v>16.9532766666666</v>
      </c>
    </row>
    <row r="54" spans="1:18" x14ac:dyDescent="0.25">
      <c r="A54" s="5">
        <v>70</v>
      </c>
      <c r="B54" s="6">
        <v>136.00738549180761</v>
      </c>
      <c r="C54" s="6">
        <f>136.007385491807 * $B$37 / 100</f>
        <v>136.00738549180701</v>
      </c>
      <c r="D54" s="6">
        <v>17.136628333333331</v>
      </c>
      <c r="E54" s="7">
        <f>17.1366283333333 * $B$37 / 100</f>
        <v>17.136628333333299</v>
      </c>
    </row>
    <row r="55" spans="1:18" x14ac:dyDescent="0.25">
      <c r="A55" s="5">
        <v>80</v>
      </c>
      <c r="B55" s="6">
        <v>137.46258311434059</v>
      </c>
      <c r="C55" s="6">
        <f>137.46258311434 * $B$37 / 100</f>
        <v>137.46258311433999</v>
      </c>
      <c r="D55" s="6">
        <v>17.319980000000001</v>
      </c>
      <c r="E55" s="7">
        <f>17.31998 * $B$37 / 100</f>
        <v>17.319980000000001</v>
      </c>
    </row>
    <row r="56" spans="1:18" x14ac:dyDescent="0.25">
      <c r="A56" s="5">
        <v>90</v>
      </c>
      <c r="B56" s="6">
        <v>138.91778073687371</v>
      </c>
      <c r="C56" s="6">
        <f>138.917780736873 * $B$37 / 100</f>
        <v>138.917780736873</v>
      </c>
      <c r="D56" s="6">
        <v>17.503331666666661</v>
      </c>
      <c r="E56" s="7">
        <f>17.5033316666666 * $B$37 / 100</f>
        <v>17.5033316666666</v>
      </c>
    </row>
    <row r="57" spans="1:18" x14ac:dyDescent="0.25">
      <c r="A57" s="8">
        <v>100</v>
      </c>
      <c r="B57" s="9">
        <v>140.37297835940669</v>
      </c>
      <c r="C57" s="9">
        <f>140.372978359406 * $B$37 / 100</f>
        <v>140.37297835940601</v>
      </c>
      <c r="D57" s="9">
        <v>17.686683333333331</v>
      </c>
      <c r="E57" s="10">
        <f>17.6866833333333 * $B$37 / 100</f>
        <v>17.686683333333299</v>
      </c>
    </row>
    <row r="59" spans="1:18" ht="28.9" customHeight="1" x14ac:dyDescent="0.5">
      <c r="A59" s="1" t="s">
        <v>25</v>
      </c>
      <c r="B59" s="1"/>
    </row>
    <row r="60" spans="1:18" x14ac:dyDescent="0.25">
      <c r="A60" s="21" t="s">
        <v>26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27</v>
      </c>
      <c r="B61" s="6">
        <f>0 * $B$39 + (1 - 0) * $B$38</f>
        <v>14.7</v>
      </c>
      <c r="C61" s="6">
        <f>0.0625 * $B$39 + (1 - 0.0625) * $B$38</f>
        <v>14.344250000000001</v>
      </c>
      <c r="D61" s="6">
        <f>0.125 * $B$39 + (1 - 0.125) * $B$38</f>
        <v>13.988499999999998</v>
      </c>
      <c r="E61" s="6">
        <f>0.1875 * $B$39 + (1 - 0.1875) * $B$38</f>
        <v>13.63275</v>
      </c>
      <c r="F61" s="6">
        <f>0.25 * $B$39 + (1 - 0.25) * $B$38</f>
        <v>13.276999999999997</v>
      </c>
      <c r="G61" s="6">
        <f>0.3125 * $B$39 + (1 - 0.3125) * $B$38</f>
        <v>12.921249999999999</v>
      </c>
      <c r="H61" s="6">
        <f>0.375 * $B$39 + (1 - 0.375) * $B$38</f>
        <v>12.5655</v>
      </c>
      <c r="I61" s="6">
        <f>0.4375 * $B$39 + (1 - 0.4375) * $B$38</f>
        <v>12.20975</v>
      </c>
      <c r="J61" s="6">
        <f>0.5 * $B$39 + (1 - 0.5) * $B$38</f>
        <v>11.853999999999999</v>
      </c>
      <c r="K61" s="6">
        <f>0.5625 * $B$39 + (1 - 0.5625) * $B$38</f>
        <v>11.498249999999999</v>
      </c>
      <c r="L61" s="6">
        <f>0.625 * $B$39 + (1 - 0.625) * $B$38</f>
        <v>11.142499999999998</v>
      </c>
      <c r="M61" s="6">
        <f>0.6875 * $B$39 + (1 - 0.6875) * $B$38</f>
        <v>10.78675</v>
      </c>
      <c r="N61" s="6">
        <f>0.75 * $B$39 + (1 - 0.75) * $B$38</f>
        <v>10.430999999999999</v>
      </c>
      <c r="O61" s="6">
        <f>0.8125 * $B$39 + (1 - 0.8125) * $B$38</f>
        <v>10.075249999999999</v>
      </c>
      <c r="P61" s="6">
        <f>0.875 * $B$39 + (1 - 0.875) * $B$38</f>
        <v>9.7195</v>
      </c>
      <c r="Q61" s="6">
        <f>0.9375 * $B$39 + (1 - 0.9375) * $B$38</f>
        <v>9.3637499999999978</v>
      </c>
      <c r="R61" s="7">
        <f>1 * $B$39 + (1 - 1) * $B$38</f>
        <v>9.0079999999999991</v>
      </c>
    </row>
    <row r="62" spans="1:18" x14ac:dyDescent="0.25">
      <c r="A62" s="8" t="s">
        <v>28</v>
      </c>
      <c r="B62" s="9">
        <f>(0 * $B$39 + (1 - 0) * $B$38) * $B$37 / 100</f>
        <v>14.7</v>
      </c>
      <c r="C62" s="9">
        <f>(0.0625 * $B$39 + (1 - 0.0625) * $B$38) * $B$37 / 100</f>
        <v>14.344249999999999</v>
      </c>
      <c r="D62" s="9">
        <f>(0.125 * $B$39 + (1 - 0.125) * $B$38) * $B$37 / 100</f>
        <v>13.988499999999998</v>
      </c>
      <c r="E62" s="9">
        <f>(0.1875 * $B$39 + (1 - 0.1875) * $B$38) * $B$37 / 100</f>
        <v>13.632749999999998</v>
      </c>
      <c r="F62" s="9">
        <f>(0.25 * $B$39 + (1 - 0.25) * $B$38) * $B$37 / 100</f>
        <v>13.276999999999997</v>
      </c>
      <c r="G62" s="9">
        <f>(0.3125 * $B$39 + (1 - 0.3125) * $B$38) * $B$37 / 100</f>
        <v>12.921249999999997</v>
      </c>
      <c r="H62" s="9">
        <f>(0.375 * $B$39 + (1 - 0.375) * $B$38) * $B$37 / 100</f>
        <v>12.5655</v>
      </c>
      <c r="I62" s="9">
        <f>(0.4375 * $B$39 + (1 - 0.4375) * $B$38) * $B$37 / 100</f>
        <v>12.20975</v>
      </c>
      <c r="J62" s="9">
        <f>(0.5 * $B$39 + (1 - 0.5) * $B$38) * $B$37 / 100</f>
        <v>11.853999999999999</v>
      </c>
      <c r="K62" s="9">
        <f>(0.5625 * $B$39 + (1 - 0.5625) * $B$38) * $B$37 / 100</f>
        <v>11.498249999999999</v>
      </c>
      <c r="L62" s="9">
        <f>(0.625 * $B$39 + (1 - 0.625) * $B$38) * $B$37 / 100</f>
        <v>11.142499999999998</v>
      </c>
      <c r="M62" s="9">
        <f>(0.6875 * $B$39 + (1 - 0.6875) * $B$38) * $B$37 / 100</f>
        <v>10.78675</v>
      </c>
      <c r="N62" s="9">
        <f>(0.75 * $B$39 + (1 - 0.75) * $B$38) * $B$37 / 100</f>
        <v>10.430999999999999</v>
      </c>
      <c r="O62" s="9">
        <f>(0.8125 * $B$39 + (1 - 0.8125) * $B$38) * $B$37 / 100</f>
        <v>10.075249999999999</v>
      </c>
      <c r="P62" s="9">
        <f>(0.875 * $B$39 + (1 - 0.875) * $B$38) * $B$37 / 100</f>
        <v>9.7195</v>
      </c>
      <c r="Q62" s="9">
        <f>(0.9375 * $B$39 + (1 - 0.9375) * $B$38) * $B$37 / 100</f>
        <v>9.3637499999999978</v>
      </c>
      <c r="R62" s="10">
        <f>(1 * $B$39 + (1 - 1) * $B$38) * $B$37 / 100</f>
        <v>9.0079999999999991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AH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-120</v>
      </c>
      <c r="B42" s="6">
        <v>103.3412405862537</v>
      </c>
      <c r="C42" s="6">
        <f>103.341240586253 * $B$37 / 100</f>
        <v>103.34124058625299</v>
      </c>
      <c r="D42" s="6">
        <v>13.02076666666667</v>
      </c>
      <c r="E42" s="7">
        <f>13.0207666666666 * $B$37 / 100</f>
        <v>13.020766666666599</v>
      </c>
    </row>
    <row r="43" spans="1:5" x14ac:dyDescent="0.25">
      <c r="A43" s="5">
        <v>-114</v>
      </c>
      <c r="B43" s="6">
        <v>104.6709068943015</v>
      </c>
      <c r="C43" s="6">
        <f>104.670906894301 * $B$37 / 100</f>
        <v>104.67090689430101</v>
      </c>
      <c r="D43" s="6">
        <v>13.188301666666669</v>
      </c>
      <c r="E43" s="7">
        <f>13.1883016666666 * $B$37 / 100</f>
        <v>13.1883016666666</v>
      </c>
    </row>
    <row r="44" spans="1:5" x14ac:dyDescent="0.25">
      <c r="A44" s="5">
        <v>-108</v>
      </c>
      <c r="B44" s="6">
        <v>106.0005732023492</v>
      </c>
      <c r="C44" s="6">
        <f>106.000573202349 * $B$37 / 100</f>
        <v>106.000573202349</v>
      </c>
      <c r="D44" s="6">
        <v>13.35583666666667</v>
      </c>
      <c r="E44" s="7">
        <f>13.3558366666666 * $B$37 / 100</f>
        <v>13.355836666666598</v>
      </c>
    </row>
    <row r="45" spans="1:5" x14ac:dyDescent="0.25">
      <c r="A45" s="5">
        <v>-101</v>
      </c>
      <c r="B45" s="6">
        <v>107.55185056173831</v>
      </c>
      <c r="C45" s="6">
        <f>107.551850561738 * $B$37 / 100</f>
        <v>107.55185056173799</v>
      </c>
      <c r="D45" s="6">
        <v>13.55129416666666</v>
      </c>
      <c r="E45" s="7">
        <f>13.5512941666666 * $B$37 / 100</f>
        <v>13.551294166666599</v>
      </c>
    </row>
    <row r="46" spans="1:5" x14ac:dyDescent="0.25">
      <c r="A46" s="5">
        <v>-95</v>
      </c>
      <c r="B46" s="6">
        <v>108.6758386391294</v>
      </c>
      <c r="C46" s="6">
        <f>108.675838639129 * $B$37 / 100</f>
        <v>108.675838639129</v>
      </c>
      <c r="D46" s="6">
        <v>13.69291416666667</v>
      </c>
      <c r="E46" s="7">
        <f>13.6929141666666 * $B$37 / 100</f>
        <v>13.692914166666601</v>
      </c>
    </row>
    <row r="47" spans="1:5" x14ac:dyDescent="0.25">
      <c r="A47" s="5">
        <v>-89</v>
      </c>
      <c r="B47" s="6">
        <v>109.7586910703892</v>
      </c>
      <c r="C47" s="6">
        <f>109.758691070389 * $B$37 / 100</f>
        <v>109.75869107038902</v>
      </c>
      <c r="D47" s="6">
        <v>13.829351166666671</v>
      </c>
      <c r="E47" s="7">
        <f>13.8293511666666 * $B$37 / 100</f>
        <v>13.8293511666666</v>
      </c>
    </row>
    <row r="48" spans="1:5" x14ac:dyDescent="0.25">
      <c r="A48" s="5">
        <v>-83</v>
      </c>
      <c r="B48" s="6">
        <v>110.8415435016491</v>
      </c>
      <c r="C48" s="6">
        <f>110.841543501649 * $B$37 / 100</f>
        <v>110.841543501649</v>
      </c>
      <c r="D48" s="6">
        <v>13.96578816666667</v>
      </c>
      <c r="E48" s="7">
        <f>13.9657881666666 * $B$37 / 100</f>
        <v>13.9657881666666</v>
      </c>
    </row>
    <row r="49" spans="1:5" x14ac:dyDescent="0.25">
      <c r="A49" s="5">
        <v>-76</v>
      </c>
      <c r="B49" s="6">
        <v>112.1048713381188</v>
      </c>
      <c r="C49" s="6">
        <f>112.104871338118 * $B$37 / 100</f>
        <v>112.10487133811802</v>
      </c>
      <c r="D49" s="6">
        <v>14.124964666666671</v>
      </c>
      <c r="E49" s="7">
        <f>14.1249646666666 * $B$37 / 100</f>
        <v>14.1249646666666</v>
      </c>
    </row>
    <row r="50" spans="1:5" x14ac:dyDescent="0.25">
      <c r="A50" s="5">
        <v>-70</v>
      </c>
      <c r="B50" s="6">
        <v>113.18772376937859</v>
      </c>
      <c r="C50" s="6">
        <f>113.187723769378 * $B$37 / 100</f>
        <v>113.187723769378</v>
      </c>
      <c r="D50" s="6">
        <v>14.26140166666667</v>
      </c>
      <c r="E50" s="7">
        <f>14.2614016666666 * $B$37 / 100</f>
        <v>14.2614016666666</v>
      </c>
    </row>
    <row r="51" spans="1:5" x14ac:dyDescent="0.25">
      <c r="A51" s="5">
        <v>-64</v>
      </c>
      <c r="B51" s="6">
        <v>114.2705762006385</v>
      </c>
      <c r="C51" s="6">
        <f>114.270576200638 * $B$37 / 100</f>
        <v>114.270576200638</v>
      </c>
      <c r="D51" s="6">
        <v>14.39783866666667</v>
      </c>
      <c r="E51" s="7">
        <f>14.3978386666666 * $B$37 / 100</f>
        <v>14.397838666666598</v>
      </c>
    </row>
    <row r="52" spans="1:5" x14ac:dyDescent="0.25">
      <c r="A52" s="5">
        <v>-58</v>
      </c>
      <c r="B52" s="6">
        <v>115.3534286318983</v>
      </c>
      <c r="C52" s="6">
        <f>115.353428631898 * $B$37 / 100</f>
        <v>115.353428631898</v>
      </c>
      <c r="D52" s="6">
        <v>14.534275666666669</v>
      </c>
      <c r="E52" s="7">
        <f>14.5342756666666 * $B$37 / 100</f>
        <v>14.534275666666598</v>
      </c>
    </row>
    <row r="53" spans="1:5" x14ac:dyDescent="0.25">
      <c r="A53" s="5">
        <v>-51</v>
      </c>
      <c r="B53" s="6">
        <v>116.616756468368</v>
      </c>
      <c r="C53" s="6">
        <f>116.616756468368 * $B$37 / 100</f>
        <v>116.61675646836801</v>
      </c>
      <c r="D53" s="6">
        <v>14.69345216666666</v>
      </c>
      <c r="E53" s="7">
        <f>14.6934521666666 * $B$37 / 100</f>
        <v>14.693452166666599</v>
      </c>
    </row>
    <row r="54" spans="1:5" x14ac:dyDescent="0.25">
      <c r="A54" s="5">
        <v>-45</v>
      </c>
      <c r="B54" s="6">
        <v>117.6996088996279</v>
      </c>
      <c r="C54" s="6">
        <f>117.699608899627 * $B$37 / 100</f>
        <v>117.69960889962699</v>
      </c>
      <c r="D54" s="6">
        <v>14.829889166666669</v>
      </c>
      <c r="E54" s="7">
        <f>14.8298891666666 * $B$37 / 100</f>
        <v>14.8298891666666</v>
      </c>
    </row>
    <row r="55" spans="1:5" x14ac:dyDescent="0.25">
      <c r="A55" s="5">
        <v>-39</v>
      </c>
      <c r="B55" s="6">
        <v>118.7824613308877</v>
      </c>
      <c r="C55" s="6">
        <f>118.782461330887 * $B$37 / 100</f>
        <v>118.782461330887</v>
      </c>
      <c r="D55" s="6">
        <v>14.96632616666667</v>
      </c>
      <c r="E55" s="7">
        <f>14.9663261666666 * $B$37 / 100</f>
        <v>14.966326166666599</v>
      </c>
    </row>
    <row r="56" spans="1:5" x14ac:dyDescent="0.25">
      <c r="A56" s="5">
        <v>-33</v>
      </c>
      <c r="B56" s="6">
        <v>119.86531376214749</v>
      </c>
      <c r="C56" s="6">
        <f>119.865313762147 * $B$37 / 100</f>
        <v>119.865313762147</v>
      </c>
      <c r="D56" s="6">
        <v>15.102763166666669</v>
      </c>
      <c r="E56" s="7">
        <f>15.1027631666666 * $B$37 / 100</f>
        <v>15.1027631666666</v>
      </c>
    </row>
    <row r="57" spans="1:5" x14ac:dyDescent="0.25">
      <c r="A57" s="5">
        <v>-26</v>
      </c>
      <c r="B57" s="6">
        <v>121.12864159861731</v>
      </c>
      <c r="C57" s="6">
        <f>121.128641598617 * $B$37 / 100</f>
        <v>121.12864159861699</v>
      </c>
      <c r="D57" s="6">
        <v>15.26193966666667</v>
      </c>
      <c r="E57" s="7">
        <f>15.2619396666666 * $B$37 / 100</f>
        <v>15.261939666666599</v>
      </c>
    </row>
    <row r="58" spans="1:5" x14ac:dyDescent="0.25">
      <c r="A58" s="5">
        <v>-20</v>
      </c>
      <c r="B58" s="6">
        <v>122.2114940298771</v>
      </c>
      <c r="C58" s="6">
        <f>122.211494029877 * $B$37 / 100</f>
        <v>122.21149402987699</v>
      </c>
      <c r="D58" s="6">
        <v>15.398376666666669</v>
      </c>
      <c r="E58" s="7">
        <f>15.3983766666666 * $B$37 / 100</f>
        <v>15.3983766666666</v>
      </c>
    </row>
    <row r="59" spans="1:5" x14ac:dyDescent="0.25">
      <c r="A59" s="5">
        <v>-14</v>
      </c>
      <c r="B59" s="6">
        <v>123.2943464611369</v>
      </c>
      <c r="C59" s="6">
        <f>123.294346461136 * $B$37 / 100</f>
        <v>123.29434646113602</v>
      </c>
      <c r="D59" s="6">
        <v>15.53481366666667</v>
      </c>
      <c r="E59" s="7">
        <f>15.5348136666666 * $B$37 / 100</f>
        <v>15.534813666666601</v>
      </c>
    </row>
    <row r="60" spans="1:5" x14ac:dyDescent="0.25">
      <c r="A60" s="5">
        <v>-8</v>
      </c>
      <c r="B60" s="6">
        <v>124.37719889239671</v>
      </c>
      <c r="C60" s="6">
        <f>124.377198892396 * $B$37 / 100</f>
        <v>124.377198892396</v>
      </c>
      <c r="D60" s="6">
        <v>15.671250666666671</v>
      </c>
      <c r="E60" s="7">
        <f>15.6712506666666 * $B$37 / 100</f>
        <v>15.6712506666666</v>
      </c>
    </row>
    <row r="61" spans="1:5" x14ac:dyDescent="0.25">
      <c r="A61" s="5">
        <v>-1</v>
      </c>
      <c r="B61" s="6">
        <v>125.6405267288665</v>
      </c>
      <c r="C61" s="6">
        <f>125.640526728866 * $B$37 / 100</f>
        <v>125.64052672886601</v>
      </c>
      <c r="D61" s="6">
        <v>15.830427166666659</v>
      </c>
      <c r="E61" s="7">
        <f>15.8304271666666 * $B$37 / 100</f>
        <v>15.830427166666601</v>
      </c>
    </row>
    <row r="62" spans="1:5" x14ac:dyDescent="0.25">
      <c r="A62" s="5">
        <v>5</v>
      </c>
      <c r="B62" s="6">
        <v>126.548600945343</v>
      </c>
      <c r="C62" s="6">
        <f>126.548600945342 * $B$37 / 100</f>
        <v>126.548600945342</v>
      </c>
      <c r="D62" s="6">
        <v>15.9448425</v>
      </c>
      <c r="E62" s="7">
        <f>15.9448425 * $B$37 / 100</f>
        <v>15.9448425</v>
      </c>
    </row>
    <row r="63" spans="1:5" x14ac:dyDescent="0.25">
      <c r="A63" s="5">
        <v>11</v>
      </c>
      <c r="B63" s="6">
        <v>127.4217195188628</v>
      </c>
      <c r="C63" s="6">
        <f>127.421719518862 * $B$37 / 100</f>
        <v>127.42171951886201</v>
      </c>
      <c r="D63" s="6">
        <v>16.0548535</v>
      </c>
      <c r="E63" s="7">
        <f>16.0548534999999 * $B$37 / 100</f>
        <v>16.054853499999901</v>
      </c>
    </row>
    <row r="64" spans="1:5" x14ac:dyDescent="0.25">
      <c r="A64" s="5">
        <v>18</v>
      </c>
      <c r="B64" s="6">
        <v>128.44035785463589</v>
      </c>
      <c r="C64" s="6">
        <f>128.440357854635 * $B$37 / 100</f>
        <v>128.44035785463501</v>
      </c>
      <c r="D64" s="6">
        <v>16.18319966666667</v>
      </c>
      <c r="E64" s="7">
        <f>16.1831996666666 * $B$37 / 100</f>
        <v>16.183199666666599</v>
      </c>
    </row>
    <row r="65" spans="1:18" x14ac:dyDescent="0.25">
      <c r="A65" s="5">
        <v>24</v>
      </c>
      <c r="B65" s="6">
        <v>129.3134764281557</v>
      </c>
      <c r="C65" s="6">
        <f>129.313476428155 * $B$37 / 100</f>
        <v>129.31347642815501</v>
      </c>
      <c r="D65" s="6">
        <v>16.29321066666666</v>
      </c>
      <c r="E65" s="7">
        <f>16.2932106666666 * $B$37 / 100</f>
        <v>16.293210666666599</v>
      </c>
    </row>
    <row r="66" spans="1:18" x14ac:dyDescent="0.25">
      <c r="A66" s="5">
        <v>30</v>
      </c>
      <c r="B66" s="6">
        <v>130.1865950016755</v>
      </c>
      <c r="C66" s="6">
        <f>130.186595001675 * $B$37 / 100</f>
        <v>130.18659500167499</v>
      </c>
      <c r="D66" s="6">
        <v>16.40322166666666</v>
      </c>
      <c r="E66" s="7">
        <f>16.4032216666666 * $B$37 / 100</f>
        <v>16.4032216666666</v>
      </c>
    </row>
    <row r="67" spans="1:18" x14ac:dyDescent="0.25">
      <c r="A67" s="5">
        <v>36</v>
      </c>
      <c r="B67" s="6">
        <v>131.0597135751953</v>
      </c>
      <c r="C67" s="6">
        <f>131.059713575195 * $B$37 / 100</f>
        <v>131.05971357519499</v>
      </c>
      <c r="D67" s="6">
        <v>16.513232666666671</v>
      </c>
      <c r="E67" s="7">
        <f>16.5132326666666 * $B$37 / 100</f>
        <v>16.5132326666666</v>
      </c>
    </row>
    <row r="68" spans="1:18" x14ac:dyDescent="0.25">
      <c r="A68" s="5">
        <v>43</v>
      </c>
      <c r="B68" s="6">
        <v>132.07835191096851</v>
      </c>
      <c r="C68" s="6">
        <f>132.078351910968 * $B$37 / 100</f>
        <v>132.078351910968</v>
      </c>
      <c r="D68" s="6">
        <v>16.64157883333333</v>
      </c>
      <c r="E68" s="7">
        <f>16.6415788333333 * $B$37 / 100</f>
        <v>16.641578833333298</v>
      </c>
    </row>
    <row r="69" spans="1:18" x14ac:dyDescent="0.25">
      <c r="A69" s="5">
        <v>49</v>
      </c>
      <c r="B69" s="6">
        <v>132.95147048448831</v>
      </c>
      <c r="C69" s="6">
        <f>132.951470484488 * $B$37 / 100</f>
        <v>132.951470484488</v>
      </c>
      <c r="D69" s="6">
        <v>16.75158983333333</v>
      </c>
      <c r="E69" s="7">
        <f>16.7515898333333 * $B$37 / 100</f>
        <v>16.751589833333298</v>
      </c>
    </row>
    <row r="70" spans="1:18" x14ac:dyDescent="0.25">
      <c r="A70" s="5">
        <v>55</v>
      </c>
      <c r="B70" s="6">
        <v>133.82458905800809</v>
      </c>
      <c r="C70" s="6">
        <f>133.824589058008 * $B$37 / 100</f>
        <v>133.824589058008</v>
      </c>
      <c r="D70" s="6">
        <v>16.86160083333333</v>
      </c>
      <c r="E70" s="7">
        <f>16.8616008333333 * $B$37 / 100</f>
        <v>16.861600833333299</v>
      </c>
    </row>
    <row r="71" spans="1:18" x14ac:dyDescent="0.25">
      <c r="A71" s="5">
        <v>61</v>
      </c>
      <c r="B71" s="6">
        <v>134.69770763152789</v>
      </c>
      <c r="C71" s="6">
        <f>134.697707631527 * $B$37 / 100</f>
        <v>134.69770763152701</v>
      </c>
      <c r="D71" s="6">
        <v>16.971611833333331</v>
      </c>
      <c r="E71" s="7">
        <f>16.9716118333333 * $B$37 / 100</f>
        <v>16.971611833333299</v>
      </c>
    </row>
    <row r="72" spans="1:18" x14ac:dyDescent="0.25">
      <c r="A72" s="5">
        <v>68</v>
      </c>
      <c r="B72" s="6">
        <v>135.71634596730101</v>
      </c>
      <c r="C72" s="6">
        <f>135.716345967301 * $B$37 / 100</f>
        <v>135.71634596730101</v>
      </c>
      <c r="D72" s="6">
        <v>17.099958000000001</v>
      </c>
      <c r="E72" s="7">
        <f>17.099958 * $B$37 / 100</f>
        <v>17.099958000000001</v>
      </c>
    </row>
    <row r="73" spans="1:18" x14ac:dyDescent="0.25">
      <c r="A73" s="5">
        <v>74</v>
      </c>
      <c r="B73" s="6">
        <v>136.58946454082081</v>
      </c>
      <c r="C73" s="6">
        <f>136.58946454082 * $B$37 / 100</f>
        <v>136.58946454081999</v>
      </c>
      <c r="D73" s="6">
        <v>17.209969000000001</v>
      </c>
      <c r="E73" s="7">
        <f>17.2099689999999 * $B$37 / 100</f>
        <v>17.209968999999901</v>
      </c>
    </row>
    <row r="74" spans="1:18" x14ac:dyDescent="0.25">
      <c r="A74" s="8">
        <v>80</v>
      </c>
      <c r="B74" s="9">
        <v>137.46258311434059</v>
      </c>
      <c r="C74" s="9">
        <f>137.46258311434 * $B$37 / 100</f>
        <v>137.46258311433999</v>
      </c>
      <c r="D74" s="9">
        <v>17.319980000000001</v>
      </c>
      <c r="E74" s="10">
        <f>17.31998 * $B$37 / 100</f>
        <v>17.319980000000001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34" ht="28.9" customHeight="1" x14ac:dyDescent="0.5">
      <c r="A81" s="1" t="s">
        <v>29</v>
      </c>
      <c r="B81" s="1"/>
    </row>
    <row r="82" spans="1:34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/>
    </row>
    <row r="83" spans="1:34" x14ac:dyDescent="0.25">
      <c r="A83" s="27" t="s">
        <v>20</v>
      </c>
      <c r="B83" s="28">
        <v>4.5</v>
      </c>
      <c r="C83" s="28">
        <v>5</v>
      </c>
      <c r="D83" s="28">
        <v>5.5</v>
      </c>
      <c r="E83" s="28">
        <v>6</v>
      </c>
      <c r="F83" s="28">
        <v>6.5</v>
      </c>
      <c r="G83" s="28">
        <v>7</v>
      </c>
      <c r="H83" s="28">
        <v>7.5</v>
      </c>
      <c r="I83" s="28">
        <v>8</v>
      </c>
      <c r="J83" s="28">
        <v>8.5</v>
      </c>
      <c r="K83" s="28">
        <v>9</v>
      </c>
      <c r="L83" s="28">
        <v>9.5</v>
      </c>
      <c r="M83" s="28">
        <v>10</v>
      </c>
      <c r="N83" s="28">
        <v>10.5</v>
      </c>
      <c r="O83" s="28">
        <v>11</v>
      </c>
      <c r="P83" s="28">
        <v>11.5</v>
      </c>
      <c r="Q83" s="28">
        <v>12</v>
      </c>
      <c r="R83" s="28">
        <v>12.5</v>
      </c>
      <c r="S83" s="28">
        <v>13</v>
      </c>
      <c r="T83" s="28">
        <v>13.5</v>
      </c>
      <c r="U83" s="28">
        <v>14</v>
      </c>
      <c r="V83" s="28">
        <v>14.5</v>
      </c>
      <c r="W83" s="28">
        <v>15</v>
      </c>
      <c r="X83" s="28">
        <v>15.5</v>
      </c>
      <c r="Y83" s="28">
        <v>16</v>
      </c>
      <c r="Z83" s="28">
        <v>16.5</v>
      </c>
      <c r="AA83" s="28">
        <v>17</v>
      </c>
      <c r="AB83" s="28">
        <v>17.5</v>
      </c>
      <c r="AC83" s="28">
        <v>18</v>
      </c>
      <c r="AD83" s="28">
        <v>18.5</v>
      </c>
      <c r="AE83" s="28">
        <v>19</v>
      </c>
      <c r="AF83" s="28">
        <v>19.5</v>
      </c>
      <c r="AG83" s="28">
        <v>20</v>
      </c>
      <c r="AH83" s="29">
        <v>20.5</v>
      </c>
    </row>
    <row r="84" spans="1:34" x14ac:dyDescent="0.25">
      <c r="A84" s="30">
        <v>-120</v>
      </c>
      <c r="B84" s="31">
        <v>4.7270274443257732</v>
      </c>
      <c r="C84" s="31">
        <v>4.3066465590354337</v>
      </c>
      <c r="D84" s="31">
        <v>3.920294455069433</v>
      </c>
      <c r="E84" s="31">
        <v>3.5667864083119278</v>
      </c>
      <c r="F84" s="31">
        <v>3.2448786740334961</v>
      </c>
      <c r="G84" s="31">
        <v>2.9532684868911181</v>
      </c>
      <c r="H84" s="31">
        <v>2.690594060928194</v>
      </c>
      <c r="I84" s="31">
        <v>2.455434589574522</v>
      </c>
      <c r="J84" s="31">
        <v>2.2463102456463231</v>
      </c>
      <c r="K84" s="31">
        <v>2.0616821813462169</v>
      </c>
      <c r="L84" s="31">
        <v>1.8999525282632459</v>
      </c>
      <c r="M84" s="31">
        <v>1.759464397372857</v>
      </c>
      <c r="N84" s="31">
        <v>1.6385018790369039</v>
      </c>
      <c r="O84" s="31">
        <v>1.5352900430036569</v>
      </c>
      <c r="P84" s="31">
        <v>1.447994938407795</v>
      </c>
      <c r="Q84" s="31">
        <v>1.374723593770411</v>
      </c>
      <c r="R84" s="31">
        <v>1.3135240169989999</v>
      </c>
      <c r="S84" s="31">
        <v>1.262385195387477</v>
      </c>
      <c r="T84" s="31">
        <v>1.2192370956161589</v>
      </c>
      <c r="U84" s="31">
        <v>1.18195066375178</v>
      </c>
      <c r="V84" s="31">
        <v>1.148337825247483</v>
      </c>
      <c r="W84" s="31">
        <v>1.11615148494282</v>
      </c>
      <c r="X84" s="31">
        <v>1.0830855270637549</v>
      </c>
      <c r="Y84" s="31">
        <v>1.046774815222661</v>
      </c>
      <c r="Z84" s="31">
        <v>1.004795192418324</v>
      </c>
      <c r="AA84" s="31">
        <v>0.95466348103594045</v>
      </c>
      <c r="AB84" s="31">
        <v>0.89383748284711517</v>
      </c>
      <c r="AC84" s="31">
        <v>0.8197159790098647</v>
      </c>
      <c r="AD84" s="31">
        <v>0.7296387300686098</v>
      </c>
      <c r="AE84" s="31">
        <v>0.6208864759542021</v>
      </c>
      <c r="AF84" s="31">
        <v>0.49068093598388102</v>
      </c>
      <c r="AG84" s="31">
        <v>0.33618480886130098</v>
      </c>
      <c r="AH84" s="32">
        <v>0.15450177267653409</v>
      </c>
    </row>
    <row r="85" spans="1:34" x14ac:dyDescent="0.25">
      <c r="A85" s="30">
        <v>-114</v>
      </c>
      <c r="B85" s="31">
        <v>4.762785844343596</v>
      </c>
      <c r="C85" s="31">
        <v>4.3381750219603097</v>
      </c>
      <c r="D85" s="31">
        <v>3.9479700723018061</v>
      </c>
      <c r="E85" s="31">
        <v>3.5909686617689509</v>
      </c>
      <c r="F85" s="31">
        <v>3.2659094361490282</v>
      </c>
      <c r="G85" s="31">
        <v>2.9714720206157259</v>
      </c>
      <c r="H85" s="31">
        <v>2.7062770197291508</v>
      </c>
      <c r="I85" s="31">
        <v>2.4688860174358078</v>
      </c>
      <c r="J85" s="31">
        <v>2.2578015770686228</v>
      </c>
      <c r="K85" s="31">
        <v>2.0714672413469302</v>
      </c>
      <c r="L85" s="31">
        <v>1.9082675323764711</v>
      </c>
      <c r="M85" s="31">
        <v>1.766527951649401</v>
      </c>
      <c r="N85" s="31">
        <v>1.6445149800442851</v>
      </c>
      <c r="O85" s="31">
        <v>1.540436077826095</v>
      </c>
      <c r="P85" s="31">
        <v>1.452439684646224</v>
      </c>
      <c r="Q85" s="31">
        <v>1.378615219542465</v>
      </c>
      <c r="R85" s="31">
        <v>1.316993080939024</v>
      </c>
      <c r="S85" s="31">
        <v>1.2655446466465201</v>
      </c>
      <c r="T85" s="31">
        <v>1.222182273861981</v>
      </c>
      <c r="U85" s="31">
        <v>1.1847592991688429</v>
      </c>
      <c r="V85" s="31">
        <v>1.1510700385369641</v>
      </c>
      <c r="W85" s="31">
        <v>1.118849787322594</v>
      </c>
      <c r="X85" s="31">
        <v>1.085774820268411</v>
      </c>
      <c r="Y85" s="31">
        <v>1.049462391503496</v>
      </c>
      <c r="Z85" s="31">
        <v>1.0074707345433329</v>
      </c>
      <c r="AA85" s="31">
        <v>0.95729906228983186</v>
      </c>
      <c r="AB85" s="31">
        <v>0.8963875670313074</v>
      </c>
      <c r="AC85" s="31">
        <v>0.82211742044247049</v>
      </c>
      <c r="AD85" s="31">
        <v>0.731810773584467</v>
      </c>
      <c r="AE85" s="31">
        <v>0.62273075690484203</v>
      </c>
      <c r="AF85" s="31">
        <v>0.49208148023754739</v>
      </c>
      <c r="AG85" s="31">
        <v>0.33700803280294522</v>
      </c>
      <c r="AH85" s="32">
        <v>0.15459648320781311</v>
      </c>
    </row>
    <row r="86" spans="1:34" x14ac:dyDescent="0.25">
      <c r="A86" s="30">
        <v>-108</v>
      </c>
      <c r="B86" s="31">
        <v>4.7991933527426971</v>
      </c>
      <c r="C86" s="31">
        <v>4.3702717171489764</v>
      </c>
      <c r="D86" s="31">
        <v>3.9761370865326962</v>
      </c>
      <c r="E86" s="31">
        <v>3.6155695178114282</v>
      </c>
      <c r="F86" s="31">
        <v>3.2872900472891651</v>
      </c>
      <c r="G86" s="31">
        <v>2.989960690656301</v>
      </c>
      <c r="H86" s="31">
        <v>2.722184442989652</v>
      </c>
      <c r="I86" s="31">
        <v>2.482505278752428</v>
      </c>
      <c r="J86" s="31">
        <v>2.269408151794265</v>
      </c>
      <c r="K86" s="31">
        <v>2.0813189953511979</v>
      </c>
      <c r="L86" s="31">
        <v>1.916604722045681</v>
      </c>
      <c r="M86" s="31">
        <v>1.773573223886576</v>
      </c>
      <c r="N86" s="31">
        <v>1.650473372269152</v>
      </c>
      <c r="O86" s="31">
        <v>1.5454950179750939</v>
      </c>
      <c r="P86" s="31">
        <v>1.456768991172495</v>
      </c>
      <c r="Q86" s="31">
        <v>1.3823671014158581</v>
      </c>
      <c r="R86" s="31">
        <v>1.3203021376460951</v>
      </c>
      <c r="S86" s="31">
        <v>1.268527868190535</v>
      </c>
      <c r="T86" s="31">
        <v>1.224939040762913</v>
      </c>
      <c r="U86" s="31">
        <v>1.18737138246337</v>
      </c>
      <c r="V86" s="31">
        <v>1.1536015997784681</v>
      </c>
      <c r="W86" s="31">
        <v>1.1213473785811721</v>
      </c>
      <c r="X86" s="31">
        <v>1.088267384130859</v>
      </c>
      <c r="Y86" s="31">
        <v>1.05196126107332</v>
      </c>
      <c r="Z86" s="31">
        <v>1.0099696334407511</v>
      </c>
      <c r="AA86" s="31">
        <v>0.95977410465176505</v>
      </c>
      <c r="AB86" s="31">
        <v>0.89879725751138173</v>
      </c>
      <c r="AC86" s="31">
        <v>0.82440265421102232</v>
      </c>
      <c r="AD86" s="31">
        <v>0.73389483632853658</v>
      </c>
      <c r="AE86" s="31">
        <v>0.62451932482818018</v>
      </c>
      <c r="AF86" s="31">
        <v>0.49346262006060948</v>
      </c>
      <c r="AG86" s="31">
        <v>0.33785220176289082</v>
      </c>
      <c r="AH86" s="32">
        <v>0.1547565290585152</v>
      </c>
    </row>
    <row r="87" spans="1:34" x14ac:dyDescent="0.25">
      <c r="A87" s="30">
        <v>-101</v>
      </c>
      <c r="B87" s="31">
        <v>4.8425157989364136</v>
      </c>
      <c r="C87" s="31">
        <v>4.4084624609523262</v>
      </c>
      <c r="D87" s="31">
        <v>4.0096458894286604</v>
      </c>
      <c r="E87" s="31">
        <v>3.6448255968858159</v>
      </c>
      <c r="F87" s="31">
        <v>3.3127020752306091</v>
      </c>
      <c r="G87" s="31">
        <v>3.011916795756258</v>
      </c>
      <c r="H87" s="31">
        <v>2.741052209142401</v>
      </c>
      <c r="I87" s="31">
        <v>2.4986317454550759</v>
      </c>
      <c r="J87" s="31">
        <v>2.283119814146743</v>
      </c>
      <c r="K87" s="31">
        <v>2.0929218040562629</v>
      </c>
      <c r="L87" s="31">
        <v>1.926384083408915</v>
      </c>
      <c r="M87" s="31">
        <v>1.7817939998163841</v>
      </c>
      <c r="N87" s="31">
        <v>1.6573798802767681</v>
      </c>
      <c r="O87" s="31">
        <v>1.551311031174569</v>
      </c>
      <c r="P87" s="31">
        <v>1.461697738280713</v>
      </c>
      <c r="Q87" s="31">
        <v>1.3865912667525251</v>
      </c>
      <c r="R87" s="31">
        <v>1.3239838611337429</v>
      </c>
      <c r="S87" s="31">
        <v>1.2718087453545179</v>
      </c>
      <c r="T87" s="31">
        <v>1.2279401227314111</v>
      </c>
      <c r="U87" s="31">
        <v>1.19019317596739</v>
      </c>
      <c r="V87" s="31">
        <v>1.1563240671518371</v>
      </c>
      <c r="W87" s="31">
        <v>1.124029937760552</v>
      </c>
      <c r="X87" s="31">
        <v>1.090948908655728</v>
      </c>
      <c r="Y87" s="31">
        <v>1.0546600800859789</v>
      </c>
      <c r="Z87" s="31">
        <v>1.012683531686333</v>
      </c>
      <c r="AA87" s="31">
        <v>0.96248032247822446</v>
      </c>
      <c r="AB87" s="31">
        <v>0.90145249086949641</v>
      </c>
      <c r="AC87" s="31">
        <v>0.82694305465439799</v>
      </c>
      <c r="AD87" s="31">
        <v>0.73623601101360681</v>
      </c>
      <c r="AE87" s="31">
        <v>0.6265563365141994</v>
      </c>
      <c r="AF87" s="31">
        <v>0.49506998710965427</v>
      </c>
      <c r="AG87" s="31">
        <v>0.33888389813986908</v>
      </c>
      <c r="AH87" s="32">
        <v>0.15504598433115649</v>
      </c>
    </row>
    <row r="88" spans="1:34" x14ac:dyDescent="0.25">
      <c r="A88" s="30">
        <v>-95</v>
      </c>
      <c r="B88" s="31">
        <v>4.8803975884951454</v>
      </c>
      <c r="C88" s="31">
        <v>4.4418576865792208</v>
      </c>
      <c r="D88" s="31">
        <v>4.0389444385561708</v>
      </c>
      <c r="E88" s="31">
        <v>3.6703997474631032</v>
      </c>
      <c r="F88" s="31">
        <v>3.3349064957235388</v>
      </c>
      <c r="G88" s="31">
        <v>3.031088545147409</v>
      </c>
      <c r="H88" s="31">
        <v>2.757510736931053</v>
      </c>
      <c r="I88" s="31">
        <v>2.5126788916572189</v>
      </c>
      <c r="J88" s="31">
        <v>2.2950398092950728</v>
      </c>
      <c r="K88" s="31">
        <v>2.102981269200185</v>
      </c>
      <c r="L88" s="31">
        <v>1.9348320301145361</v>
      </c>
      <c r="M88" s="31">
        <v>1.788861830166524</v>
      </c>
      <c r="N88" s="31">
        <v>1.6632813868709491</v>
      </c>
      <c r="O88" s="31">
        <v>1.5562423971290269</v>
      </c>
      <c r="P88" s="31">
        <v>1.4658375372283809</v>
      </c>
      <c r="Q88" s="31">
        <v>1.3901004628430511</v>
      </c>
      <c r="R88" s="31">
        <v>1.32700580903348</v>
      </c>
      <c r="S88" s="31">
        <v>1.2744691902465251</v>
      </c>
      <c r="T88" s="31">
        <v>1.230347200315455</v>
      </c>
      <c r="U88" s="31">
        <v>1.1924374124599471</v>
      </c>
      <c r="V88" s="31">
        <v>1.158478379286092</v>
      </c>
      <c r="W88" s="31">
        <v>1.126149632786382</v>
      </c>
      <c r="X88" s="31">
        <v>1.0930716843397319</v>
      </c>
      <c r="Y88" s="31">
        <v>1.0568060247114639</v>
      </c>
      <c r="Z88" s="31">
        <v>1.014855124053303</v>
      </c>
      <c r="AA88" s="31">
        <v>0.96466243190340106</v>
      </c>
      <c r="AB88" s="31">
        <v>0.90361237718629928</v>
      </c>
      <c r="AC88" s="31">
        <v>0.82903036821296094</v>
      </c>
      <c r="AD88" s="31">
        <v>0.73818279268076648</v>
      </c>
      <c r="AE88" s="31">
        <v>0.62827701767349442</v>
      </c>
      <c r="AF88" s="31">
        <v>0.49646138966134612</v>
      </c>
      <c r="AG88" s="31">
        <v>0.33982523450090868</v>
      </c>
      <c r="AH88" s="32">
        <v>0.15539885743521081</v>
      </c>
    </row>
    <row r="89" spans="1:34" x14ac:dyDescent="0.25">
      <c r="A89" s="30">
        <v>-89</v>
      </c>
      <c r="B89" s="31">
        <v>4.9189900944536911</v>
      </c>
      <c r="C89" s="31">
        <v>4.4758822732882786</v>
      </c>
      <c r="D89" s="31">
        <v>4.0687950343004076</v>
      </c>
      <c r="E89" s="31">
        <v>3.6964526710438959</v>
      </c>
      <c r="F89" s="31">
        <v>3.3575204564589658</v>
      </c>
      <c r="G89" s="31">
        <v>3.0506046428722571</v>
      </c>
      <c r="H89" s="31">
        <v>2.7742524619968192</v>
      </c>
      <c r="I89" s="31">
        <v>2.5269521249321061</v>
      </c>
      <c r="J89" s="31">
        <v>2.30713282216399</v>
      </c>
      <c r="K89" s="31">
        <v>2.113164723564747</v>
      </c>
      <c r="L89" s="31">
        <v>1.9433589783930689</v>
      </c>
      <c r="M89" s="31">
        <v>1.795967715294057</v>
      </c>
      <c r="N89" s="31">
        <v>1.669184042299221</v>
      </c>
      <c r="O89" s="31">
        <v>1.5611420468264809</v>
      </c>
      <c r="P89" s="31">
        <v>1.4699167956801711</v>
      </c>
      <c r="Q89" s="31">
        <v>1.3935243350510349</v>
      </c>
      <c r="R89" s="31">
        <v>1.3299216905162241</v>
      </c>
      <c r="S89" s="31">
        <v>1.277006867039302</v>
      </c>
      <c r="T89" s="31">
        <v>1.232618848970245</v>
      </c>
      <c r="U89" s="31">
        <v>1.1945376000454371</v>
      </c>
      <c r="V89" s="31">
        <v>1.160484063387673</v>
      </c>
      <c r="W89" s="31">
        <v>1.12812016150616</v>
      </c>
      <c r="X89" s="31">
        <v>1.0950487962965201</v>
      </c>
      <c r="Y89" s="31">
        <v>1.058813849040771</v>
      </c>
      <c r="Z89" s="31">
        <v>1.016900180407351</v>
      </c>
      <c r="AA89" s="31">
        <v>0.96673363045112015</v>
      </c>
      <c r="AB89" s="31">
        <v>0.90568101861332873</v>
      </c>
      <c r="AC89" s="31">
        <v>0.83105014372164288</v>
      </c>
      <c r="AD89" s="31">
        <v>0.74008978399015113</v>
      </c>
      <c r="AE89" s="31">
        <v>0.62998969701934115</v>
      </c>
      <c r="AF89" s="31">
        <v>0.49788061979611431</v>
      </c>
      <c r="AG89" s="31">
        <v>0.34083426869378097</v>
      </c>
      <c r="AH89" s="32">
        <v>0.15586333947206299</v>
      </c>
    </row>
    <row r="90" spans="1:34" x14ac:dyDescent="0.25">
      <c r="A90" s="30">
        <v>-83</v>
      </c>
      <c r="B90" s="31">
        <v>4.9583117771106107</v>
      </c>
      <c r="C90" s="31">
        <v>4.5105545300516914</v>
      </c>
      <c r="D90" s="31">
        <v>4.0992158343071994</v>
      </c>
      <c r="E90" s="31">
        <v>3.7230023739476481</v>
      </c>
      <c r="F90" s="31">
        <v>3.3805618124299759</v>
      </c>
      <c r="G90" s="31">
        <v>3.070482792597526</v>
      </c>
      <c r="H90" s="31">
        <v>2.791294936680055</v>
      </c>
      <c r="I90" s="31">
        <v>2.5414688462937258</v>
      </c>
      <c r="J90" s="31">
        <v>2.3194161024411151</v>
      </c>
      <c r="K90" s="31">
        <v>2.1234892655112079</v>
      </c>
      <c r="L90" s="31">
        <v>1.9519818752794029</v>
      </c>
      <c r="M90" s="31">
        <v>1.803128450907507</v>
      </c>
      <c r="N90" s="31">
        <v>1.675104490943738</v>
      </c>
      <c r="O90" s="31">
        <v>1.566026473322724</v>
      </c>
      <c r="P90" s="31">
        <v>1.473951855365504</v>
      </c>
      <c r="Q90" s="31">
        <v>1.396879073779532</v>
      </c>
      <c r="R90" s="31">
        <v>1.3327475446586621</v>
      </c>
      <c r="S90" s="31">
        <v>1.279437663483171</v>
      </c>
      <c r="T90" s="31">
        <v>1.234770805119735</v>
      </c>
      <c r="U90" s="31">
        <v>1.1965093238214499</v>
      </c>
      <c r="V90" s="31">
        <v>1.1623565532278191</v>
      </c>
      <c r="W90" s="31">
        <v>1.129956806364752</v>
      </c>
      <c r="X90" s="31">
        <v>1.0968953756445741</v>
      </c>
      <c r="Y90" s="31">
        <v>1.060698532866021</v>
      </c>
      <c r="Z90" s="31">
        <v>1.0188335292142341</v>
      </c>
      <c r="AA90" s="31">
        <v>0.96870859526077802</v>
      </c>
      <c r="AB90" s="31">
        <v>0.90767294096361117</v>
      </c>
      <c r="AC90" s="31">
        <v>0.83301675566710809</v>
      </c>
      <c r="AD90" s="31">
        <v>0.74197120810206041</v>
      </c>
      <c r="AE90" s="31">
        <v>0.63170844638567036</v>
      </c>
      <c r="AF90" s="31">
        <v>0.4993415980215401</v>
      </c>
      <c r="AG90" s="31">
        <v>0.34192476989968601</v>
      </c>
      <c r="AH90" s="32">
        <v>0.15645304829653919</v>
      </c>
    </row>
    <row r="91" spans="1:34" x14ac:dyDescent="0.25">
      <c r="A91" s="30">
        <v>-76</v>
      </c>
      <c r="B91" s="31">
        <v>5.0051326362189767</v>
      </c>
      <c r="C91" s="31">
        <v>4.5518478417239727</v>
      </c>
      <c r="D91" s="31">
        <v>4.1354510030579634</v>
      </c>
      <c r="E91" s="31">
        <v>3.7546282598943028</v>
      </c>
      <c r="F91" s="31">
        <v>3.4080067312927431</v>
      </c>
      <c r="G91" s="31">
        <v>3.0941545156994539</v>
      </c>
      <c r="H91" s="31">
        <v>2.811580690947018</v>
      </c>
      <c r="I91" s="31">
        <v>2.558735314254422</v>
      </c>
      <c r="J91" s="31">
        <v>2.3340094222270702</v>
      </c>
      <c r="K91" s="31">
        <v>2.13573503085677</v>
      </c>
      <c r="L91" s="31">
        <v>1.962185135521743</v>
      </c>
      <c r="M91" s="31">
        <v>1.811573710986627</v>
      </c>
      <c r="N91" s="31">
        <v>1.682055711402461</v>
      </c>
      <c r="O91" s="31">
        <v>1.571727070306697</v>
      </c>
      <c r="P91" s="31">
        <v>1.4786247006232041</v>
      </c>
      <c r="Q91" s="31">
        <v>1.400726494662254</v>
      </c>
      <c r="R91" s="31">
        <v>1.335951324120531</v>
      </c>
      <c r="S91" s="31">
        <v>1.282159040081132</v>
      </c>
      <c r="T91" s="31">
        <v>1.237150473013565</v>
      </c>
      <c r="U91" s="31">
        <v>1.1986674327737441</v>
      </c>
      <c r="V91" s="31">
        <v>1.164392708604</v>
      </c>
      <c r="W91" s="31">
        <v>1.1319500691330699</v>
      </c>
      <c r="X91" s="31">
        <v>1.0989042623761029</v>
      </c>
      <c r="Y91" s="31">
        <v>1.062761015734655</v>
      </c>
      <c r="Z91" s="31">
        <v>1.0209670359967</v>
      </c>
      <c r="AA91" s="31">
        <v>0.97091000933661875</v>
      </c>
      <c r="AB91" s="31">
        <v>0.90991860131519919</v>
      </c>
      <c r="AC91" s="31">
        <v>0.83526245687964551</v>
      </c>
      <c r="AD91" s="31">
        <v>0.74415220036356522</v>
      </c>
      <c r="AE91" s="31">
        <v>0.6337394354869883</v>
      </c>
      <c r="AF91" s="31">
        <v>0.50111674535634976</v>
      </c>
      <c r="AG91" s="31">
        <v>0.34331769246448118</v>
      </c>
      <c r="AH91" s="32">
        <v>0.1573168186906386</v>
      </c>
    </row>
    <row r="92" spans="1:34" x14ac:dyDescent="0.25">
      <c r="A92" s="30">
        <v>-70</v>
      </c>
      <c r="B92" s="31">
        <v>5.0460952555085932</v>
      </c>
      <c r="C92" s="31">
        <v>4.5879839182578754</v>
      </c>
      <c r="D92" s="31">
        <v>4.1671672611528274</v>
      </c>
      <c r="E92" s="31">
        <v>3.782313814383504</v>
      </c>
      <c r="F92" s="31">
        <v>3.4320330875263791</v>
      </c>
      <c r="G92" s="31">
        <v>3.1148755695443171</v>
      </c>
      <c r="H92" s="31">
        <v>2.8293327287866141</v>
      </c>
      <c r="I92" s="31">
        <v>2.5738370129889629</v>
      </c>
      <c r="J92" s="31">
        <v>2.3467618492734732</v>
      </c>
      <c r="K92" s="31">
        <v>2.1464216441486599</v>
      </c>
      <c r="L92" s="31">
        <v>1.971071783509454</v>
      </c>
      <c r="M92" s="31">
        <v>1.8189086326371979</v>
      </c>
      <c r="N92" s="31">
        <v>1.688069536199637</v>
      </c>
      <c r="O92" s="31">
        <v>1.576632818250933</v>
      </c>
      <c r="P92" s="31">
        <v>1.482617782231658</v>
      </c>
      <c r="Q92" s="31">
        <v>1.403984710968796</v>
      </c>
      <c r="R92" s="31">
        <v>1.3386348666757371</v>
      </c>
      <c r="S92" s="31">
        <v>1.2844104909522831</v>
      </c>
      <c r="T92" s="31">
        <v>1.239094804784648</v>
      </c>
      <c r="U92" s="31">
        <v>1.200412008545457</v>
      </c>
      <c r="V92" s="31">
        <v>1.1660272819937469</v>
      </c>
      <c r="W92" s="31">
        <v>1.133546784274958</v>
      </c>
      <c r="X92" s="31">
        <v>1.1005176539209509</v>
      </c>
      <c r="Y92" s="31">
        <v>1.064428008849988</v>
      </c>
      <c r="Z92" s="31">
        <v>1.0227069463667471</v>
      </c>
      <c r="AA92" s="31">
        <v>0.9727245431623216</v>
      </c>
      <c r="AB92" s="31">
        <v>0.91179185531420337</v>
      </c>
      <c r="AC92" s="31">
        <v>0.83716091828629868</v>
      </c>
      <c r="AD92" s="31">
        <v>0.7460247469289315</v>
      </c>
      <c r="AE92" s="31">
        <v>0.63551733547883349</v>
      </c>
      <c r="AF92" s="31">
        <v>0.50271365755914776</v>
      </c>
      <c r="AG92" s="31">
        <v>0.34462966617940982</v>
      </c>
      <c r="AH92" s="32">
        <v>0.15822229373559621</v>
      </c>
    </row>
    <row r="93" spans="1:34" x14ac:dyDescent="0.25">
      <c r="A93" s="30">
        <v>-64</v>
      </c>
      <c r="B93" s="31">
        <v>5.0878423587022299</v>
      </c>
      <c r="C93" s="31">
        <v>4.6248224928516146</v>
      </c>
      <c r="D93" s="31">
        <v>4.1995080723155631</v>
      </c>
      <c r="E93" s="31">
        <v>3.8105500178008311</v>
      </c>
      <c r="F93" s="31">
        <v>3.4565402294005958</v>
      </c>
      <c r="G93" s="31">
        <v>3.1360115865944391</v>
      </c>
      <c r="H93" s="31">
        <v>2.8474379482483578</v>
      </c>
      <c r="I93" s="31">
        <v>2.5892341526147531</v>
      </c>
      <c r="J93" s="31">
        <v>2.359756017332439</v>
      </c>
      <c r="K93" s="31">
        <v>2.1573003394266421</v>
      </c>
      <c r="L93" s="31">
        <v>1.9801048953089979</v>
      </c>
      <c r="M93" s="31">
        <v>1.826348440777555</v>
      </c>
      <c r="N93" s="31">
        <v>1.694150711016768</v>
      </c>
      <c r="O93" s="31">
        <v>1.581572420597505</v>
      </c>
      <c r="P93" s="31">
        <v>1.486615263477044</v>
      </c>
      <c r="Q93" s="31">
        <v>1.4072219129990791</v>
      </c>
      <c r="R93" s="31">
        <v>1.3412760218937021</v>
      </c>
      <c r="S93" s="31">
        <v>1.286602222277428</v>
      </c>
      <c r="T93" s="31">
        <v>1.240966125653175</v>
      </c>
      <c r="U93" s="31">
        <v>1.2020743229102739</v>
      </c>
      <c r="V93" s="31">
        <v>1.1675743843244679</v>
      </c>
      <c r="W93" s="31">
        <v>1.1350548595579091</v>
      </c>
      <c r="X93" s="31">
        <v>1.102045277659166</v>
      </c>
      <c r="Y93" s="31">
        <v>1.0660161470632019</v>
      </c>
      <c r="Z93" s="31">
        <v>1.024378955591402</v>
      </c>
      <c r="AA93" s="31">
        <v>0.97448617045157149</v>
      </c>
      <c r="AB93" s="31">
        <v>0.91363123823790926</v>
      </c>
      <c r="AC93" s="31">
        <v>0.83904858493102685</v>
      </c>
      <c r="AD93" s="31">
        <v>0.7479136158979518</v>
      </c>
      <c r="AE93" s="31">
        <v>0.63734271589212554</v>
      </c>
      <c r="AF93" s="31">
        <v>0.50439324905340133</v>
      </c>
      <c r="AG93" s="31">
        <v>0.34606355890801938</v>
      </c>
      <c r="AH93" s="32">
        <v>0.15929296836865339</v>
      </c>
    </row>
    <row r="94" spans="1:34" x14ac:dyDescent="0.25">
      <c r="A94" s="30">
        <v>-58</v>
      </c>
      <c r="B94" s="31">
        <v>5.1303904163680603</v>
      </c>
      <c r="C94" s="31">
        <v>4.6623798847470033</v>
      </c>
      <c r="D94" s="31">
        <v>4.2324896044616143</v>
      </c>
      <c r="E94" s="31">
        <v>3.839352886735353</v>
      </c>
      <c r="F94" s="31">
        <v>3.4815440221781069</v>
      </c>
      <c r="G94" s="31">
        <v>3.157578280786161</v>
      </c>
      <c r="H94" s="31">
        <v>2.8659119119422232</v>
      </c>
      <c r="I94" s="31">
        <v>2.6049421444153968</v>
      </c>
      <c r="J94" s="31">
        <v>2.3730071863612081</v>
      </c>
      <c r="K94" s="31">
        <v>2.1683862253215871</v>
      </c>
      <c r="L94" s="31">
        <v>1.989299428224879</v>
      </c>
      <c r="M94" s="31">
        <v>1.833907941385837</v>
      </c>
      <c r="N94" s="31">
        <v>1.700313890505625</v>
      </c>
      <c r="O94" s="31">
        <v>1.5865603806718169</v>
      </c>
      <c r="P94" s="31">
        <v>1.4906314963584</v>
      </c>
      <c r="Q94" s="31">
        <v>1.4104523014257699</v>
      </c>
      <c r="R94" s="31">
        <v>1.3438888391207311</v>
      </c>
      <c r="S94" s="31">
        <v>1.2887481320765051</v>
      </c>
      <c r="T94" s="31">
        <v>1.2427781823127131</v>
      </c>
      <c r="U94" s="31">
        <v>1.2036679712353979</v>
      </c>
      <c r="V94" s="31">
        <v>1.1690474596370091</v>
      </c>
      <c r="W94" s="31">
        <v>1.1364875876964009</v>
      </c>
      <c r="X94" s="31">
        <v>1.1035002749788489</v>
      </c>
      <c r="Y94" s="31">
        <v>1.067538420436031</v>
      </c>
      <c r="Z94" s="31">
        <v>1.0259959024060361</v>
      </c>
      <c r="AA94" s="31">
        <v>0.97620757861337548</v>
      </c>
      <c r="AB94" s="31">
        <v>0.9154492861689546</v>
      </c>
      <c r="AC94" s="31">
        <v>0.84093784157009077</v>
      </c>
      <c r="AD94" s="31">
        <v>0.74983104070052076</v>
      </c>
      <c r="AE94" s="31">
        <v>0.63922765883039756</v>
      </c>
      <c r="AF94" s="31">
        <v>0.50616745061627388</v>
      </c>
      <c r="AG94" s="31">
        <v>0.34763115010109952</v>
      </c>
      <c r="AH94" s="32">
        <v>0.1605404707142615</v>
      </c>
    </row>
    <row r="95" spans="1:34" x14ac:dyDescent="0.25">
      <c r="A95" s="30">
        <v>-51</v>
      </c>
      <c r="B95" s="31">
        <v>5.1810634442751464</v>
      </c>
      <c r="C95" s="31">
        <v>4.7071264551127729</v>
      </c>
      <c r="D95" s="31">
        <v>4.2717987648322309</v>
      </c>
      <c r="E95" s="31">
        <v>3.8736931402598129</v>
      </c>
      <c r="F95" s="31">
        <v>3.5113633276082248</v>
      </c>
      <c r="G95" s="31">
        <v>3.1833040524765792</v>
      </c>
      <c r="H95" s="31">
        <v>2.8879510198504081</v>
      </c>
      <c r="I95" s="31">
        <v>2.6236809141016368</v>
      </c>
      <c r="J95" s="31">
        <v>2.388811398988623</v>
      </c>
      <c r="K95" s="31">
        <v>2.181601117656117</v>
      </c>
      <c r="L95" s="31">
        <v>2.000249692635292</v>
      </c>
      <c r="M95" s="31">
        <v>1.8428977258437229</v>
      </c>
      <c r="N95" s="31">
        <v>1.7076267985853979</v>
      </c>
      <c r="O95" s="31">
        <v>1.592459471550719</v>
      </c>
      <c r="P95" s="31">
        <v>1.4953592848164969</v>
      </c>
      <c r="Q95" s="31">
        <v>1.4142307578459541</v>
      </c>
      <c r="R95" s="31">
        <v>1.346919389488717</v>
      </c>
      <c r="S95" s="31">
        <v>1.291211657980831</v>
      </c>
      <c r="T95" s="31">
        <v>1.244835020944749</v>
      </c>
      <c r="U95" s="31">
        <v>1.2054579153893299</v>
      </c>
      <c r="V95" s="31">
        <v>1.1706897577098561</v>
      </c>
      <c r="W95" s="31">
        <v>1.1380809436880019</v>
      </c>
      <c r="X95" s="31">
        <v>1.1051228484918709</v>
      </c>
      <c r="Y95" s="31">
        <v>1.0692478266759631</v>
      </c>
      <c r="Z95" s="31">
        <v>1.0278292121811921</v>
      </c>
      <c r="AA95" s="31">
        <v>0.97818131833489563</v>
      </c>
      <c r="AB95" s="31">
        <v>0.91755943785079852</v>
      </c>
      <c r="AC95" s="31">
        <v>0.84315984282905643</v>
      </c>
      <c r="AD95" s="31">
        <v>0.75211978475622288</v>
      </c>
      <c r="AE95" s="31">
        <v>0.64151749450527185</v>
      </c>
      <c r="AF95" s="31">
        <v>0.50837218233558357</v>
      </c>
      <c r="AG95" s="31">
        <v>0.34964403789293658</v>
      </c>
      <c r="AH95" s="32">
        <v>0.16223423020953831</v>
      </c>
    </row>
    <row r="96" spans="1:34" x14ac:dyDescent="0.25">
      <c r="A96" s="30">
        <v>-45</v>
      </c>
      <c r="B96" s="31">
        <v>5.2254011312029753</v>
      </c>
      <c r="C96" s="31">
        <v>4.7462949932671412</v>
      </c>
      <c r="D96" s="31">
        <v>4.3062217154140328</v>
      </c>
      <c r="E96" s="31">
        <v>3.903776454986656</v>
      </c>
      <c r="F96" s="31">
        <v>3.5374953487144158</v>
      </c>
      <c r="G96" s="31">
        <v>3.2058555127131432</v>
      </c>
      <c r="H96" s="31">
        <v>2.907275042485066</v>
      </c>
      <c r="I96" s="31">
        <v>2.6401130129188299</v>
      </c>
      <c r="J96" s="31">
        <v>2.4026694782894862</v>
      </c>
      <c r="K96" s="31">
        <v>2.1931854722584978</v>
      </c>
      <c r="L96" s="31">
        <v>2.0098430078737439</v>
      </c>
      <c r="M96" s="31">
        <v>1.8507650775695079</v>
      </c>
      <c r="N96" s="31">
        <v>1.7140156531664901</v>
      </c>
      <c r="O96" s="31">
        <v>1.597599685871788</v>
      </c>
      <c r="P96" s="31">
        <v>1.4994631062789281</v>
      </c>
      <c r="Q96" s="31">
        <v>1.4174928243678371</v>
      </c>
      <c r="R96" s="31">
        <v>1.349516729504846</v>
      </c>
      <c r="S96" s="31">
        <v>1.293303690442712</v>
      </c>
      <c r="T96" s="31">
        <v>1.246563555320592</v>
      </c>
      <c r="U96" s="31">
        <v>1.206947151664056</v>
      </c>
      <c r="V96" s="31">
        <v>1.172046286385088</v>
      </c>
      <c r="W96" s="31">
        <v>1.13939374578207</v>
      </c>
      <c r="X96" s="31">
        <v>1.1064632955398199</v>
      </c>
      <c r="Y96" s="31">
        <v>1.0706696807295331</v>
      </c>
      <c r="Z96" s="31">
        <v>1.0293686258088419</v>
      </c>
      <c r="AA96" s="31">
        <v>0.97985683462178474</v>
      </c>
      <c r="AB96" s="31">
        <v>0.91937199039879891</v>
      </c>
      <c r="AC96" s="31">
        <v>0.84509275575673026</v>
      </c>
      <c r="AD96" s="31">
        <v>0.75413877269886065</v>
      </c>
      <c r="AE96" s="31">
        <v>0.64357066261486195</v>
      </c>
      <c r="AF96" s="31">
        <v>0.51039002628081764</v>
      </c>
      <c r="AG96" s="31">
        <v>0.35153944385921848</v>
      </c>
      <c r="AH96" s="32">
        <v>0.1639024748989914</v>
      </c>
    </row>
    <row r="97" spans="1:34" x14ac:dyDescent="0.25">
      <c r="A97" s="30">
        <v>-39</v>
      </c>
      <c r="B97" s="31">
        <v>5.2705887789957497</v>
      </c>
      <c r="C97" s="31">
        <v>4.7862308759157459</v>
      </c>
      <c r="D97" s="31">
        <v>4.3413334349715802</v>
      </c>
      <c r="E97" s="31">
        <v>3.9344740040229622</v>
      </c>
      <c r="F97" s="31">
        <v>3.5641711103160101</v>
      </c>
      <c r="G97" s="31">
        <v>3.2288842604832548</v>
      </c>
      <c r="H97" s="31">
        <v>2.927013940543636</v>
      </c>
      <c r="I97" s="31">
        <v>2.656901615902501</v>
      </c>
      <c r="J97" s="31">
        <v>2.4168297313516161</v>
      </c>
      <c r="K97" s="31">
        <v>2.2050217110691448</v>
      </c>
      <c r="L97" s="31">
        <v>2.019641958619677</v>
      </c>
      <c r="M97" s="31">
        <v>1.858795856954202</v>
      </c>
      <c r="N97" s="31">
        <v>1.7205297684101259</v>
      </c>
      <c r="O97" s="31">
        <v>1.6028310347112571</v>
      </c>
      <c r="P97" s="31">
        <v>1.503627976967822</v>
      </c>
      <c r="Q97" s="31">
        <v>1.42078989567646</v>
      </c>
      <c r="R97" s="31">
        <v>1.352127070720212</v>
      </c>
      <c r="S97" s="31">
        <v>1.295390761368536</v>
      </c>
      <c r="T97" s="31">
        <v>1.2482732062773001</v>
      </c>
      <c r="U97" s="31">
        <v>1.2084076234887791</v>
      </c>
      <c r="V97" s="31">
        <v>1.1733682104316601</v>
      </c>
      <c r="W97" s="31">
        <v>1.1406701439210449</v>
      </c>
      <c r="X97" s="31">
        <v>1.10776958015844</v>
      </c>
      <c r="Y97" s="31">
        <v>1.0720636547317659</v>
      </c>
      <c r="Z97" s="31">
        <v>1.0308904826153511</v>
      </c>
      <c r="AA97" s="31">
        <v>0.98152915816994113</v>
      </c>
      <c r="AB97" s="31">
        <v>0.92119975514268826</v>
      </c>
      <c r="AC97" s="31">
        <v>0.84706332666714079</v>
      </c>
      <c r="AD97" s="31">
        <v>0.7562219052632867</v>
      </c>
      <c r="AE97" s="31">
        <v>0.64571850283750476</v>
      </c>
      <c r="AF97" s="31">
        <v>0.51253711068259122</v>
      </c>
      <c r="AG97" s="31">
        <v>0.35360269947773493</v>
      </c>
      <c r="AH97" s="32">
        <v>0.16578121928856859</v>
      </c>
    </row>
    <row r="98" spans="1:34" x14ac:dyDescent="0.25">
      <c r="A98" s="30">
        <v>-33</v>
      </c>
      <c r="B98" s="31">
        <v>5.3166408684912554</v>
      </c>
      <c r="C98" s="31">
        <v>4.8269484325700063</v>
      </c>
      <c r="D98" s="31">
        <v>4.3771481016899259</v>
      </c>
      <c r="E98" s="31">
        <v>3.9657998142274198</v>
      </c>
      <c r="F98" s="31">
        <v>3.59140448794532</v>
      </c>
      <c r="G98" s="31">
        <v>3.2524040199928619</v>
      </c>
      <c r="H98" s="31">
        <v>2.9471812869056939</v>
      </c>
      <c r="I98" s="31">
        <v>2.6740601446058698</v>
      </c>
      <c r="J98" s="31">
        <v>2.4313054284018611</v>
      </c>
      <c r="K98" s="31">
        <v>2.217122952988543</v>
      </c>
      <c r="L98" s="31">
        <v>2.029659512447207</v>
      </c>
      <c r="M98" s="31">
        <v>1.8670028802455521</v>
      </c>
      <c r="N98" s="31">
        <v>1.7271818092376909</v>
      </c>
      <c r="O98" s="31">
        <v>1.6081660316641391</v>
      </c>
      <c r="P98" s="31">
        <v>1.507866259151833</v>
      </c>
      <c r="Q98" s="31">
        <v>1.424134182714117</v>
      </c>
      <c r="R98" s="31">
        <v>1.354762472750735</v>
      </c>
      <c r="S98" s="31">
        <v>1.297484779047857</v>
      </c>
      <c r="T98" s="31">
        <v>1.2499757307780559</v>
      </c>
      <c r="U98" s="31">
        <v>1.2098509365003121</v>
      </c>
      <c r="V98" s="31">
        <v>1.1746669841600279</v>
      </c>
      <c r="W98" s="31">
        <v>1.1419214410890031</v>
      </c>
      <c r="X98" s="31">
        <v>1.1090528540054581</v>
      </c>
      <c r="Y98" s="31">
        <v>1.073440749014013</v>
      </c>
      <c r="Z98" s="31">
        <v>1.0324056316057071</v>
      </c>
      <c r="AA98" s="31">
        <v>0.98320898665800205</v>
      </c>
      <c r="AB98" s="31">
        <v>0.92305327843473384</v>
      </c>
      <c r="AC98" s="31">
        <v>0.84908195058618297</v>
      </c>
      <c r="AD98" s="31">
        <v>0.75837942614902687</v>
      </c>
      <c r="AE98" s="31">
        <v>0.64797110754636245</v>
      </c>
      <c r="AF98" s="31">
        <v>0.51482337658768462</v>
      </c>
      <c r="AG98" s="31">
        <v>0.35584359446889918</v>
      </c>
      <c r="AH98" s="32">
        <v>0.16788010177234189</v>
      </c>
    </row>
    <row r="99" spans="1:34" x14ac:dyDescent="0.25">
      <c r="A99" s="30">
        <v>-26</v>
      </c>
      <c r="B99" s="31">
        <v>5.371479519829089</v>
      </c>
      <c r="C99" s="31">
        <v>4.8754586512017806</v>
      </c>
      <c r="D99" s="31">
        <v>4.4198385781933984</v>
      </c>
      <c r="E99" s="31">
        <v>4.0031586947831794</v>
      </c>
      <c r="F99" s="31">
        <v>3.6238993743367738</v>
      </c>
      <c r="G99" s="31">
        <v>3.2804819696062419</v>
      </c>
      <c r="H99" s="31">
        <v>2.9712688127300599</v>
      </c>
      <c r="I99" s="31">
        <v>2.6945632152331069</v>
      </c>
      <c r="J99" s="31">
        <v>2.4486094680266759</v>
      </c>
      <c r="K99" s="31">
        <v>2.2315928414084709</v>
      </c>
      <c r="L99" s="31">
        <v>2.041639585062605</v>
      </c>
      <c r="M99" s="31">
        <v>1.8768169280596081</v>
      </c>
      <c r="N99" s="31">
        <v>1.7351330788564081</v>
      </c>
      <c r="O99" s="31">
        <v>1.614537225296353</v>
      </c>
      <c r="P99" s="31">
        <v>1.5129195346092039</v>
      </c>
      <c r="Q99" s="31">
        <v>1.4281111534111219</v>
      </c>
      <c r="R99" s="31">
        <v>1.357884207704688</v>
      </c>
      <c r="S99" s="31">
        <v>1.299951802878891</v>
      </c>
      <c r="T99" s="31">
        <v>1.251968023709126</v>
      </c>
      <c r="U99" s="31">
        <v>1.211527934357203</v>
      </c>
      <c r="V99" s="31">
        <v>1.176167578371347</v>
      </c>
      <c r="W99" s="31">
        <v>1.143363978686182</v>
      </c>
      <c r="X99" s="31">
        <v>1.1105351376227519</v>
      </c>
      <c r="Y99" s="31">
        <v>1.07504003688851</v>
      </c>
      <c r="Z99" s="31">
        <v>1.0341786375773161</v>
      </c>
      <c r="AA99" s="31">
        <v>0.98519188016944503</v>
      </c>
      <c r="AB99" s="31">
        <v>0.92526168453158097</v>
      </c>
      <c r="AC99" s="31">
        <v>0.85151094991680665</v>
      </c>
      <c r="AD99" s="31">
        <v>0.76100355496464001</v>
      </c>
      <c r="AE99" s="31">
        <v>0.65074435770099126</v>
      </c>
      <c r="AF99" s="31">
        <v>0.51767919553819397</v>
      </c>
      <c r="AG99" s="31">
        <v>0.3586948852749679</v>
      </c>
      <c r="AH99" s="32">
        <v>0.1706192230964696</v>
      </c>
    </row>
    <row r="100" spans="1:34" x14ac:dyDescent="0.25">
      <c r="A100" s="30">
        <v>-20</v>
      </c>
      <c r="B100" s="31">
        <v>5.4194519683721296</v>
      </c>
      <c r="C100" s="31">
        <v>4.917916717759744</v>
      </c>
      <c r="D100" s="31">
        <v>4.4572226608514054</v>
      </c>
      <c r="E100" s="31">
        <v>4.0358915821430594</v>
      </c>
      <c r="F100" s="31">
        <v>3.6523862455170581</v>
      </c>
      <c r="G100" s="31">
        <v>3.305110394242174</v>
      </c>
      <c r="H100" s="31">
        <v>2.9924087509735871</v>
      </c>
      <c r="I100" s="31">
        <v>2.7125670177528831</v>
      </c>
      <c r="J100" s="31">
        <v>2.4638118760080658</v>
      </c>
      <c r="K100" s="31">
        <v>2.244310986553542</v>
      </c>
      <c r="L100" s="31">
        <v>2.0521729895901362</v>
      </c>
      <c r="M100" s="31">
        <v>1.88544750470508</v>
      </c>
      <c r="N100" s="31">
        <v>1.7421251308720129</v>
      </c>
      <c r="O100" s="31">
        <v>1.620137446450989</v>
      </c>
      <c r="P100" s="31">
        <v>1.5173570091884749</v>
      </c>
      <c r="Q100" s="31">
        <v>1.431597356217341</v>
      </c>
      <c r="R100" s="31">
        <v>1.3606130040568749</v>
      </c>
      <c r="S100" s="31">
        <v>1.3020994486127691</v>
      </c>
      <c r="T100" s="31">
        <v>1.253693165177129</v>
      </c>
      <c r="U100" s="31">
        <v>1.2129716084284721</v>
      </c>
      <c r="V100" s="31">
        <v>1.177453212431731</v>
      </c>
      <c r="W100" s="31">
        <v>1.144597390638231</v>
      </c>
      <c r="X100" s="31">
        <v>1.111804535885734</v>
      </c>
      <c r="Y100" s="31">
        <v>1.076416020398387</v>
      </c>
      <c r="Z100" s="31">
        <v>1.035714195786763</v>
      </c>
      <c r="AA100" s="31">
        <v>0.98692239304784835</v>
      </c>
      <c r="AB100" s="31">
        <v>0.92720492256502973</v>
      </c>
      <c r="AC100" s="31">
        <v>0.85366707410809795</v>
      </c>
      <c r="AD100" s="31">
        <v>0.7633551168332795</v>
      </c>
      <c r="AE100" s="31">
        <v>0.6532562992831884</v>
      </c>
      <c r="AF100" s="31">
        <v>0.52029884938686621</v>
      </c>
      <c r="AG100" s="31">
        <v>0.36135197445973871</v>
      </c>
      <c r="AH100" s="32">
        <v>0.17322586120366701</v>
      </c>
    </row>
    <row r="101" spans="1:34" x14ac:dyDescent="0.25">
      <c r="A101" s="30">
        <v>-14</v>
      </c>
      <c r="B101" s="31">
        <v>5.468331564197757</v>
      </c>
      <c r="C101" s="31">
        <v>4.9611986847030662</v>
      </c>
      <c r="D101" s="31">
        <v>4.4953514378497479</v>
      </c>
      <c r="E101" s="31">
        <v>4.0692939986504637</v>
      </c>
      <c r="F101" s="31">
        <v>3.681471521504275</v>
      </c>
      <c r="G101" s="31">
        <v>3.3302701401966539</v>
      </c>
      <c r="H101" s="31">
        <v>3.0140169678994941</v>
      </c>
      <c r="I101" s="31">
        <v>2.7309800971710869</v>
      </c>
      <c r="J101" s="31">
        <v>2.4793685999561408</v>
      </c>
      <c r="K101" s="31">
        <v>2.2573325275857719</v>
      </c>
      <c r="L101" s="31">
        <v>2.0629629107775092</v>
      </c>
      <c r="M101" s="31">
        <v>1.8942917596352931</v>
      </c>
      <c r="N101" s="31">
        <v>1.7492920636494711</v>
      </c>
      <c r="O101" s="31">
        <v>1.625877791696801</v>
      </c>
      <c r="P101" s="31">
        <v>1.5219038920404619</v>
      </c>
      <c r="Q101" s="31">
        <v>1.435166292330029</v>
      </c>
      <c r="R101" s="31">
        <v>1.3634018996014921</v>
      </c>
      <c r="S101" s="31">
        <v>1.304288600277258</v>
      </c>
      <c r="T101" s="31">
        <v>1.2554452601661339</v>
      </c>
      <c r="U101" s="31">
        <v>1.21443172446335</v>
      </c>
      <c r="V101" s="31">
        <v>1.178748817750537</v>
      </c>
      <c r="W101" s="31">
        <v>1.1458383439957369</v>
      </c>
      <c r="X101" s="31">
        <v>1.113083086553414</v>
      </c>
      <c r="Y101" s="31">
        <v>1.077806808164423</v>
      </c>
      <c r="Z101" s="31">
        <v>1.037274250956044</v>
      </c>
      <c r="AA101" s="31">
        <v>0.98869113644197326</v>
      </c>
      <c r="AB101" s="31">
        <v>0.92920416552229268</v>
      </c>
      <c r="AC101" s="31">
        <v>0.85590101848352063</v>
      </c>
      <c r="AD101" s="31">
        <v>0.76581035499856931</v>
      </c>
      <c r="AE101" s="31">
        <v>0.65590181412677773</v>
      </c>
      <c r="AF101" s="31">
        <v>0.5230860143138818</v>
      </c>
      <c r="AG101" s="31">
        <v>0.36421455339201531</v>
      </c>
      <c r="AH101" s="32">
        <v>0.1760800085797562</v>
      </c>
    </row>
    <row r="102" spans="1:34" x14ac:dyDescent="0.25">
      <c r="A102" s="30">
        <v>-8</v>
      </c>
      <c r="B102" s="31">
        <v>5.5181307984133792</v>
      </c>
      <c r="C102" s="31">
        <v>5.0053168918127744</v>
      </c>
      <c r="D102" s="31">
        <v>4.5342370976430919</v>
      </c>
      <c r="E102" s="31">
        <v>4.1033779814336961</v>
      </c>
      <c r="F102" s="31">
        <v>3.711167088100356</v>
      </c>
      <c r="G102" s="31">
        <v>3.355972941945256</v>
      </c>
      <c r="H102" s="31">
        <v>3.0361050466569872</v>
      </c>
      <c r="I102" s="31">
        <v>2.7498138853105538</v>
      </c>
      <c r="J102" s="31">
        <v>2.495290920367371</v>
      </c>
      <c r="K102" s="31">
        <v>2.2706685936752602</v>
      </c>
      <c r="L102" s="31">
        <v>2.0740203264684611</v>
      </c>
      <c r="M102" s="31">
        <v>1.9033605193676171</v>
      </c>
      <c r="N102" s="31">
        <v>1.756644552379786</v>
      </c>
      <c r="O102" s="31">
        <v>1.631768784898433</v>
      </c>
      <c r="P102" s="31">
        <v>1.526570555703437</v>
      </c>
      <c r="Q102" s="31">
        <v>1.4388281829610861</v>
      </c>
      <c r="R102" s="31">
        <v>1.3662609642240811</v>
      </c>
      <c r="S102" s="31">
        <v>1.306529176431529</v>
      </c>
      <c r="T102" s="31">
        <v>1.25723407590895</v>
      </c>
      <c r="U102" s="31">
        <v>1.215917898368273</v>
      </c>
      <c r="V102" s="31">
        <v>1.1800638589078409</v>
      </c>
      <c r="W102" s="31">
        <v>1.147096152012409</v>
      </c>
      <c r="X102" s="31">
        <v>1.114379951553135</v>
      </c>
      <c r="Y102" s="31">
        <v>1.0792214107875959</v>
      </c>
      <c r="Z102" s="31">
        <v>1.038867662359765</v>
      </c>
      <c r="AA102" s="31">
        <v>0.9905068183000505</v>
      </c>
      <c r="AB102" s="31">
        <v>0.93126797002524897</v>
      </c>
      <c r="AC102" s="31">
        <v>0.85822118833857075</v>
      </c>
      <c r="AD102" s="31">
        <v>0.76837752342964716</v>
      </c>
      <c r="AE102" s="31">
        <v>0.6586890048745202</v>
      </c>
      <c r="AF102" s="31">
        <v>0.52604864163563214</v>
      </c>
      <c r="AG102" s="31">
        <v>0.36729042206183682</v>
      </c>
      <c r="AH102" s="32">
        <v>0.1791893138884024</v>
      </c>
    </row>
    <row r="103" spans="1:34" x14ac:dyDescent="0.25">
      <c r="A103" s="30">
        <v>-1</v>
      </c>
      <c r="B103" s="31">
        <v>5.5774082265619462</v>
      </c>
      <c r="C103" s="31">
        <v>5.0578608470310327</v>
      </c>
      <c r="D103" s="31">
        <v>4.5805759135403887</v>
      </c>
      <c r="E103" s="31">
        <v>4.1440194472222096</v>
      </c>
      <c r="F103" s="31">
        <v>3.7465984485950869</v>
      </c>
      <c r="G103" s="31">
        <v>3.386660897564028</v>
      </c>
      <c r="H103" s="31">
        <v>3.062495753420456</v>
      </c>
      <c r="I103" s="31">
        <v>2.7723329548421929</v>
      </c>
      <c r="J103" s="31">
        <v>2.514343419893482</v>
      </c>
      <c r="K103" s="31">
        <v>2.2866390460249719</v>
      </c>
      <c r="L103" s="31">
        <v>2.0872727100737229</v>
      </c>
      <c r="M103" s="31">
        <v>1.914238268263204</v>
      </c>
      <c r="N103" s="31">
        <v>1.7654705562033</v>
      </c>
      <c r="O103" s="31">
        <v>1.638845388890299</v>
      </c>
      <c r="P103" s="31">
        <v>1.5321795607069071</v>
      </c>
      <c r="Q103" s="31">
        <v>1.4432308454222369</v>
      </c>
      <c r="R103" s="31">
        <v>1.3696979961918101</v>
      </c>
      <c r="S103" s="31">
        <v>1.309220745557562</v>
      </c>
      <c r="T103" s="31">
        <v>1.2593798054478369</v>
      </c>
      <c r="U103" s="31">
        <v>1.217696867177392</v>
      </c>
      <c r="V103" s="31">
        <v>1.1816346014473951</v>
      </c>
      <c r="W103" s="31">
        <v>1.1485966583454139</v>
      </c>
      <c r="X103" s="31">
        <v>1.115927667345449</v>
      </c>
      <c r="Y103" s="31">
        <v>1.080913237307888</v>
      </c>
      <c r="Z103" s="31">
        <v>1.040779956479537</v>
      </c>
      <c r="AA103" s="31">
        <v>0.9926953924936317</v>
      </c>
      <c r="AB103" s="31">
        <v>0.93376809236978331</v>
      </c>
      <c r="AC103" s="31">
        <v>0.86104758251403735</v>
      </c>
      <c r="AD103" s="31">
        <v>0.77152436871883989</v>
      </c>
      <c r="AE103" s="31">
        <v>0.66212993616307381</v>
      </c>
      <c r="AF103" s="31">
        <v>0.52973674941198934</v>
      </c>
      <c r="AG103" s="31">
        <v>0.37115825241726358</v>
      </c>
      <c r="AH103" s="32">
        <v>0.18314886851700871</v>
      </c>
    </row>
    <row r="104" spans="1:34" x14ac:dyDescent="0.25">
      <c r="A104" s="30">
        <v>5</v>
      </c>
      <c r="B104" s="31">
        <v>5.6292405867668638</v>
      </c>
      <c r="C104" s="31">
        <v>5.1038309648453941</v>
      </c>
      <c r="D104" s="31">
        <v>4.6211410239335402</v>
      </c>
      <c r="E104" s="31">
        <v>4.1796191756801973</v>
      </c>
      <c r="F104" s="31">
        <v>3.7776548111206649</v>
      </c>
      <c r="G104" s="31">
        <v>3.413578300676662</v>
      </c>
      <c r="H104" s="31">
        <v>3.085660994156318</v>
      </c>
      <c r="I104" s="31">
        <v>2.792115220754158</v>
      </c>
      <c r="J104" s="31">
        <v>2.531094289051135</v>
      </c>
      <c r="K104" s="31">
        <v>2.3006924870146008</v>
      </c>
      <c r="L104" s="31">
        <v>2.0989450819983309</v>
      </c>
      <c r="M104" s="31">
        <v>1.923828320742496</v>
      </c>
      <c r="N104" s="31">
        <v>1.773259429373689</v>
      </c>
      <c r="O104" s="31">
        <v>1.6450966134049041</v>
      </c>
      <c r="P104" s="31">
        <v>1.5371390577355559</v>
      </c>
      <c r="Q104" s="31">
        <v>1.4471269266514619</v>
      </c>
      <c r="R104" s="31">
        <v>1.3727413638248549</v>
      </c>
      <c r="S104" s="31">
        <v>1.311604492314373</v>
      </c>
      <c r="T104" s="31">
        <v>1.2612794145650701</v>
      </c>
      <c r="U104" s="31">
        <v>1.2192702124084109</v>
      </c>
      <c r="V104" s="31">
        <v>1.183021947062264</v>
      </c>
      <c r="W104" s="31">
        <v>1.149920659130917</v>
      </c>
      <c r="X104" s="31">
        <v>1.117293368605065</v>
      </c>
      <c r="Y104" s="31">
        <v>1.0824080748618059</v>
      </c>
      <c r="Z104" s="31">
        <v>1.0424737566646569</v>
      </c>
      <c r="AA104" s="31">
        <v>0.99464037216355705</v>
      </c>
      <c r="AB104" s="31">
        <v>0.93599885889482481</v>
      </c>
      <c r="AC104" s="31">
        <v>0.86358113378121626</v>
      </c>
      <c r="AD104" s="31">
        <v>0.77436009313188914</v>
      </c>
      <c r="AE104" s="31">
        <v>0.66524961264241311</v>
      </c>
      <c r="AF104" s="31">
        <v>0.53310454739476476</v>
      </c>
      <c r="AG104" s="31">
        <v>0.37472073185732491</v>
      </c>
      <c r="AH104" s="32">
        <v>0.18683497988490849</v>
      </c>
    </row>
    <row r="105" spans="1:34" x14ac:dyDescent="0.25">
      <c r="A105" s="30">
        <v>11</v>
      </c>
      <c r="B105" s="31">
        <v>5.6820289901287513</v>
      </c>
      <c r="C105" s="31">
        <v>5.1506732483929598</v>
      </c>
      <c r="D105" s="31">
        <v>4.6624984634883457</v>
      </c>
      <c r="E105" s="31">
        <v>4.2159354375804998</v>
      </c>
      <c r="F105" s="31">
        <v>3.8093559522214391</v>
      </c>
      <c r="G105" s="31">
        <v>3.4410727683495832</v>
      </c>
      <c r="H105" s="31">
        <v>3.1093396262897648</v>
      </c>
      <c r="I105" s="31">
        <v>2.8123512457532258</v>
      </c>
      <c r="J105" s="31">
        <v>2.548243325837622</v>
      </c>
      <c r="K105" s="31">
        <v>2.3150925450270141</v>
      </c>
      <c r="L105" s="31">
        <v>2.110916561191877</v>
      </c>
      <c r="M105" s="31">
        <v>1.9336740115890969</v>
      </c>
      <c r="N105" s="31">
        <v>1.7812645128619691</v>
      </c>
      <c r="O105" s="31">
        <v>1.651528661040198</v>
      </c>
      <c r="P105" s="31">
        <v>1.542248031539903</v>
      </c>
      <c r="Q105" s="31">
        <v>1.4511451791636101</v>
      </c>
      <c r="R105" s="31">
        <v>1.375883638100257</v>
      </c>
      <c r="S105" s="31">
        <v>1.3140679219251929</v>
      </c>
      <c r="T105" s="31">
        <v>1.263243523600176</v>
      </c>
      <c r="U105" s="31">
        <v>1.220896915473376</v>
      </c>
      <c r="V105" s="31">
        <v>1.1844555492793749</v>
      </c>
      <c r="W105" s="31">
        <v>1.1512878561391591</v>
      </c>
      <c r="X105" s="31">
        <v>1.118703246560139</v>
      </c>
      <c r="Y105" s="31">
        <v>1.0839521104361149</v>
      </c>
      <c r="Z105" s="31">
        <v>1.0442258170473111</v>
      </c>
      <c r="AA105" s="31">
        <v>0.9966567150603699</v>
      </c>
      <c r="AB105" s="31">
        <v>0.93831813252833352</v>
      </c>
      <c r="AC105" s="31">
        <v>0.86622437689064136</v>
      </c>
      <c r="AD105" s="31">
        <v>0.77733073497317495</v>
      </c>
      <c r="AE105" s="31">
        <v>0.6685334729882042</v>
      </c>
      <c r="AF105" s="31">
        <v>0.53666983653441591</v>
      </c>
      <c r="AG105" s="31">
        <v>0.37851805059690241</v>
      </c>
      <c r="AH105" s="32">
        <v>0.1907973195471673</v>
      </c>
    </row>
    <row r="106" spans="1:34" x14ac:dyDescent="0.25">
      <c r="A106" s="30">
        <v>18</v>
      </c>
      <c r="B106" s="31">
        <v>5.7448377764348324</v>
      </c>
      <c r="C106" s="31">
        <v>5.2064386812864942</v>
      </c>
      <c r="D106" s="31">
        <v>4.7117638052826951</v>
      </c>
      <c r="E106" s="31">
        <v>4.259223406191853</v>
      </c>
      <c r="F106" s="31">
        <v>3.847168721168805</v>
      </c>
      <c r="G106" s="31">
        <v>3.4738919667548012</v>
      </c>
      <c r="H106" s="31">
        <v>3.137626338877499</v>
      </c>
      <c r="I106" s="31">
        <v>2.836546012850957</v>
      </c>
      <c r="J106" s="31">
        <v>2.5687661433756639</v>
      </c>
      <c r="K106" s="31">
        <v>2.3323428645385058</v>
      </c>
      <c r="L106" s="31">
        <v>2.125273289812776</v>
      </c>
      <c r="M106" s="31">
        <v>1.945495512058192</v>
      </c>
      <c r="N106" s="31">
        <v>1.79088860352087</v>
      </c>
      <c r="O106" s="31">
        <v>1.659272615833342</v>
      </c>
      <c r="P106" s="31">
        <v>1.548408580014548</v>
      </c>
      <c r="Q106" s="31">
        <v>1.4559985064698471</v>
      </c>
      <c r="R106" s="31">
        <v>1.379685384990994</v>
      </c>
      <c r="S106" s="31">
        <v>1.3170531847561651</v>
      </c>
      <c r="T106" s="31">
        <v>1.2656268543299469</v>
      </c>
      <c r="U106" s="31">
        <v>1.222872321663327</v>
      </c>
      <c r="V106" s="31">
        <v>1.18619649409372</v>
      </c>
      <c r="W106" s="31">
        <v>1.1529472583449329</v>
      </c>
      <c r="X106" s="31">
        <v>1.120413480527197</v>
      </c>
      <c r="Y106" s="31">
        <v>1.0858250061371459</v>
      </c>
      <c r="Z106" s="31">
        <v>1.046352660057831</v>
      </c>
      <c r="AA106" s="31">
        <v>0.99910824655870667</v>
      </c>
      <c r="AB106" s="31">
        <v>0.94114454929564828</v>
      </c>
      <c r="AC106" s="31">
        <v>0.86945533131092312</v>
      </c>
      <c r="AD106" s="31">
        <v>0.7809753350332258</v>
      </c>
      <c r="AE106" s="31">
        <v>0.67258028227766553</v>
      </c>
      <c r="AF106" s="31">
        <v>0.54108687424574531</v>
      </c>
      <c r="AG106" s="31">
        <v>0.38325279152537739</v>
      </c>
      <c r="AH106" s="32">
        <v>0.19577669409090609</v>
      </c>
    </row>
    <row r="107" spans="1:34" x14ac:dyDescent="0.25">
      <c r="A107" s="30">
        <v>24</v>
      </c>
      <c r="B107" s="31">
        <v>5.7997329951118397</v>
      </c>
      <c r="C107" s="31">
        <v>5.2552055265975284</v>
      </c>
      <c r="D107" s="31">
        <v>4.7548723082290998</v>
      </c>
      <c r="E107" s="31">
        <v>4.2971259882916906</v>
      </c>
      <c r="F107" s="31">
        <v>3.88030019445684</v>
      </c>
      <c r="G107" s="31">
        <v>3.502669533782504</v>
      </c>
      <c r="H107" s="31">
        <v>3.1624495927130458</v>
      </c>
      <c r="I107" s="31">
        <v>2.8577969370792409</v>
      </c>
      <c r="J107" s="31">
        <v>2.5868091120982739</v>
      </c>
      <c r="K107" s="31">
        <v>2.3475246423737399</v>
      </c>
      <c r="L107" s="31">
        <v>2.137923031895649</v>
      </c>
      <c r="M107" s="31">
        <v>1.955924764040412</v>
      </c>
      <c r="N107" s="31">
        <v>1.799391301570862</v>
      </c>
      <c r="O107" s="31">
        <v>1.6661250866362309</v>
      </c>
      <c r="P107" s="31">
        <v>1.5538695407721761</v>
      </c>
      <c r="Q107" s="31">
        <v>1.460309064900752</v>
      </c>
      <c r="R107" s="31">
        <v>1.383069039330425</v>
      </c>
      <c r="S107" s="31">
        <v>1.3197158237560851</v>
      </c>
      <c r="T107" s="31">
        <v>1.267756757259012</v>
      </c>
      <c r="U107" s="31">
        <v>1.224640158306912</v>
      </c>
      <c r="V107" s="31">
        <v>1.1877553247539001</v>
      </c>
      <c r="W107" s="31">
        <v>1.154432533840499</v>
      </c>
      <c r="X107" s="31">
        <v>1.1219430421936369</v>
      </c>
      <c r="Y107" s="31">
        <v>1.0874990858266611</v>
      </c>
      <c r="Z107" s="31">
        <v>1.048253880139328</v>
      </c>
      <c r="AA107" s="31">
        <v>1.0013016199178011</v>
      </c>
      <c r="AB107" s="31">
        <v>0.94367747933465584</v>
      </c>
      <c r="AC107" s="31">
        <v>0.87235761194887207</v>
      </c>
      <c r="AD107" s="31">
        <v>0.78425915070585717</v>
      </c>
      <c r="AE107" s="31">
        <v>0.67624020793741224</v>
      </c>
      <c r="AF107" s="31">
        <v>0.54509987536176496</v>
      </c>
      <c r="AG107" s="31">
        <v>0.38757822408352638</v>
      </c>
      <c r="AH107" s="32">
        <v>0.20035630459374679</v>
      </c>
    </row>
    <row r="108" spans="1:34" x14ac:dyDescent="0.25">
      <c r="A108" s="30">
        <v>30</v>
      </c>
      <c r="B108" s="31">
        <v>5.8556158730949868</v>
      </c>
      <c r="C108" s="31">
        <v>5.3048756745907726</v>
      </c>
      <c r="D108" s="31">
        <v>4.7988037980860101</v>
      </c>
      <c r="E108" s="31">
        <v>4.3357752823825333</v>
      </c>
      <c r="F108" s="31">
        <v>3.914106145668597</v>
      </c>
      <c r="G108" s="31">
        <v>3.5320533855188572</v>
      </c>
      <c r="H108" s="31">
        <v>3.187814978894389</v>
      </c>
      <c r="I108" s="31">
        <v>2.8795298821426751</v>
      </c>
      <c r="J108" s="31">
        <v>2.6052780309976051</v>
      </c>
      <c r="K108" s="31">
        <v>2.363080340579482</v>
      </c>
      <c r="L108" s="31">
        <v>2.1508987053950182</v>
      </c>
      <c r="M108" s="31">
        <v>1.9666359993373399</v>
      </c>
      <c r="N108" s="31">
        <v>1.808136075685985</v>
      </c>
      <c r="O108" s="31">
        <v>1.6731837671068901</v>
      </c>
      <c r="P108" s="31">
        <v>1.559504885652417</v>
      </c>
      <c r="Q108" s="31">
        <v>1.4647662227613341</v>
      </c>
      <c r="R108" s="31">
        <v>1.386575549258811</v>
      </c>
      <c r="S108" s="31">
        <v>1.32248161535644</v>
      </c>
      <c r="T108" s="31">
        <v>1.2699741506522211</v>
      </c>
      <c r="U108" s="31">
        <v>1.226483864130556</v>
      </c>
      <c r="V108" s="31">
        <v>1.189382444162274</v>
      </c>
      <c r="W108" s="31">
        <v>1.155982558504594</v>
      </c>
      <c r="X108" s="31">
        <v>1.1235378543011689</v>
      </c>
      <c r="Y108" s="31">
        <v>1.0892429580820391</v>
      </c>
      <c r="Z108" s="31">
        <v>1.050233475763662</v>
      </c>
      <c r="AA108" s="31">
        <v>1.003585992648927</v>
      </c>
      <c r="AB108" s="31">
        <v>0.94631807342710716</v>
      </c>
      <c r="AC108" s="31">
        <v>0.87538826217389132</v>
      </c>
      <c r="AD108" s="31">
        <v>0.78769608235138644</v>
      </c>
      <c r="AE108" s="31">
        <v>0.68008203680811374</v>
      </c>
      <c r="AF108" s="31">
        <v>0.54932760777899059</v>
      </c>
      <c r="AG108" s="31">
        <v>0.39215525688535108</v>
      </c>
      <c r="AH108" s="32">
        <v>0.20522842513495301</v>
      </c>
    </row>
    <row r="109" spans="1:34" x14ac:dyDescent="0.25">
      <c r="A109" s="30">
        <v>36</v>
      </c>
      <c r="B109" s="31">
        <v>5.9124953995661933</v>
      </c>
      <c r="C109" s="31">
        <v>5.3554579631217862</v>
      </c>
      <c r="D109" s="31">
        <v>4.8435669613826091</v>
      </c>
      <c r="E109" s="31">
        <v>4.3751798236672039</v>
      </c>
      <c r="F109" s="31">
        <v>3.948594958680526</v>
      </c>
      <c r="G109" s="31">
        <v>3.5620517545139472</v>
      </c>
      <c r="H109" s="31">
        <v>3.2137305786452459</v>
      </c>
      <c r="I109" s="31">
        <v>2.9017527779386101</v>
      </c>
      <c r="J109" s="31">
        <v>2.62418067864464</v>
      </c>
      <c r="K109" s="31">
        <v>2.37901758640034</v>
      </c>
      <c r="L109" s="31">
        <v>2.164207786229138</v>
      </c>
      <c r="M109" s="31">
        <v>1.9776365425408631</v>
      </c>
      <c r="N109" s="31">
        <v>1.8171300991317541</v>
      </c>
      <c r="O109" s="31">
        <v>1.680455679184464</v>
      </c>
      <c r="P109" s="31">
        <v>1.565321485268059</v>
      </c>
      <c r="Q109" s="31">
        <v>1.4693766993380111</v>
      </c>
      <c r="R109" s="31">
        <v>1.390211482736202</v>
      </c>
      <c r="S109" s="31">
        <v>1.3253569761909261</v>
      </c>
      <c r="T109" s="31">
        <v>1.272285299816893</v>
      </c>
      <c r="U109" s="31">
        <v>1.228409553115215</v>
      </c>
      <c r="V109" s="31">
        <v>1.191083814973418</v>
      </c>
      <c r="W109" s="31">
        <v>1.157603143665443</v>
      </c>
      <c r="X109" s="31">
        <v>1.125203576851636</v>
      </c>
      <c r="Y109" s="31">
        <v>1.0910621315787521</v>
      </c>
      <c r="Z109" s="31">
        <v>1.0522968042799561</v>
      </c>
      <c r="AA109" s="31">
        <v>1.0059665707748411</v>
      </c>
      <c r="AB109" s="31">
        <v>0.94907138626938747</v>
      </c>
      <c r="AC109" s="31">
        <v>0.87855218535598811</v>
      </c>
      <c r="AD109" s="31">
        <v>0.79129088201346476</v>
      </c>
      <c r="AE109" s="31">
        <v>0.68411036960704363</v>
      </c>
      <c r="AF109" s="31">
        <v>0.553774520888351</v>
      </c>
      <c r="AG109" s="31">
        <v>0.39698818799541508</v>
      </c>
      <c r="AH109" s="32">
        <v>0.21039720245271279</v>
      </c>
    </row>
    <row r="110" spans="1:34" x14ac:dyDescent="0.25">
      <c r="A110" s="30">
        <v>43</v>
      </c>
      <c r="B110" s="31">
        <v>5.9801258289508059</v>
      </c>
      <c r="C110" s="31">
        <v>5.4156346043648629</v>
      </c>
      <c r="D110" s="31">
        <v>4.8968527198290994</v>
      </c>
      <c r="E110" s="31">
        <v>4.4221170602648892</v>
      </c>
      <c r="F110" s="31">
        <v>3.989705489980012</v>
      </c>
      <c r="G110" s="31">
        <v>3.597836852668661</v>
      </c>
      <c r="H110" s="31">
        <v>3.2446709714114439</v>
      </c>
      <c r="I110" s="31">
        <v>2.9283086486753689</v>
      </c>
      <c r="J110" s="31">
        <v>2.646791666313864</v>
      </c>
      <c r="K110" s="31">
        <v>2.3981027855667598</v>
      </c>
      <c r="L110" s="31">
        <v>2.1801657470603049</v>
      </c>
      <c r="M110" s="31">
        <v>1.9908452708071549</v>
      </c>
      <c r="N110" s="31">
        <v>1.8279470562063771</v>
      </c>
      <c r="O110" s="31">
        <v>1.689217782043448</v>
      </c>
      <c r="P110" s="31">
        <v>1.5723451064902549</v>
      </c>
      <c r="Q110" s="31">
        <v>1.4749576671050959</v>
      </c>
      <c r="R110" s="31">
        <v>1.394625080832681</v>
      </c>
      <c r="S110" s="31">
        <v>1.328857944004129</v>
      </c>
      <c r="T110" s="31">
        <v>1.27510783233697</v>
      </c>
      <c r="U110" s="31">
        <v>1.2307673009351441</v>
      </c>
      <c r="V110" s="31">
        <v>1.1931698842890071</v>
      </c>
      <c r="W110" s="31">
        <v>1.159590096275315</v>
      </c>
      <c r="X110" s="31">
        <v>1.127243430157244</v>
      </c>
      <c r="Y110" s="31">
        <v>1.0932863585843751</v>
      </c>
      <c r="Z110" s="31">
        <v>1.0548163335926961</v>
      </c>
      <c r="AA110" s="31">
        <v>1.0088717866046271</v>
      </c>
      <c r="AB110" s="31">
        <v>0.95243212842896674</v>
      </c>
      <c r="AC110" s="31">
        <v>0.88241774926094441</v>
      </c>
      <c r="AD110" s="31">
        <v>0.7956900186822049</v>
      </c>
      <c r="AE110" s="31">
        <v>0.68905128566078266</v>
      </c>
      <c r="AF110" s="31">
        <v>0.55924487855114391</v>
      </c>
      <c r="AG110" s="31">
        <v>0.40295510509414201</v>
      </c>
      <c r="AH110" s="32">
        <v>0.21680725241707319</v>
      </c>
    </row>
    <row r="111" spans="1:34" x14ac:dyDescent="0.25">
      <c r="A111" s="30">
        <v>49</v>
      </c>
      <c r="B111" s="31">
        <v>6.0391933230738664</v>
      </c>
      <c r="C111" s="31">
        <v>5.4682212408552617</v>
      </c>
      <c r="D111" s="31">
        <v>4.9434453665724094</v>
      </c>
      <c r="E111" s="31">
        <v>4.4631849756633883</v>
      </c>
      <c r="F111" s="31">
        <v>4.0257003229526891</v>
      </c>
      <c r="G111" s="31">
        <v>3.6291926426512102</v>
      </c>
      <c r="H111" s="31">
        <v>3.2718041483562659</v>
      </c>
      <c r="I111" s="31">
        <v>2.9516180330515729</v>
      </c>
      <c r="J111" s="31">
        <v>2.666658469107265</v>
      </c>
      <c r="K111" s="31">
        <v>2.4148906082798791</v>
      </c>
      <c r="L111" s="31">
        <v>2.194220581712373</v>
      </c>
      <c r="M111" s="31">
        <v>2.0024954999341089</v>
      </c>
      <c r="N111" s="31">
        <v>1.83750345286086</v>
      </c>
      <c r="O111" s="31">
        <v>1.696973509794808</v>
      </c>
      <c r="P111" s="31">
        <v>1.5785757194245531</v>
      </c>
      <c r="Q111" s="31">
        <v>1.4799211098250979</v>
      </c>
      <c r="R111" s="31">
        <v>1.398561688457856</v>
      </c>
      <c r="S111" s="31">
        <v>1.3319904421706601</v>
      </c>
      <c r="T111" s="31">
        <v>1.2776413371977391</v>
      </c>
      <c r="U111" s="31">
        <v>1.232889319159745</v>
      </c>
      <c r="V111" s="31">
        <v>1.195050313063742</v>
      </c>
      <c r="W111" s="31">
        <v>1.1613812233031899</v>
      </c>
      <c r="X111" s="31">
        <v>1.129079933657974</v>
      </c>
      <c r="Y111" s="31">
        <v>1.0952853072943789</v>
      </c>
      <c r="Z111" s="31">
        <v>1.057077186765105</v>
      </c>
      <c r="AA111" s="31">
        <v>1.011476394009275</v>
      </c>
      <c r="AB111" s="31">
        <v>0.95544473035240018</v>
      </c>
      <c r="AC111" s="31">
        <v>0.88588497650641129</v>
      </c>
      <c r="AD111" s="31">
        <v>0.7996408925696572</v>
      </c>
      <c r="AE111" s="31">
        <v>0.69349721802689057</v>
      </c>
      <c r="AF111" s="31">
        <v>0.5641796717492803</v>
      </c>
      <c r="AG111" s="31">
        <v>0.40835495199438288</v>
      </c>
      <c r="AH111" s="32">
        <v>0.22263073640619879</v>
      </c>
    </row>
    <row r="112" spans="1:34" x14ac:dyDescent="0.25">
      <c r="A112" s="30">
        <v>55</v>
      </c>
      <c r="B112" s="31">
        <v>6.0992827810212722</v>
      </c>
      <c r="C112" s="31">
        <v>5.5217448540195493</v>
      </c>
      <c r="D112" s="31">
        <v>4.9908940436913714</v>
      </c>
      <c r="E112" s="31">
        <v>4.5050320159915156</v>
      </c>
      <c r="F112" s="31">
        <v>4.0624014162611832</v>
      </c>
      <c r="G112" s="31">
        <v>3.6611858692279768</v>
      </c>
      <c r="H112" s="31">
        <v>3.2995099790059208</v>
      </c>
      <c r="I112" s="31">
        <v>2.975439329095436</v>
      </c>
      <c r="J112" s="31">
        <v>2.686980482383365</v>
      </c>
      <c r="K112" s="31">
        <v>2.4320809811429558</v>
      </c>
      <c r="L112" s="31">
        <v>2.2086293470338658</v>
      </c>
      <c r="M112" s="31">
        <v>2.0144550811021671</v>
      </c>
      <c r="N112" s="31">
        <v>1.847328663780343</v>
      </c>
      <c r="O112" s="31">
        <v>1.7049615548872801</v>
      </c>
      <c r="P112" s="31">
        <v>1.585006193628282</v>
      </c>
      <c r="Q112" s="31">
        <v>1.4850559985950631</v>
      </c>
      <c r="R112" s="31">
        <v>1.4026453677657451</v>
      </c>
      <c r="S112" s="31">
        <v>1.33524967850486</v>
      </c>
      <c r="T112" s="31">
        <v>1.2802852875633559</v>
      </c>
      <c r="U112" s="31">
        <v>1.2351095310785829</v>
      </c>
      <c r="V112" s="31">
        <v>1.1970207245743101</v>
      </c>
      <c r="W112" s="31">
        <v>1.1632581629607139</v>
      </c>
      <c r="X112" s="31">
        <v>1.1310021205343821</v>
      </c>
      <c r="Y112" s="31">
        <v>1.0973738509783</v>
      </c>
      <c r="Z112" s="31">
        <v>1.0594355873618899</v>
      </c>
      <c r="AA112" s="31">
        <v>1.014190542140968</v>
      </c>
      <c r="AB112" s="31">
        <v>0.9585829071577544</v>
      </c>
      <c r="AC112" s="31">
        <v>0.88949785364089429</v>
      </c>
      <c r="AD112" s="31">
        <v>0.80376153220543667</v>
      </c>
      <c r="AE112" s="31">
        <v>0.69814107285284432</v>
      </c>
      <c r="AF112" s="31">
        <v>0.56934458497098728</v>
      </c>
      <c r="AG112" s="31">
        <v>0.41402115733414219</v>
      </c>
      <c r="AH112" s="32">
        <v>0.22876085810300681</v>
      </c>
    </row>
    <row r="113" spans="1:34" x14ac:dyDescent="0.25">
      <c r="A113" s="30">
        <v>61</v>
      </c>
      <c r="B113" s="31">
        <v>6.1604012022445369</v>
      </c>
      <c r="C113" s="31">
        <v>5.5762122919828858</v>
      </c>
      <c r="D113" s="31">
        <v>5.0392054479847737</v>
      </c>
      <c r="E113" s="31">
        <v>4.5476647267216919</v>
      </c>
      <c r="F113" s="31">
        <v>4.0998151640515443</v>
      </c>
      <c r="G113" s="31">
        <v>3.693822775218647</v>
      </c>
      <c r="H113" s="31">
        <v>3.327794554853726</v>
      </c>
      <c r="I113" s="31">
        <v>2.999778476973912</v>
      </c>
      <c r="J113" s="31">
        <v>2.7077634949827551</v>
      </c>
      <c r="K113" s="31">
        <v>2.4496795416702049</v>
      </c>
      <c r="L113" s="31">
        <v>2.223397529212634</v>
      </c>
      <c r="M113" s="31">
        <v>2.0267293491728169</v>
      </c>
      <c r="N113" s="31">
        <v>1.857427872499944</v>
      </c>
      <c r="O113" s="31">
        <v>1.713186949529607</v>
      </c>
      <c r="P113" s="31">
        <v>1.591641409983825</v>
      </c>
      <c r="Q113" s="31">
        <v>1.4903670629710111</v>
      </c>
      <c r="R113" s="31">
        <v>1.4068806969859931</v>
      </c>
      <c r="S113" s="31">
        <v>1.3386400799100191</v>
      </c>
      <c r="T113" s="31">
        <v>1.2830439590107361</v>
      </c>
      <c r="U113" s="31">
        <v>1.2374320609422049</v>
      </c>
      <c r="V113" s="31">
        <v>1.1990850917449001</v>
      </c>
      <c r="W113" s="31">
        <v>1.1652247368457069</v>
      </c>
      <c r="X113" s="31">
        <v>1.133013661057914</v>
      </c>
      <c r="Y113" s="31">
        <v>1.099555508581229</v>
      </c>
      <c r="Z113" s="31">
        <v>1.061894903001763</v>
      </c>
      <c r="AA113" s="31">
        <v>1.0170174472920499</v>
      </c>
      <c r="AB113" s="31">
        <v>0.96184972381101363</v>
      </c>
      <c r="AC113" s="31">
        <v>0.8932592943040083</v>
      </c>
      <c r="AD113" s="31">
        <v>0.80805469990278678</v>
      </c>
      <c r="AE113" s="31">
        <v>0.70298546112552485</v>
      </c>
      <c r="AF113" s="31">
        <v>0.57474207787679643</v>
      </c>
      <c r="AG113" s="31">
        <v>0.41995602944757948</v>
      </c>
      <c r="AH113" s="32">
        <v>0.2351997745152854</v>
      </c>
    </row>
    <row r="114" spans="1:34" x14ac:dyDescent="0.25">
      <c r="A114" s="30">
        <v>68</v>
      </c>
      <c r="B114" s="31">
        <v>6.2330151966320217</v>
      </c>
      <c r="C114" s="31">
        <v>5.6409589984403263</v>
      </c>
      <c r="D114" s="31">
        <v>5.0966674148887181</v>
      </c>
      <c r="E114" s="31">
        <v>4.5984039580515121</v>
      </c>
      <c r="F114" s="31">
        <v>4.1443731193894404</v>
      </c>
      <c r="G114" s="31">
        <v>3.7327203697496381</v>
      </c>
      <c r="H114" s="31">
        <v>3.361532159365658</v>
      </c>
      <c r="I114" s="31">
        <v>3.0288359178574571</v>
      </c>
      <c r="J114" s="31">
        <v>2.7326000542314079</v>
      </c>
      <c r="K114" s="31">
        <v>2.4707339568802889</v>
      </c>
      <c r="L114" s="31">
        <v>2.241087993583295</v>
      </c>
      <c r="M114" s="31">
        <v>2.0414535115060248</v>
      </c>
      <c r="N114" s="31">
        <v>1.869562837200494</v>
      </c>
      <c r="O114" s="31">
        <v>1.723089276605124</v>
      </c>
      <c r="P114" s="31">
        <v>1.5996471150447511</v>
      </c>
      <c r="Q114" s="31">
        <v>1.4967916172306159</v>
      </c>
      <c r="R114" s="31">
        <v>1.412019027260379</v>
      </c>
      <c r="S114" s="31">
        <v>1.342766568618101</v>
      </c>
      <c r="T114" s="31">
        <v>1.286412444174263</v>
      </c>
      <c r="U114" s="31">
        <v>1.2402758361857451</v>
      </c>
      <c r="V114" s="31">
        <v>1.2016169062958479</v>
      </c>
      <c r="W114" s="31">
        <v>1.167636795534283</v>
      </c>
      <c r="X114" s="31">
        <v>1.135477624317166</v>
      </c>
      <c r="Y114" s="31">
        <v>1.102222492447025</v>
      </c>
      <c r="Z114" s="31">
        <v>1.064895479112796</v>
      </c>
      <c r="AA114" s="31">
        <v>1.020461642889843</v>
      </c>
      <c r="AB114" s="31">
        <v>0.96582702173991164</v>
      </c>
      <c r="AC114" s="31">
        <v>0.89783863301118061</v>
      </c>
      <c r="AD114" s="31">
        <v>0.81328447343823573</v>
      </c>
      <c r="AE114" s="31">
        <v>0.7088935191420529</v>
      </c>
      <c r="AF114" s="31">
        <v>0.58133572563005775</v>
      </c>
      <c r="AG114" s="31">
        <v>0.42722202779605051</v>
      </c>
      <c r="AH114" s="32">
        <v>0.2431043399202544</v>
      </c>
    </row>
    <row r="115" spans="1:34" x14ac:dyDescent="0.25">
      <c r="A115" s="30">
        <v>74</v>
      </c>
      <c r="B115" s="31">
        <v>6.2963847750001136</v>
      </c>
      <c r="C115" s="31">
        <v>5.6974926077152022</v>
      </c>
      <c r="D115" s="31">
        <v>5.1468687598401726</v>
      </c>
      <c r="E115" s="31">
        <v>4.6427591339660523</v>
      </c>
      <c r="F115" s="31">
        <v>4.1833506120702726</v>
      </c>
      <c r="G115" s="31">
        <v>3.7667710555166791</v>
      </c>
      <c r="H115" s="31">
        <v>3.3910893050555311</v>
      </c>
      <c r="I115" s="31">
        <v>3.054315180823493</v>
      </c>
      <c r="J115" s="31">
        <v>2.754399482343644</v>
      </c>
      <c r="K115" s="31">
        <v>2.4892339885254691</v>
      </c>
      <c r="L115" s="31">
        <v>2.256651457664872</v>
      </c>
      <c r="M115" s="31">
        <v>2.054425627444155</v>
      </c>
      <c r="N115" s="31">
        <v>1.8802712149320451</v>
      </c>
      <c r="O115" s="31">
        <v>1.7318439165836681</v>
      </c>
      <c r="P115" s="31">
        <v>1.606740408240567</v>
      </c>
      <c r="Q115" s="31">
        <v>1.502498345130697</v>
      </c>
      <c r="R115" s="31">
        <v>1.4165963618684101</v>
      </c>
      <c r="S115" s="31">
        <v>1.34645407245449</v>
      </c>
      <c r="T115" s="31">
        <v>1.28943207027611</v>
      </c>
      <c r="U115" s="31">
        <v>1.242831928106876</v>
      </c>
      <c r="V115" s="31">
        <v>1.2038961981067771</v>
      </c>
      <c r="W115" s="31">
        <v>1.1698084118222409</v>
      </c>
      <c r="X115" s="31">
        <v>1.1376930801860941</v>
      </c>
      <c r="Y115" s="31">
        <v>1.1046156935175619</v>
      </c>
      <c r="Z115" s="31">
        <v>1.0675827215222959</v>
      </c>
      <c r="AA115" s="31">
        <v>1.0235416132923609</v>
      </c>
      <c r="AB115" s="31">
        <v>0.96938079730621651</v>
      </c>
      <c r="AC115" s="31">
        <v>0.90192968142873908</v>
      </c>
      <c r="AD115" s="31">
        <v>0.81795865291122294</v>
      </c>
      <c r="AE115" s="31">
        <v>0.71417907839136863</v>
      </c>
      <c r="AF115" s="31">
        <v>0.58724330389329293</v>
      </c>
      <c r="AG115" s="31">
        <v>0.43374465482749092</v>
      </c>
      <c r="AH115" s="32">
        <v>0.25021743599091728</v>
      </c>
    </row>
    <row r="116" spans="1:34" x14ac:dyDescent="0.25">
      <c r="A116" s="33">
        <v>80</v>
      </c>
      <c r="B116" s="34">
        <v>6.360802331167462</v>
      </c>
      <c r="C116" s="34">
        <v>5.7549885771123597</v>
      </c>
      <c r="D116" s="34">
        <v>5.197950888089145</v>
      </c>
      <c r="E116" s="34">
        <v>4.6879175572055551</v>
      </c>
      <c r="F116" s="34">
        <v>4.2230578569557267</v>
      </c>
      <c r="G116" s="34">
        <v>3.8014820392202151</v>
      </c>
      <c r="H116" s="34">
        <v>3.4212413352659858</v>
      </c>
      <c r="I116" s="34">
        <v>3.0803279557464109</v>
      </c>
      <c r="J116" s="34">
        <v>2.7766750907012749</v>
      </c>
      <c r="K116" s="34">
        <v>2.5081569095567708</v>
      </c>
      <c r="L116" s="34">
        <v>2.2725885611255081</v>
      </c>
      <c r="M116" s="34">
        <v>2.0677261736065011</v>
      </c>
      <c r="N116" s="34">
        <v>1.891266854585179</v>
      </c>
      <c r="O116" s="34">
        <v>1.740848691033376</v>
      </c>
      <c r="P116" s="34">
        <v>1.6140507493093399</v>
      </c>
      <c r="Q116" s="34">
        <v>1.508393075157735</v>
      </c>
      <c r="R116" s="34">
        <v>1.421336693709625</v>
      </c>
      <c r="S116" s="34">
        <v>1.3502836094824899</v>
      </c>
      <c r="T116" s="34">
        <v>1.2925768063802221</v>
      </c>
      <c r="U116" s="34">
        <v>1.2455002476931241</v>
      </c>
      <c r="V116" s="34">
        <v>1.2062788760979031</v>
      </c>
      <c r="W116" s="34">
        <v>1.172078613657686</v>
      </c>
      <c r="X116" s="34">
        <v>1.140006361822004</v>
      </c>
      <c r="Y116" s="34">
        <v>1.1071100014267961</v>
      </c>
      <c r="Z116" s="34">
        <v>1.070378392694415</v>
      </c>
      <c r="AA116" s="34">
        <v>1.0267413752336401</v>
      </c>
      <c r="AB116" s="34">
        <v>0.97306976803962852</v>
      </c>
      <c r="AC116" s="34">
        <v>0.90617536949397703</v>
      </c>
      <c r="AD116" s="34">
        <v>0.82281095736466958</v>
      </c>
      <c r="AE116" s="34">
        <v>0.71967028880613459</v>
      </c>
      <c r="AF116" s="34">
        <v>0.59338810035917011</v>
      </c>
      <c r="AG116" s="34">
        <v>0.44054010795100851</v>
      </c>
      <c r="AH116" s="35">
        <v>0.25764300689528952</v>
      </c>
    </row>
    <row r="119" spans="1:34" ht="28.9" customHeight="1" x14ac:dyDescent="0.5">
      <c r="A119" s="1" t="s">
        <v>32</v>
      </c>
    </row>
    <row r="120" spans="1:34" ht="32.1" customHeight="1" x14ac:dyDescent="0.25"/>
    <row r="121" spans="1:34" x14ac:dyDescent="0.25">
      <c r="A121" s="2"/>
      <c r="B121" s="3"/>
      <c r="C121" s="3"/>
      <c r="D121" s="4"/>
    </row>
    <row r="122" spans="1:34" x14ac:dyDescent="0.25">
      <c r="A122" s="5" t="s">
        <v>33</v>
      </c>
      <c r="B122" s="6">
        <v>4</v>
      </c>
      <c r="C122" s="6" t="s">
        <v>13</v>
      </c>
      <c r="D122" s="7"/>
    </row>
    <row r="123" spans="1:34" x14ac:dyDescent="0.25">
      <c r="A123" s="8"/>
      <c r="B123" s="9"/>
      <c r="C123" s="9"/>
      <c r="D123" s="10"/>
    </row>
    <row r="126" spans="1:34" ht="48" customHeight="1" x14ac:dyDescent="0.25">
      <c r="A126" s="21" t="s">
        <v>34</v>
      </c>
      <c r="B126" s="23" t="s">
        <v>35</v>
      </c>
    </row>
    <row r="127" spans="1:34" x14ac:dyDescent="0.25">
      <c r="A127" s="5">
        <v>0</v>
      </c>
      <c r="B127" s="32">
        <v>0</v>
      </c>
    </row>
    <row r="128" spans="1:34" x14ac:dyDescent="0.25">
      <c r="A128" s="5">
        <v>0.125</v>
      </c>
      <c r="B128" s="32">
        <v>1.210490740740755E-2</v>
      </c>
    </row>
    <row r="129" spans="1:2" x14ac:dyDescent="0.25">
      <c r="A129" s="5">
        <v>0.25</v>
      </c>
      <c r="B129" s="32">
        <v>-7.2994444444444362E-2</v>
      </c>
    </row>
    <row r="130" spans="1:2" x14ac:dyDescent="0.25">
      <c r="A130" s="5">
        <v>0.375</v>
      </c>
      <c r="B130" s="32">
        <v>-4.3487500000000123E-2</v>
      </c>
    </row>
    <row r="131" spans="1:2" x14ac:dyDescent="0.25">
      <c r="A131" s="5">
        <v>0.5</v>
      </c>
      <c r="B131" s="32">
        <v>-5.6810614525139691E-2</v>
      </c>
    </row>
    <row r="132" spans="1:2" x14ac:dyDescent="0.25">
      <c r="A132" s="5">
        <v>0.625</v>
      </c>
      <c r="B132" s="32">
        <v>-5.8665502793296083E-2</v>
      </c>
    </row>
    <row r="133" spans="1:2" x14ac:dyDescent="0.25">
      <c r="A133" s="5">
        <v>0.75</v>
      </c>
      <c r="B133" s="32">
        <v>-6.0520391061452461E-2</v>
      </c>
    </row>
    <row r="134" spans="1:2" x14ac:dyDescent="0.25">
      <c r="A134" s="5">
        <v>0.875</v>
      </c>
      <c r="B134" s="32">
        <v>-6.2375279329608853E-2</v>
      </c>
    </row>
    <row r="135" spans="1:2" x14ac:dyDescent="0.25">
      <c r="A135" s="5">
        <v>1</v>
      </c>
      <c r="B135" s="32">
        <v>-5.1636591478696481E-2</v>
      </c>
    </row>
    <row r="136" spans="1:2" x14ac:dyDescent="0.25">
      <c r="A136" s="5">
        <v>1.125</v>
      </c>
      <c r="B136" s="32">
        <v>-4.1174208144796443E-2</v>
      </c>
    </row>
    <row r="137" spans="1:2" x14ac:dyDescent="0.25">
      <c r="A137" s="5">
        <v>1.25</v>
      </c>
      <c r="B137" s="32">
        <v>-3.9918552036199102E-2</v>
      </c>
    </row>
    <row r="138" spans="1:2" x14ac:dyDescent="0.25">
      <c r="A138" s="5">
        <v>1.375</v>
      </c>
      <c r="B138" s="32">
        <v>-3.8662895927601748E-2</v>
      </c>
    </row>
    <row r="139" spans="1:2" x14ac:dyDescent="0.25">
      <c r="A139" s="5">
        <v>1.5</v>
      </c>
      <c r="B139" s="32">
        <v>-3.3610644257703097E-2</v>
      </c>
    </row>
    <row r="140" spans="1:2" x14ac:dyDescent="0.25">
      <c r="A140" s="5">
        <v>1.625</v>
      </c>
      <c r="B140" s="32">
        <v>-2.834687208216613E-2</v>
      </c>
    </row>
    <row r="141" spans="1:2" x14ac:dyDescent="0.25">
      <c r="A141" s="5">
        <v>1.75</v>
      </c>
      <c r="B141" s="32">
        <v>-2.3083099906629378E-2</v>
      </c>
    </row>
    <row r="142" spans="1:2" x14ac:dyDescent="0.25">
      <c r="A142" s="5">
        <v>1.875</v>
      </c>
      <c r="B142" s="32">
        <v>-1.8130136986301289E-2</v>
      </c>
    </row>
    <row r="143" spans="1:2" x14ac:dyDescent="0.25">
      <c r="A143" s="5">
        <v>2</v>
      </c>
      <c r="B143" s="32">
        <v>-1.5721461187214739E-2</v>
      </c>
    </row>
    <row r="144" spans="1:2" x14ac:dyDescent="0.25">
      <c r="A144" s="5">
        <v>2.125</v>
      </c>
      <c r="B144" s="32">
        <v>-1.3312785388128081E-2</v>
      </c>
    </row>
    <row r="145" spans="1:2" x14ac:dyDescent="0.25">
      <c r="A145" s="5">
        <v>2.25</v>
      </c>
      <c r="B145" s="32">
        <v>-1.090410958904098E-2</v>
      </c>
    </row>
    <row r="146" spans="1:2" x14ac:dyDescent="0.25">
      <c r="A146" s="5">
        <v>2.375</v>
      </c>
      <c r="B146" s="32">
        <v>-8.4954337899540988E-3</v>
      </c>
    </row>
    <row r="147" spans="1:2" x14ac:dyDescent="0.25">
      <c r="A147" s="5">
        <v>2.5</v>
      </c>
      <c r="B147" s="32">
        <v>-6.0867579908676639E-3</v>
      </c>
    </row>
    <row r="148" spans="1:2" x14ac:dyDescent="0.25">
      <c r="A148" s="5">
        <v>2.625</v>
      </c>
      <c r="B148" s="32">
        <v>-3.6780821917810069E-3</v>
      </c>
    </row>
    <row r="149" spans="1:2" x14ac:dyDescent="0.25">
      <c r="A149" s="5">
        <v>2.75</v>
      </c>
      <c r="B149" s="32">
        <v>-1.2694063926939061E-3</v>
      </c>
    </row>
    <row r="150" spans="1:2" x14ac:dyDescent="0.25">
      <c r="A150" s="5">
        <v>2.875</v>
      </c>
      <c r="B150" s="32">
        <v>6.4732343679718696E-4</v>
      </c>
    </row>
    <row r="151" spans="1:2" x14ac:dyDescent="0.25">
      <c r="A151" s="5">
        <v>3</v>
      </c>
      <c r="B151" s="32">
        <v>1.1646423751683339E-3</v>
      </c>
    </row>
    <row r="152" spans="1:2" x14ac:dyDescent="0.25">
      <c r="A152" s="5">
        <v>3.125</v>
      </c>
      <c r="B152" s="32">
        <v>1.6819613135403699E-3</v>
      </c>
    </row>
    <row r="153" spans="1:2" x14ac:dyDescent="0.25">
      <c r="A153" s="5">
        <v>3.25</v>
      </c>
      <c r="B153" s="32">
        <v>2.1992802519124059E-3</v>
      </c>
    </row>
    <row r="154" spans="1:2" x14ac:dyDescent="0.25">
      <c r="A154" s="5">
        <v>3.375</v>
      </c>
      <c r="B154" s="32">
        <v>2.7165991902835529E-3</v>
      </c>
    </row>
    <row r="155" spans="1:2" x14ac:dyDescent="0.25">
      <c r="A155" s="5">
        <v>3.5</v>
      </c>
      <c r="B155" s="32">
        <v>3.2339181286546999E-3</v>
      </c>
    </row>
    <row r="156" spans="1:2" x14ac:dyDescent="0.25">
      <c r="A156" s="5">
        <v>3.625</v>
      </c>
      <c r="B156" s="32">
        <v>3.7512370670267359E-3</v>
      </c>
    </row>
    <row r="157" spans="1:2" x14ac:dyDescent="0.25">
      <c r="A157" s="5">
        <v>3.75</v>
      </c>
      <c r="B157" s="32">
        <v>4.2685560053987706E-3</v>
      </c>
    </row>
    <row r="158" spans="1:2" x14ac:dyDescent="0.25">
      <c r="A158" s="5">
        <v>3.875</v>
      </c>
      <c r="B158" s="32">
        <v>5.0357789855071111E-3</v>
      </c>
    </row>
    <row r="159" spans="1:2" x14ac:dyDescent="0.25">
      <c r="A159" s="8">
        <v>4</v>
      </c>
      <c r="B159" s="35">
        <v>6.4057971014497284E-3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R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41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128</v>
      </c>
      <c r="B42" s="6">
        <v>68.550625983471605</v>
      </c>
      <c r="C42" s="6">
        <f>68.5506259834716 * $B$37 / 100</f>
        <v>68.550625983471605</v>
      </c>
      <c r="D42" s="6">
        <v>8.6372265391930139</v>
      </c>
      <c r="E42" s="7">
        <f>8.63722653919301 * $B$37 / 100</f>
        <v>8.6372265391930103</v>
      </c>
    </row>
    <row r="43" spans="1:5" x14ac:dyDescent="0.25">
      <c r="A43" s="5">
        <v>144</v>
      </c>
      <c r="B43" s="6">
        <v>72.708918731243273</v>
      </c>
      <c r="C43" s="6">
        <f>72.7089187312432 * $B$37 / 100</f>
        <v>72.708918731243202</v>
      </c>
      <c r="D43" s="6">
        <v>9.1611621847616949</v>
      </c>
      <c r="E43" s="7">
        <f>9.16116218476169 * $B$37 / 100</f>
        <v>9.1611621847616895</v>
      </c>
    </row>
    <row r="44" spans="1:5" x14ac:dyDescent="0.25">
      <c r="A44" s="5">
        <v>160</v>
      </c>
      <c r="B44" s="6">
        <v>76.641929799602948</v>
      </c>
      <c r="C44" s="6">
        <f>76.6419297996029 * $B$37 / 100</f>
        <v>76.641929799602906</v>
      </c>
      <c r="D44" s="6">
        <v>9.6567128393504174</v>
      </c>
      <c r="E44" s="7">
        <f>9.65671283935041 * $B$37 / 100</f>
        <v>9.6567128393504102</v>
      </c>
    </row>
    <row r="45" spans="1:5" x14ac:dyDescent="0.25">
      <c r="A45" s="5">
        <v>176</v>
      </c>
      <c r="B45" s="6">
        <v>80.382734114659186</v>
      </c>
      <c r="C45" s="6">
        <f>80.3827341146591 * $B$37 / 100</f>
        <v>80.382734114659101</v>
      </c>
      <c r="D45" s="6">
        <v>10.12804587014903</v>
      </c>
      <c r="E45" s="7">
        <f>10.128045870149 * $B$37 / 100</f>
        <v>10.128045870149</v>
      </c>
    </row>
    <row r="46" spans="1:5" x14ac:dyDescent="0.25">
      <c r="A46" s="5">
        <v>192</v>
      </c>
      <c r="B46" s="6">
        <v>83.957027603939864</v>
      </c>
      <c r="C46" s="6">
        <f>83.9570276039398 * $B$37 / 100</f>
        <v>83.957027603939807</v>
      </c>
      <c r="D46" s="6">
        <v>10.578398906923971</v>
      </c>
      <c r="E46" s="7">
        <f>10.5783989069239 * $B$37 / 100</f>
        <v>10.5783989069239</v>
      </c>
    </row>
    <row r="47" spans="1:5" x14ac:dyDescent="0.25">
      <c r="A47" s="5">
        <v>208</v>
      </c>
      <c r="B47" s="6">
        <v>87.385244889680578</v>
      </c>
      <c r="C47" s="6">
        <f>87.3852448896805 * $B$37 / 100</f>
        <v>87.385244889680493</v>
      </c>
      <c r="D47" s="6">
        <v>11.010346666666671</v>
      </c>
      <c r="E47" s="7">
        <f>11.0103466666666 * $B$37 / 100</f>
        <v>11.010346666666599</v>
      </c>
    </row>
    <row r="48" spans="1:5" x14ac:dyDescent="0.25">
      <c r="A48" s="5">
        <v>224</v>
      </c>
      <c r="B48" s="6">
        <v>90.931021711141284</v>
      </c>
      <c r="C48" s="6">
        <f>90.9310217111412 * $B$37 / 100</f>
        <v>90.931021711141199</v>
      </c>
      <c r="D48" s="6">
        <v>11.457106666666659</v>
      </c>
      <c r="E48" s="7">
        <f>11.4571066666666 * $B$37 / 100</f>
        <v>11.457106666666601</v>
      </c>
    </row>
    <row r="49" spans="1:5" x14ac:dyDescent="0.25">
      <c r="A49" s="5">
        <v>240</v>
      </c>
      <c r="B49" s="6">
        <v>94.476798532601975</v>
      </c>
      <c r="C49" s="6">
        <f>94.4767985326019 * $B$37 / 100</f>
        <v>94.47679853260189</v>
      </c>
      <c r="D49" s="6">
        <v>11.90386666666666</v>
      </c>
      <c r="E49" s="7">
        <f>11.9038666666666 * $B$37 / 100</f>
        <v>11.9038666666666</v>
      </c>
    </row>
    <row r="50" spans="1:5" x14ac:dyDescent="0.25">
      <c r="A50" s="5">
        <v>256</v>
      </c>
      <c r="B50" s="6">
        <v>98.022575354062667</v>
      </c>
      <c r="C50" s="6">
        <f>98.0225753540626 * $B$37 / 100</f>
        <v>98.022575354062596</v>
      </c>
      <c r="D50" s="6">
        <v>12.35062666666667</v>
      </c>
      <c r="E50" s="7">
        <f>12.3506266666666 * $B$37 / 100</f>
        <v>12.350626666666599</v>
      </c>
    </row>
    <row r="51" spans="1:5" x14ac:dyDescent="0.25">
      <c r="A51" s="5">
        <v>272</v>
      </c>
      <c r="B51" s="6">
        <v>101.5683521755234</v>
      </c>
      <c r="C51" s="6">
        <f>101.568352175523 * $B$37 / 100</f>
        <v>101.56835217552299</v>
      </c>
      <c r="D51" s="6">
        <v>12.79738666666667</v>
      </c>
      <c r="E51" s="7">
        <f>12.7973866666666 * $B$37 / 100</f>
        <v>12.797386666666601</v>
      </c>
    </row>
    <row r="52" spans="1:5" x14ac:dyDescent="0.25">
      <c r="A52" s="5">
        <v>288</v>
      </c>
      <c r="B52" s="6">
        <v>105.11412899698411</v>
      </c>
      <c r="C52" s="6">
        <f>105.114128996984 * $B$37 / 100</f>
        <v>105.11412899698399</v>
      </c>
      <c r="D52" s="6">
        <v>13.24414666666666</v>
      </c>
      <c r="E52" s="7">
        <f>13.2441466666666 * $B$37 / 100</f>
        <v>13.2441466666666</v>
      </c>
    </row>
    <row r="53" spans="1:5" x14ac:dyDescent="0.25">
      <c r="A53" s="5">
        <v>304</v>
      </c>
      <c r="B53" s="6">
        <v>108.49536323391951</v>
      </c>
      <c r="C53" s="6">
        <f>108.495363233919 * $B$37 / 100</f>
        <v>108.49536323391899</v>
      </c>
      <c r="D53" s="6">
        <v>13.67017466666667</v>
      </c>
      <c r="E53" s="7">
        <f>13.6701746666666 * $B$37 / 100</f>
        <v>13.6701746666666</v>
      </c>
    </row>
    <row r="54" spans="1:5" x14ac:dyDescent="0.25">
      <c r="A54" s="5">
        <v>320</v>
      </c>
      <c r="B54" s="6">
        <v>111.382969717279</v>
      </c>
      <c r="C54" s="6">
        <f>111.382969717278 * $B$37 / 100</f>
        <v>111.38296971727799</v>
      </c>
      <c r="D54" s="6">
        <v>14.034006666666659</v>
      </c>
      <c r="E54" s="7">
        <f>14.0340066666666 * $B$37 / 100</f>
        <v>14.034006666666601</v>
      </c>
    </row>
    <row r="55" spans="1:5" x14ac:dyDescent="0.25">
      <c r="A55" s="5">
        <v>336</v>
      </c>
      <c r="B55" s="6">
        <v>114.2705762006385</v>
      </c>
      <c r="C55" s="6">
        <f>114.270576200638 * $B$37 / 100</f>
        <v>114.270576200638</v>
      </c>
      <c r="D55" s="6">
        <v>14.39783866666667</v>
      </c>
      <c r="E55" s="7">
        <f>14.3978386666666 * $B$37 / 100</f>
        <v>14.397838666666598</v>
      </c>
    </row>
    <row r="56" spans="1:5" x14ac:dyDescent="0.25">
      <c r="A56" s="5">
        <v>352</v>
      </c>
      <c r="B56" s="6">
        <v>117.15818268399789</v>
      </c>
      <c r="C56" s="6">
        <f>117.158182683997 * $B$37 / 100</f>
        <v>117.158182683997</v>
      </c>
      <c r="D56" s="6">
        <v>14.761670666666671</v>
      </c>
      <c r="E56" s="7">
        <f>14.7616706666666 * $B$37 / 100</f>
        <v>14.7616706666666</v>
      </c>
    </row>
    <row r="57" spans="1:5" x14ac:dyDescent="0.25">
      <c r="A57" s="5">
        <v>368</v>
      </c>
      <c r="B57" s="6">
        <v>120.0457891673574</v>
      </c>
      <c r="C57" s="6">
        <f>120.045789167357 * $B$37 / 100</f>
        <v>120.045789167357</v>
      </c>
      <c r="D57" s="6">
        <v>15.125502666666661</v>
      </c>
      <c r="E57" s="7">
        <f>15.1255026666666 * $B$37 / 100</f>
        <v>15.1255026666666</v>
      </c>
    </row>
    <row r="58" spans="1:5" x14ac:dyDescent="0.25">
      <c r="A58" s="5">
        <v>384</v>
      </c>
      <c r="B58" s="6">
        <v>122.9333956507169</v>
      </c>
      <c r="C58" s="6">
        <f>122.933395650716 * $B$37 / 100</f>
        <v>122.93339565071599</v>
      </c>
      <c r="D58" s="6">
        <v>15.48933466666667</v>
      </c>
      <c r="E58" s="7">
        <f>15.4893346666666 * $B$37 / 100</f>
        <v>15.489334666666601</v>
      </c>
    </row>
    <row r="59" spans="1:5" x14ac:dyDescent="0.25">
      <c r="A59" s="5">
        <v>400</v>
      </c>
      <c r="B59" s="6">
        <v>125.82100213407639</v>
      </c>
      <c r="C59" s="6">
        <f>125.821002134076 * $B$37 / 100</f>
        <v>125.82100213407598</v>
      </c>
      <c r="D59" s="6">
        <v>15.85316666666666</v>
      </c>
      <c r="E59" s="7">
        <f>15.8531666666666 * $B$37 / 100</f>
        <v>15.853166666666601</v>
      </c>
    </row>
    <row r="60" spans="1:5" x14ac:dyDescent="0.25">
      <c r="A60" s="5">
        <v>416</v>
      </c>
      <c r="B60" s="6">
        <v>128.14931833012929</v>
      </c>
      <c r="C60" s="6">
        <f>128.149318330129 * $B$37 / 100</f>
        <v>128.14931833012901</v>
      </c>
      <c r="D60" s="6">
        <v>16.14652933333333</v>
      </c>
      <c r="E60" s="7">
        <f>16.1465293333333 * $B$37 / 100</f>
        <v>16.146529333333302</v>
      </c>
    </row>
    <row r="61" spans="1:5" x14ac:dyDescent="0.25">
      <c r="A61" s="5">
        <v>432</v>
      </c>
      <c r="B61" s="6">
        <v>130.4776345261821</v>
      </c>
      <c r="C61" s="6">
        <f>130.477634526182 * $B$37 / 100</f>
        <v>130.47763452618199</v>
      </c>
      <c r="D61" s="6">
        <v>16.439892</v>
      </c>
      <c r="E61" s="7">
        <f>16.439892 * $B$37 / 100</f>
        <v>16.439892</v>
      </c>
    </row>
    <row r="62" spans="1:5" x14ac:dyDescent="0.25">
      <c r="A62" s="5">
        <v>448</v>
      </c>
      <c r="B62" s="6">
        <v>132.805950722235</v>
      </c>
      <c r="C62" s="6">
        <f>132.805950722234 * $B$37 / 100</f>
        <v>132.805950722234</v>
      </c>
      <c r="D62" s="6">
        <v>16.733254666666671</v>
      </c>
      <c r="E62" s="7">
        <f>16.7332546666666 * $B$37 / 100</f>
        <v>16.7332546666666</v>
      </c>
    </row>
    <row r="63" spans="1:5" x14ac:dyDescent="0.25">
      <c r="A63" s="5">
        <v>464</v>
      </c>
      <c r="B63" s="6">
        <v>135.13426691828781</v>
      </c>
      <c r="C63" s="6">
        <f>135.134266918287 * $B$37 / 100</f>
        <v>135.13426691828701</v>
      </c>
      <c r="D63" s="6">
        <v>17.026617333333331</v>
      </c>
      <c r="E63" s="7">
        <f>17.0266173333333 * $B$37 / 100</f>
        <v>17.026617333333299</v>
      </c>
    </row>
    <row r="64" spans="1:5" x14ac:dyDescent="0.25">
      <c r="A64" s="5">
        <v>480</v>
      </c>
      <c r="B64" s="6">
        <v>137.46258311434059</v>
      </c>
      <c r="C64" s="6">
        <f>137.46258311434 * $B$37 / 100</f>
        <v>137.46258311433999</v>
      </c>
      <c r="D64" s="6">
        <v>17.319980000000001</v>
      </c>
      <c r="E64" s="7">
        <f>17.31998 * $B$37 / 100</f>
        <v>17.319980000000001</v>
      </c>
    </row>
    <row r="65" spans="1:18" x14ac:dyDescent="0.25">
      <c r="A65" s="5">
        <v>496</v>
      </c>
      <c r="B65" s="6">
        <v>139.79089931039351</v>
      </c>
      <c r="C65" s="6">
        <f>139.790899310393 * $B$37 / 100</f>
        <v>139.790899310393</v>
      </c>
      <c r="D65" s="6">
        <v>17.613342666666671</v>
      </c>
      <c r="E65" s="7">
        <f>17.6133426666666 * $B$37 / 100</f>
        <v>17.6133426666666</v>
      </c>
    </row>
    <row r="66" spans="1:18" x14ac:dyDescent="0.25">
      <c r="A66" s="5">
        <v>512</v>
      </c>
      <c r="B66" s="6">
        <v>141.94887916894481</v>
      </c>
      <c r="C66" s="6">
        <f>141.948879168944 * $B$37 / 100</f>
        <v>141.94887916894399</v>
      </c>
      <c r="D66" s="6">
        <v>17.885243333333339</v>
      </c>
      <c r="E66" s="7">
        <f>17.8852433333333 * $B$37 / 100</f>
        <v>17.8852433333333</v>
      </c>
    </row>
    <row r="67" spans="1:18" x14ac:dyDescent="0.25">
      <c r="A67" s="5">
        <v>528</v>
      </c>
      <c r="B67" s="6">
        <v>144.0500802483289</v>
      </c>
      <c r="C67" s="6">
        <f>144.050080248328 * $B$37 / 100</f>
        <v>144.05008024832799</v>
      </c>
      <c r="D67" s="6">
        <v>18.149989999999999</v>
      </c>
      <c r="E67" s="7">
        <f>18.14999 * $B$37 / 100</f>
        <v>18.149989999999999</v>
      </c>
    </row>
    <row r="68" spans="1:18" x14ac:dyDescent="0.25">
      <c r="A68" s="5">
        <v>544</v>
      </c>
      <c r="B68" s="6">
        <v>146.15128132771301</v>
      </c>
      <c r="C68" s="6">
        <f>146.151281327713 * $B$37 / 100</f>
        <v>146.15128132771301</v>
      </c>
      <c r="D68" s="6">
        <v>18.41473666666667</v>
      </c>
      <c r="E68" s="7">
        <f>18.4147366666666 * $B$37 / 100</f>
        <v>18.414736666666599</v>
      </c>
    </row>
    <row r="69" spans="1:18" x14ac:dyDescent="0.25">
      <c r="A69" s="5">
        <v>560</v>
      </c>
      <c r="B69" s="6">
        <v>148.25248240709709</v>
      </c>
      <c r="C69" s="6">
        <f>148.252482407097 * $B$37 / 100</f>
        <v>148.25248240709701</v>
      </c>
      <c r="D69" s="6">
        <v>18.67948333333333</v>
      </c>
      <c r="E69" s="7">
        <f>18.6794833333333 * $B$37 / 100</f>
        <v>18.679483333333302</v>
      </c>
    </row>
    <row r="70" spans="1:18" x14ac:dyDescent="0.25">
      <c r="A70" s="5">
        <v>576</v>
      </c>
      <c r="B70" s="6">
        <v>150.35368348648129</v>
      </c>
      <c r="C70" s="6">
        <f>150.353683486481 * $B$37 / 100</f>
        <v>150.353683486481</v>
      </c>
      <c r="D70" s="6">
        <v>18.944230000000001</v>
      </c>
      <c r="E70" s="7">
        <f>18.94423 * $B$37 / 100</f>
        <v>18.944230000000001</v>
      </c>
    </row>
    <row r="71" spans="1:18" x14ac:dyDescent="0.25">
      <c r="A71" s="5">
        <v>592</v>
      </c>
      <c r="B71" s="6">
        <v>152.4548845658654</v>
      </c>
      <c r="C71" s="6">
        <f>152.454884565865 * $B$37 / 100</f>
        <v>152.454884565865</v>
      </c>
      <c r="D71" s="6">
        <v>19.208976666666668</v>
      </c>
      <c r="E71" s="7">
        <f>19.2089766666666 * $B$37 / 100</f>
        <v>19.208976666666601</v>
      </c>
    </row>
    <row r="72" spans="1:18" x14ac:dyDescent="0.25">
      <c r="A72" s="5">
        <v>608</v>
      </c>
      <c r="B72" s="6">
        <v>154.50135042387791</v>
      </c>
      <c r="C72" s="6">
        <f>154.501350423877 * $B$37 / 100</f>
        <v>154.501350423877</v>
      </c>
      <c r="D72" s="6">
        <v>19.466826817074342</v>
      </c>
      <c r="E72" s="7">
        <f>19.4668268170743 * $B$37 / 100</f>
        <v>19.466826817074299</v>
      </c>
    </row>
    <row r="73" spans="1:18" x14ac:dyDescent="0.25">
      <c r="A73" s="5">
        <v>624</v>
      </c>
      <c r="B73" s="6">
        <v>156.52106164223551</v>
      </c>
      <c r="C73" s="6">
        <f>156.521061642235 * $B$37 / 100</f>
        <v>156.521061642235</v>
      </c>
      <c r="D73" s="6">
        <v>19.721305942340241</v>
      </c>
      <c r="E73" s="7">
        <f>19.7213059423402 * $B$37 / 100</f>
        <v>19.721305942340202</v>
      </c>
    </row>
    <row r="74" spans="1:18" x14ac:dyDescent="0.25">
      <c r="A74" s="8">
        <v>640</v>
      </c>
      <c r="B74" s="9">
        <v>158.5150409028212</v>
      </c>
      <c r="C74" s="9">
        <f>158.515040902821 * $B$37 / 100</f>
        <v>158.515040902821</v>
      </c>
      <c r="D74" s="9">
        <v>19.972542898109019</v>
      </c>
      <c r="E74" s="10">
        <f>19.972542898109 * $B$37 / 100</f>
        <v>19.972542898109001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29</v>
      </c>
      <c r="B81" s="1"/>
    </row>
    <row r="82" spans="1:18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41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4.3329268015172024</v>
      </c>
      <c r="C84" s="31">
        <v>3.626945022907639</v>
      </c>
      <c r="D84" s="31">
        <v>3.024198815223119</v>
      </c>
      <c r="E84" s="31">
        <v>2.5185431583632809</v>
      </c>
      <c r="F84" s="31">
        <v>2.1028887024103429</v>
      </c>
      <c r="G84" s="31">
        <v>1.769201767629083</v>
      </c>
      <c r="H84" s="31">
        <v>1.5085043444668511</v>
      </c>
      <c r="I84" s="31">
        <v>1.3108740935535701</v>
      </c>
      <c r="J84" s="31">
        <v>1.1654443457017261</v>
      </c>
      <c r="K84" s="31">
        <v>1.060404101906379</v>
      </c>
      <c r="L84" s="31">
        <v>0.98299803334515345</v>
      </c>
      <c r="M84" s="31">
        <v>0.91952648137825144</v>
      </c>
      <c r="N84" s="31">
        <v>0.85534545754843361</v>
      </c>
      <c r="O84" s="31">
        <v>0.77486664358103963</v>
      </c>
      <c r="P84" s="31">
        <v>0.66155739138397096</v>
      </c>
      <c r="Q84" s="31">
        <v>0.49794072304770243</v>
      </c>
      <c r="R84" s="32">
        <v>0.26559533084527592</v>
      </c>
    </row>
    <row r="85" spans="1:18" x14ac:dyDescent="0.25">
      <c r="A85" s="30">
        <v>144</v>
      </c>
      <c r="B85" s="31">
        <v>4.4129574390098059</v>
      </c>
      <c r="C85" s="31">
        <v>3.69394296001252</v>
      </c>
      <c r="D85" s="31">
        <v>3.0811303508332761</v>
      </c>
      <c r="E85" s="31">
        <v>2.567998922394803</v>
      </c>
      <c r="F85" s="31">
        <v>2.1470836558024011</v>
      </c>
      <c r="G85" s="31">
        <v>1.8099752023439311</v>
      </c>
      <c r="H85" s="31">
        <v>1.547319883489831</v>
      </c>
      <c r="I85" s="31">
        <v>1.3488196908931021</v>
      </c>
      <c r="J85" s="31">
        <v>1.203232286389321</v>
      </c>
      <c r="K85" s="31">
        <v>1.098371001996628</v>
      </c>
      <c r="L85" s="31">
        <v>1.021104839915735</v>
      </c>
      <c r="M85" s="31">
        <v>0.95735847252992379</v>
      </c>
      <c r="N85" s="31">
        <v>0.89211224240504339</v>
      </c>
      <c r="O85" s="31">
        <v>0.80940216228951656</v>
      </c>
      <c r="P85" s="31">
        <v>0.69231991511432545</v>
      </c>
      <c r="Q85" s="31">
        <v>0.52301285399303321</v>
      </c>
      <c r="R85" s="32">
        <v>0.28268400222176571</v>
      </c>
    </row>
    <row r="86" spans="1:18" x14ac:dyDescent="0.25">
      <c r="A86" s="30">
        <v>160</v>
      </c>
      <c r="B86" s="31">
        <v>4.49382812041567</v>
      </c>
      <c r="C86" s="31">
        <v>3.7606529033002838</v>
      </c>
      <c r="D86" s="31">
        <v>3.1367607946922349</v>
      </c>
      <c r="E86" s="31">
        <v>2.6152554365373351</v>
      </c>
      <c r="F86" s="31">
        <v>2.188296140963963</v>
      </c>
      <c r="G86" s="31">
        <v>1.8470978902830699</v>
      </c>
      <c r="H86" s="31">
        <v>1.5819313369881749</v>
      </c>
      <c r="I86" s="31">
        <v>1.3821228037553659</v>
      </c>
      <c r="J86" s="31">
        <v>1.236054283443301</v>
      </c>
      <c r="K86" s="31">
        <v>1.131163439093205</v>
      </c>
      <c r="L86" s="31">
        <v>1.0539436039288781</v>
      </c>
      <c r="M86" s="31">
        <v>0.98994378135668026</v>
      </c>
      <c r="N86" s="31">
        <v>0.92376864496554889</v>
      </c>
      <c r="O86" s="31">
        <v>0.83907853852698833</v>
      </c>
      <c r="P86" s="31">
        <v>0.71858947599506984</v>
      </c>
      <c r="Q86" s="31">
        <v>0.54407314150643493</v>
      </c>
      <c r="R86" s="32">
        <v>0.29635688938029953</v>
      </c>
    </row>
    <row r="87" spans="1:18" x14ac:dyDescent="0.25">
      <c r="A87" s="30">
        <v>176</v>
      </c>
      <c r="B87" s="31">
        <v>4.5761272198747287</v>
      </c>
      <c r="C87" s="31">
        <v>3.8276574877182949</v>
      </c>
      <c r="D87" s="31">
        <v>3.191667042554784</v>
      </c>
      <c r="E87" s="31">
        <v>2.6608838573530851</v>
      </c>
      <c r="F87" s="31">
        <v>2.2270915752646658</v>
      </c>
      <c r="G87" s="31">
        <v>1.881129509623559</v>
      </c>
      <c r="H87" s="31">
        <v>1.61289264394637</v>
      </c>
      <c r="I87" s="31">
        <v>1.4113316319322691</v>
      </c>
      <c r="J87" s="31">
        <v>1.2644527974629991</v>
      </c>
      <c r="K87" s="31">
        <v>1.15931813460287</v>
      </c>
      <c r="L87" s="31">
        <v>1.0820453075987631</v>
      </c>
      <c r="M87" s="31">
        <v>1.0178076508801299</v>
      </c>
      <c r="N87" s="31">
        <v>0.95083416905898388</v>
      </c>
      <c r="O87" s="31">
        <v>0.86440953692991662</v>
      </c>
      <c r="P87" s="31">
        <v>0.7408740994700862</v>
      </c>
      <c r="Q87" s="31">
        <v>0.56162387183921669</v>
      </c>
      <c r="R87" s="32">
        <v>0.3071105393796012</v>
      </c>
    </row>
    <row r="88" spans="1:18" x14ac:dyDescent="0.25">
      <c r="A88" s="30">
        <v>192</v>
      </c>
      <c r="B88" s="31">
        <v>4.6604189635693816</v>
      </c>
      <c r="C88" s="31">
        <v>3.895515200256384</v>
      </c>
      <c r="D88" s="31">
        <v>3.2464018422181762</v>
      </c>
      <c r="E88" s="31">
        <v>2.7054311934467372</v>
      </c>
      <c r="F88" s="31">
        <v>2.2640112281166149</v>
      </c>
      <c r="G88" s="31">
        <v>1.912605590584932</v>
      </c>
      <c r="H88" s="31">
        <v>1.6407335953913731</v>
      </c>
      <c r="I88" s="31">
        <v>1.4369702272581939</v>
      </c>
      <c r="J88" s="31">
        <v>1.2889461410902261</v>
      </c>
      <c r="K88" s="31">
        <v>1.1833476619748571</v>
      </c>
      <c r="L88" s="31">
        <v>1.1059167851820551</v>
      </c>
      <c r="M88" s="31">
        <v>1.041451176164357</v>
      </c>
      <c r="N88" s="31">
        <v>0.97380417055685942</v>
      </c>
      <c r="O88" s="31">
        <v>0.88588477417723777</v>
      </c>
      <c r="P88" s="31">
        <v>0.7596576630257319</v>
      </c>
      <c r="Q88" s="31">
        <v>0.5761431832851559</v>
      </c>
      <c r="R88" s="32">
        <v>0.31541735132088983</v>
      </c>
    </row>
    <row r="89" spans="1:18" x14ac:dyDescent="0.25">
      <c r="A89" s="30">
        <v>208</v>
      </c>
      <c r="B89" s="31">
        <v>4.7472434297245227</v>
      </c>
      <c r="C89" s="31">
        <v>3.9647603799468589</v>
      </c>
      <c r="D89" s="31">
        <v>3.30149379352215</v>
      </c>
      <c r="E89" s="31">
        <v>2.7494203054654518</v>
      </c>
      <c r="F89" s="31">
        <v>2.2995722209744018</v>
      </c>
      <c r="G89" s="31">
        <v>1.942037515429202</v>
      </c>
      <c r="H89" s="31">
        <v>1.6659598343926241</v>
      </c>
      <c r="I89" s="31">
        <v>1.4595384936100091</v>
      </c>
      <c r="J89" s="31">
        <v>1.31002847900927</v>
      </c>
      <c r="K89" s="31">
        <v>1.203740446700881</v>
      </c>
      <c r="L89" s="31">
        <v>1.1260407229778919</v>
      </c>
      <c r="M89" s="31">
        <v>1.0613513043159239</v>
      </c>
      <c r="N89" s="31">
        <v>0.99314985737316352</v>
      </c>
      <c r="O89" s="31">
        <v>0.9039697189903666</v>
      </c>
      <c r="P89" s="31">
        <v>0.77539989619085592</v>
      </c>
      <c r="Q89" s="31">
        <v>0.58808506618052803</v>
      </c>
      <c r="R89" s="32">
        <v>0.32172557634785087</v>
      </c>
    </row>
    <row r="90" spans="1:18" x14ac:dyDescent="0.25">
      <c r="A90" s="30">
        <v>224</v>
      </c>
      <c r="B90" s="31">
        <v>4.837116548607522</v>
      </c>
      <c r="C90" s="31">
        <v>4.0359032178645222</v>
      </c>
      <c r="D90" s="31">
        <v>3.3574473483489262</v>
      </c>
      <c r="E90" s="31">
        <v>2.793349906098876</v>
      </c>
      <c r="F90" s="31">
        <v>2.334267527335093</v>
      </c>
      <c r="G90" s="31">
        <v>1.9699125184608639</v>
      </c>
      <c r="H90" s="31">
        <v>1.689052856062043</v>
      </c>
      <c r="I90" s="31">
        <v>1.479512186907056</v>
      </c>
      <c r="J90" s="31">
        <v>1.3281698279468981</v>
      </c>
      <c r="K90" s="31">
        <v>1.220960766315133</v>
      </c>
      <c r="L90" s="31">
        <v>1.142875659327891</v>
      </c>
      <c r="M90" s="31">
        <v>1.0779608344838809</v>
      </c>
      <c r="N90" s="31">
        <v>1.0093182894643671</v>
      </c>
      <c r="O90" s="31">
        <v>0.91910569213319282</v>
      </c>
      <c r="P90" s="31">
        <v>0.78853638053676556</v>
      </c>
      <c r="Q90" s="31">
        <v>0.59787936290407284</v>
      </c>
      <c r="R90" s="32">
        <v>0.32645931764665198</v>
      </c>
    </row>
    <row r="91" spans="1:18" x14ac:dyDescent="0.25">
      <c r="A91" s="30">
        <v>240</v>
      </c>
      <c r="B91" s="31">
        <v>4.9305301025282038</v>
      </c>
      <c r="C91" s="31">
        <v>4.1094297571266241</v>
      </c>
      <c r="D91" s="31">
        <v>3.414742810623185</v>
      </c>
      <c r="E91" s="31">
        <v>2.8376945600791168</v>
      </c>
      <c r="F91" s="31">
        <v>2.368565972738224</v>
      </c>
      <c r="G91" s="31">
        <v>1.996693686026876</v>
      </c>
      <c r="H91" s="31">
        <v>1.710470007554012</v>
      </c>
      <c r="I91" s="31">
        <v>1.497342915111145</v>
      </c>
      <c r="J91" s="31">
        <v>1.343816056672352</v>
      </c>
      <c r="K91" s="31">
        <v>1.235448750394277</v>
      </c>
      <c r="L91" s="31">
        <v>1.1568559846161419</v>
      </c>
      <c r="M91" s="31">
        <v>1.0917084178597329</v>
      </c>
      <c r="N91" s="31">
        <v>1.0227323788294069</v>
      </c>
      <c r="O91" s="31">
        <v>0.93170986641208675</v>
      </c>
      <c r="P91" s="31">
        <v>0.7994785496772614</v>
      </c>
      <c r="Q91" s="31">
        <v>0.60593176787700276</v>
      </c>
      <c r="R91" s="32">
        <v>0.33001853044594132</v>
      </c>
    </row>
    <row r="92" spans="1:18" x14ac:dyDescent="0.25">
      <c r="A92" s="30">
        <v>256</v>
      </c>
      <c r="B92" s="31">
        <v>5.0279517258389026</v>
      </c>
      <c r="C92" s="31">
        <v>4.1858018928929184</v>
      </c>
      <c r="D92" s="31">
        <v>3.473836336312103</v>
      </c>
      <c r="E92" s="31">
        <v>2.8829046841807742</v>
      </c>
      <c r="F92" s="31">
        <v>2.4029122347658172</v>
      </c>
      <c r="G92" s="31">
        <v>2.0228199565166851</v>
      </c>
      <c r="H92" s="31">
        <v>1.730644488065407</v>
      </c>
      <c r="I92" s="31">
        <v>1.513458138226571</v>
      </c>
      <c r="J92" s="31">
        <v>1.3573888859973471</v>
      </c>
      <c r="K92" s="31">
        <v>1.2476203805574619</v>
      </c>
      <c r="L92" s="31">
        <v>1.168391941269217</v>
      </c>
      <c r="M92" s="31">
        <v>1.102998557677487</v>
      </c>
      <c r="N92" s="31">
        <v>1.0337908895097061</v>
      </c>
      <c r="O92" s="31">
        <v>0.9421752666758878</v>
      </c>
      <c r="P92" s="31">
        <v>0.80861368926861077</v>
      </c>
      <c r="Q92" s="31">
        <v>0.61262382756302103</v>
      </c>
      <c r="R92" s="32">
        <v>0.33277902201683329</v>
      </c>
    </row>
    <row r="93" spans="1:18" x14ac:dyDescent="0.25">
      <c r="A93" s="30">
        <v>272</v>
      </c>
      <c r="B93" s="31">
        <v>5.129824904934404</v>
      </c>
      <c r="C93" s="31">
        <v>4.2654573723656197</v>
      </c>
      <c r="D93" s="31">
        <v>3.5351599334253252</v>
      </c>
      <c r="E93" s="31">
        <v>2.9294065472209172</v>
      </c>
      <c r="F93" s="31">
        <v>2.437726843042368</v>
      </c>
      <c r="G93" s="31">
        <v>2.0487061203622172</v>
      </c>
      <c r="H93" s="31">
        <v>1.749985348835573</v>
      </c>
      <c r="I93" s="31">
        <v>1.5282611683001119</v>
      </c>
      <c r="J93" s="31">
        <v>1.3692858887760879</v>
      </c>
      <c r="K93" s="31">
        <v>1.257867490466309</v>
      </c>
      <c r="L93" s="31">
        <v>1.177869623756161</v>
      </c>
      <c r="M93" s="31">
        <v>1.112211609213607</v>
      </c>
      <c r="N93" s="31">
        <v>1.0428684375891659</v>
      </c>
      <c r="O93" s="31">
        <v>0.95087076981592922</v>
      </c>
      <c r="P93" s="31">
        <v>0.81630493700956097</v>
      </c>
      <c r="Q93" s="31">
        <v>0.61831294046829544</v>
      </c>
      <c r="R93" s="32">
        <v>0.33509245167293161</v>
      </c>
    </row>
    <row r="94" spans="1:18" x14ac:dyDescent="0.25">
      <c r="A94" s="30">
        <v>288</v>
      </c>
      <c r="B94" s="31">
        <v>5.23656897825198</v>
      </c>
      <c r="C94" s="31">
        <v>4.3488097947894264</v>
      </c>
      <c r="D94" s="31">
        <v>3.5991214620149692</v>
      </c>
      <c r="E94" s="31">
        <v>2.9776022700590898</v>
      </c>
      <c r="F94" s="31">
        <v>2.4734061792348472</v>
      </c>
      <c r="G94" s="31">
        <v>2.074742820037863</v>
      </c>
      <c r="H94" s="31">
        <v>1.76887749314633</v>
      </c>
      <c r="I94" s="31">
        <v>1.5421311694210109</v>
      </c>
      <c r="J94" s="31">
        <v>1.3798804899052399</v>
      </c>
      <c r="K94" s="31">
        <v>1.266557765824913</v>
      </c>
      <c r="L94" s="31">
        <v>1.185650978588501</v>
      </c>
      <c r="M94" s="31">
        <v>1.1197037797870451</v>
      </c>
      <c r="N94" s="31">
        <v>1.0503154911941539</v>
      </c>
      <c r="O94" s="31">
        <v>0.95814110476600145</v>
      </c>
      <c r="P94" s="31">
        <v>0.82289128264133515</v>
      </c>
      <c r="Q94" s="31">
        <v>0.62333235714147706</v>
      </c>
      <c r="R94" s="32">
        <v>0.33728633077030601</v>
      </c>
    </row>
    <row r="95" spans="1:18" x14ac:dyDescent="0.25">
      <c r="A95" s="30">
        <v>304</v>
      </c>
      <c r="B95" s="31">
        <v>5.3485791362713897</v>
      </c>
      <c r="C95" s="31">
        <v>4.4362486114515178</v>
      </c>
      <c r="D95" s="31">
        <v>3.6661046341756398</v>
      </c>
      <c r="E95" s="31">
        <v>3.0278698255973242</v>
      </c>
      <c r="F95" s="31">
        <v>2.5103224770527088</v>
      </c>
      <c r="G95" s="31">
        <v>2.1012965500605052</v>
      </c>
      <c r="H95" s="31">
        <v>1.7876816763219849</v>
      </c>
      <c r="I95" s="31">
        <v>1.555423157720998</v>
      </c>
      <c r="J95" s="31">
        <v>1.38952196632396</v>
      </c>
      <c r="K95" s="31">
        <v>1.2740347443798561</v>
      </c>
      <c r="L95" s="31">
        <v>1.192073804320239</v>
      </c>
      <c r="M95" s="31">
        <v>1.1258071287592299</v>
      </c>
      <c r="N95" s="31">
        <v>1.056458370493526</v>
      </c>
      <c r="O95" s="31">
        <v>0.96430685250238846</v>
      </c>
      <c r="P95" s="31">
        <v>0.82868756794764586</v>
      </c>
      <c r="Q95" s="31">
        <v>0.62799118017369704</v>
      </c>
      <c r="R95" s="32">
        <v>0.33966402270751678</v>
      </c>
    </row>
    <row r="96" spans="1:18" x14ac:dyDescent="0.25">
      <c r="A96" s="30">
        <v>320</v>
      </c>
      <c r="B96" s="31">
        <v>5.4662264215148442</v>
      </c>
      <c r="C96" s="31">
        <v>4.5281391256815384</v>
      </c>
      <c r="D96" s="31">
        <v>3.7364690140444088</v>
      </c>
      <c r="E96" s="31">
        <v>3.0805630387801139</v>
      </c>
      <c r="F96" s="31">
        <v>2.548823822247877</v>
      </c>
      <c r="G96" s="31">
        <v>2.1287096569894861</v>
      </c>
      <c r="H96" s="31">
        <v>1.8067345057293061</v>
      </c>
      <c r="I96" s="31">
        <v>1.568468001374268</v>
      </c>
      <c r="J96" s="31">
        <v>1.3985354470138709</v>
      </c>
      <c r="K96" s="31">
        <v>1.2806178159201831</v>
      </c>
      <c r="L96" s="31">
        <v>1.1974517515478429</v>
      </c>
      <c r="M96" s="31">
        <v>1.1308295675340569</v>
      </c>
      <c r="N96" s="31">
        <v>1.0615992476986069</v>
      </c>
      <c r="O96" s="31">
        <v>0.96966444604383217</v>
      </c>
      <c r="P96" s="31">
        <v>0.83398448675465287</v>
      </c>
      <c r="Q96" s="31">
        <v>0.63257436419855473</v>
      </c>
      <c r="R96" s="32">
        <v>0.34250474292558419</v>
      </c>
    </row>
    <row r="97" spans="1:18" x14ac:dyDescent="0.25">
      <c r="A97" s="30">
        <v>336</v>
      </c>
      <c r="B97" s="31">
        <v>5.5898577285470568</v>
      </c>
      <c r="C97" s="31">
        <v>4.6248224928516164</v>
      </c>
      <c r="D97" s="31">
        <v>3.810550017800832</v>
      </c>
      <c r="E97" s="31">
        <v>3.1360115865944409</v>
      </c>
      <c r="F97" s="31">
        <v>2.589234152614754</v>
      </c>
      <c r="G97" s="31">
        <v>2.1573003394266408</v>
      </c>
      <c r="H97" s="31">
        <v>1.826348440777555</v>
      </c>
      <c r="I97" s="31">
        <v>1.581572420597505</v>
      </c>
      <c r="J97" s="31">
        <v>1.4072219129990791</v>
      </c>
      <c r="K97" s="31">
        <v>1.2866022222774289</v>
      </c>
      <c r="L97" s="31">
        <v>1.2020743229102751</v>
      </c>
      <c r="M97" s="31">
        <v>1.13505485955791</v>
      </c>
      <c r="N97" s="31">
        <v>1.0660161470632019</v>
      </c>
      <c r="O97" s="31">
        <v>0.97448617045157171</v>
      </c>
      <c r="P97" s="31">
        <v>0.83904858493102719</v>
      </c>
      <c r="Q97" s="31">
        <v>0.63734271589212532</v>
      </c>
      <c r="R97" s="32">
        <v>0.34606355890801938</v>
      </c>
    </row>
    <row r="98" spans="1:18" x14ac:dyDescent="0.25">
      <c r="A98" s="30">
        <v>352</v>
      </c>
      <c r="B98" s="31">
        <v>5.7197958039752042</v>
      </c>
      <c r="C98" s="31">
        <v>4.7266157203763637</v>
      </c>
      <c r="D98" s="31">
        <v>3.8886589136669438</v>
      </c>
      <c r="E98" s="31">
        <v>3.1945209980697631</v>
      </c>
      <c r="F98" s="31">
        <v>2.631853257990223</v>
      </c>
      <c r="G98" s="31">
        <v>2.1873626480162782</v>
      </c>
      <c r="H98" s="31">
        <v>1.8468117929184591</v>
      </c>
      <c r="I98" s="31">
        <v>1.595018987649867</v>
      </c>
      <c r="J98" s="31">
        <v>1.4158581973461679</v>
      </c>
      <c r="K98" s="31">
        <v>1.2922590573256001</v>
      </c>
      <c r="L98" s="31">
        <v>1.2062068730889679</v>
      </c>
      <c r="M98" s="31">
        <v>1.138742620319652</v>
      </c>
      <c r="N98" s="31">
        <v>1.069962944883599</v>
      </c>
      <c r="O98" s="31">
        <v>0.97902016282931736</v>
      </c>
      <c r="P98" s="31">
        <v>0.84412226038789184</v>
      </c>
      <c r="Q98" s="31">
        <v>0.64253289397297908</v>
      </c>
      <c r="R98" s="32">
        <v>0.35057139018079653</v>
      </c>
    </row>
    <row r="99" spans="1:18" x14ac:dyDescent="0.25">
      <c r="A99" s="30">
        <v>368</v>
      </c>
      <c r="B99" s="31">
        <v>5.8563392464489477</v>
      </c>
      <c r="C99" s="31">
        <v>4.83381166771286</v>
      </c>
      <c r="D99" s="31">
        <v>3.9710828219072432</v>
      </c>
      <c r="E99" s="31">
        <v>3.2563726542780111</v>
      </c>
      <c r="F99" s="31">
        <v>2.6769567802536409</v>
      </c>
      <c r="G99" s="31">
        <v>2.219166485445176</v>
      </c>
      <c r="H99" s="31">
        <v>1.8683887256462279</v>
      </c>
      <c r="I99" s="31">
        <v>1.6090661268329829</v>
      </c>
      <c r="J99" s="31">
        <v>1.424696985164192</v>
      </c>
      <c r="K99" s="31">
        <v>1.297835266981179</v>
      </c>
      <c r="L99" s="31">
        <v>1.2100906088078309</v>
      </c>
      <c r="M99" s="31">
        <v>1.1421283173506129</v>
      </c>
      <c r="N99" s="31">
        <v>1.0736693694985511</v>
      </c>
      <c r="O99" s="31">
        <v>0.98349041232324586</v>
      </c>
      <c r="P99" s="31">
        <v>0.8494237630788648</v>
      </c>
      <c r="Q99" s="31">
        <v>0.64835740920214247</v>
      </c>
      <c r="R99" s="32">
        <v>0.35623500831239258</v>
      </c>
    </row>
    <row r="100" spans="1:18" x14ac:dyDescent="0.25">
      <c r="A100" s="30">
        <v>384</v>
      </c>
      <c r="B100" s="31">
        <v>5.9997625066604172</v>
      </c>
      <c r="C100" s="31">
        <v>4.9466790463606563</v>
      </c>
      <c r="D100" s="31">
        <v>4.0580847148287216</v>
      </c>
      <c r="E100" s="31">
        <v>3.3218237883335942</v>
      </c>
      <c r="F100" s="31">
        <v>2.7247962133268429</v>
      </c>
      <c r="G100" s="31">
        <v>2.2529576064425938</v>
      </c>
      <c r="H100" s="31">
        <v>1.8913192544975459</v>
      </c>
      <c r="I100" s="31">
        <v>1.623948114490964</v>
      </c>
      <c r="J100" s="31">
        <v>1.433966813604691</v>
      </c>
      <c r="K100" s="31">
        <v>1.3035536492031261</v>
      </c>
      <c r="L100" s="31">
        <v>1.2139425888332429</v>
      </c>
      <c r="M100" s="31">
        <v>1.145423270224597</v>
      </c>
      <c r="N100" s="31">
        <v>1.0773410012892921</v>
      </c>
      <c r="O100" s="31">
        <v>0.98809676012201964</v>
      </c>
      <c r="P100" s="31">
        <v>0.85514719500001968</v>
      </c>
      <c r="Q100" s="31">
        <v>0.65500462438312379</v>
      </c>
      <c r="R100" s="32">
        <v>0.3632370369137235</v>
      </c>
    </row>
    <row r="101" spans="1:18" x14ac:dyDescent="0.25">
      <c r="A101" s="30">
        <v>400</v>
      </c>
      <c r="B101" s="31">
        <v>6.1503158873442247</v>
      </c>
      <c r="C101" s="31">
        <v>5.0654624198618023</v>
      </c>
      <c r="D101" s="31">
        <v>4.1499034167808384</v>
      </c>
      <c r="E101" s="31">
        <v>3.3911074853934018</v>
      </c>
      <c r="F101" s="31">
        <v>2.7755989031741439</v>
      </c>
      <c r="G101" s="31">
        <v>2.2889576177802762</v>
      </c>
      <c r="H101" s="31">
        <v>1.9158192470515789</v>
      </c>
      <c r="I101" s="31">
        <v>1.639875079010404</v>
      </c>
      <c r="J101" s="31">
        <v>1.443872071861676</v>
      </c>
      <c r="K101" s="31">
        <v>1.3096128539928831</v>
      </c>
      <c r="L101" s="31">
        <v>1.2179557239740799</v>
      </c>
      <c r="M101" s="31">
        <v>1.148814650557904</v>
      </c>
      <c r="N101" s="31">
        <v>1.0811592726795469</v>
      </c>
      <c r="O101" s="31">
        <v>0.99301489945678367</v>
      </c>
      <c r="P101" s="31">
        <v>0.86146251018994235</v>
      </c>
      <c r="Q101" s="31">
        <v>0.66263875436192798</v>
      </c>
      <c r="R101" s="32">
        <v>0.37173595163822182</v>
      </c>
    </row>
    <row r="102" spans="1:18" x14ac:dyDescent="0.25">
      <c r="A102" s="30">
        <v>416</v>
      </c>
      <c r="B102" s="31">
        <v>6.3082255432774588</v>
      </c>
      <c r="C102" s="31">
        <v>5.1903822038008061</v>
      </c>
      <c r="D102" s="31">
        <v>4.2467536041555309</v>
      </c>
      <c r="E102" s="31">
        <v>3.464432682656795</v>
      </c>
      <c r="F102" s="31">
        <v>2.8295680478023288</v>
      </c>
      <c r="G102" s="31">
        <v>2.3273639782724298</v>
      </c>
      <c r="H102" s="31">
        <v>1.942080422929962</v>
      </c>
      <c r="I102" s="31">
        <v>1.65703300082036</v>
      </c>
      <c r="J102" s="31">
        <v>1.454593001171635</v>
      </c>
      <c r="K102" s="31">
        <v>1.3161873833943569</v>
      </c>
      <c r="L102" s="31">
        <v>1.2222987770816729</v>
      </c>
      <c r="M102" s="31">
        <v>1.1524654820092941</v>
      </c>
      <c r="N102" s="31">
        <v>1.0852814681355001</v>
      </c>
      <c r="O102" s="31">
        <v>0.99839637560114836</v>
      </c>
      <c r="P102" s="31">
        <v>0.86851551472965405</v>
      </c>
      <c r="Q102" s="31">
        <v>0.67139986602700663</v>
      </c>
      <c r="R102" s="32">
        <v>0.38186608018177282</v>
      </c>
    </row>
    <row r="103" spans="1:18" x14ac:dyDescent="0.25">
      <c r="A103" s="30">
        <v>432</v>
      </c>
      <c r="B103" s="31">
        <v>6.473693481279688</v>
      </c>
      <c r="C103" s="31">
        <v>5.3216346658046572</v>
      </c>
      <c r="D103" s="31">
        <v>4.3488258053872206</v>
      </c>
      <c r="E103" s="31">
        <v>3.5419841693656169</v>
      </c>
      <c r="F103" s="31">
        <v>2.88688269726067</v>
      </c>
      <c r="G103" s="31">
        <v>2.368349998775749</v>
      </c>
      <c r="H103" s="31">
        <v>1.970270353796814</v>
      </c>
      <c r="I103" s="31">
        <v>1.6755837123923789</v>
      </c>
      <c r="J103" s="31">
        <v>1.4662856948135401</v>
      </c>
      <c r="K103" s="31">
        <v>1.3234275914939511</v>
      </c>
      <c r="L103" s="31">
        <v>1.227116363049841</v>
      </c>
      <c r="M103" s="31">
        <v>1.1565146402800051</v>
      </c>
      <c r="N103" s="31">
        <v>1.089840724165817</v>
      </c>
      <c r="O103" s="31">
        <v>1.0043685858712059</v>
      </c>
      <c r="P103" s="31">
        <v>0.87642786674267981</v>
      </c>
      <c r="Q103" s="31">
        <v>0.68140387830930815</v>
      </c>
      <c r="R103" s="32">
        <v>0.39373760228273902</v>
      </c>
    </row>
    <row r="104" spans="1:18" x14ac:dyDescent="0.25">
      <c r="A104" s="30">
        <v>448</v>
      </c>
      <c r="B104" s="31">
        <v>6.6468975602129516</v>
      </c>
      <c r="C104" s="31">
        <v>5.4593919255428229</v>
      </c>
      <c r="D104" s="31">
        <v>4.4562864009527914</v>
      </c>
      <c r="E104" s="31">
        <v>3.623922586804186</v>
      </c>
      <c r="F104" s="31">
        <v>2.947697753640901</v>
      </c>
      <c r="G104" s="31">
        <v>2.4120648421894031</v>
      </c>
      <c r="H104" s="31">
        <v>2.0005324633587289</v>
      </c>
      <c r="I104" s="31">
        <v>1.6956648982404789</v>
      </c>
      <c r="J104" s="31">
        <v>1.479082098108832</v>
      </c>
      <c r="K104" s="31">
        <v>1.3314596844205271</v>
      </c>
      <c r="L104" s="31">
        <v>1.2325289488148781</v>
      </c>
      <c r="M104" s="31">
        <v>1.161076853113769</v>
      </c>
      <c r="N104" s="31">
        <v>1.094946029321646</v>
      </c>
      <c r="O104" s="31">
        <v>1.0110347796255339</v>
      </c>
      <c r="P104" s="31">
        <v>0.88529707639501198</v>
      </c>
      <c r="Q104" s="31">
        <v>0.69274256218225072</v>
      </c>
      <c r="R104" s="32">
        <v>0.40743654972197352</v>
      </c>
    </row>
    <row r="105" spans="1:18" x14ac:dyDescent="0.25">
      <c r="A105" s="30">
        <v>464</v>
      </c>
      <c r="B105" s="31">
        <v>6.8279914909817636</v>
      </c>
      <c r="C105" s="31">
        <v>5.6038019547272473</v>
      </c>
      <c r="D105" s="31">
        <v>4.5692776233716224</v>
      </c>
      <c r="E105" s="31">
        <v>3.710384428299295</v>
      </c>
      <c r="F105" s="31">
        <v>3.0121439710772488</v>
      </c>
      <c r="G105" s="31">
        <v>2.4586335234550361</v>
      </c>
      <c r="H105" s="31">
        <v>2.0329860273647751</v>
      </c>
      <c r="I105" s="31">
        <v>1.7173900949211529</v>
      </c>
      <c r="J105" s="31">
        <v>1.493090008421432</v>
      </c>
      <c r="K105" s="31">
        <v>1.3403857203454339</v>
      </c>
      <c r="L105" s="31">
        <v>1.2386328533555571</v>
      </c>
      <c r="M105" s="31">
        <v>1.1662427002967699</v>
      </c>
      <c r="N105" s="31">
        <v>1.1006822241966061</v>
      </c>
      <c r="O105" s="31">
        <v>1.018474058265171</v>
      </c>
      <c r="P105" s="31">
        <v>0.89519650589513144</v>
      </c>
      <c r="Q105" s="31">
        <v>0.70548354066173768</v>
      </c>
      <c r="R105" s="32">
        <v>0.42302480632280209</v>
      </c>
    </row>
    <row r="106" spans="1:18" x14ac:dyDescent="0.25">
      <c r="A106" s="30">
        <v>480</v>
      </c>
      <c r="B106" s="31">
        <v>7.0171048365331341</v>
      </c>
      <c r="C106" s="31">
        <v>5.7549885771123597</v>
      </c>
      <c r="D106" s="31">
        <v>4.6879175572055569</v>
      </c>
      <c r="E106" s="31">
        <v>3.801482039220216</v>
      </c>
      <c r="F106" s="31">
        <v>3.0803279557464101</v>
      </c>
      <c r="G106" s="31">
        <v>2.50815690955677</v>
      </c>
      <c r="H106" s="31">
        <v>2.0677261736065011</v>
      </c>
      <c r="I106" s="31">
        <v>1.740848691033376</v>
      </c>
      <c r="J106" s="31">
        <v>1.5083930751577359</v>
      </c>
      <c r="K106" s="31">
        <v>1.3502836094824899</v>
      </c>
      <c r="L106" s="31">
        <v>1.245500247693123</v>
      </c>
      <c r="M106" s="31">
        <v>1.172078613657686</v>
      </c>
      <c r="N106" s="31">
        <v>1.1071100014267969</v>
      </c>
      <c r="O106" s="31">
        <v>1.0267413752336401</v>
      </c>
      <c r="P106" s="31">
        <v>0.90617536949397703</v>
      </c>
      <c r="Q106" s="31">
        <v>0.71967028880613448</v>
      </c>
      <c r="R106" s="32">
        <v>0.44054010795100851</v>
      </c>
    </row>
    <row r="107" spans="1:18" x14ac:dyDescent="0.25">
      <c r="A107" s="30">
        <v>496</v>
      </c>
      <c r="B107" s="31">
        <v>7.2143430118565277</v>
      </c>
      <c r="C107" s="31">
        <v>5.9130514684950493</v>
      </c>
      <c r="D107" s="31">
        <v>4.812300139058916</v>
      </c>
      <c r="E107" s="31">
        <v>3.8973036169786979</v>
      </c>
      <c r="F107" s="31">
        <v>3.1523321658675578</v>
      </c>
      <c r="G107" s="31">
        <v>2.5607117195212061</v>
      </c>
      <c r="H107" s="31">
        <v>2.1048238819179339</v>
      </c>
      <c r="I107" s="31">
        <v>1.7661059272185951</v>
      </c>
      <c r="J107" s="31">
        <v>1.5250507997666201</v>
      </c>
      <c r="K107" s="31">
        <v>1.361207114088002</v>
      </c>
      <c r="L107" s="31">
        <v>1.253179154891306</v>
      </c>
      <c r="M107" s="31">
        <v>1.17862687706767</v>
      </c>
      <c r="N107" s="31">
        <v>1.1142659056907911</v>
      </c>
      <c r="O107" s="31">
        <v>1.0358675360169489</v>
      </c>
      <c r="P107" s="31">
        <v>0.91825873348497655</v>
      </c>
      <c r="Q107" s="31">
        <v>0.73532213371629207</v>
      </c>
      <c r="R107" s="32">
        <v>0.45999604251488441</v>
      </c>
    </row>
    <row r="108" spans="1:18" x14ac:dyDescent="0.25">
      <c r="A108" s="30">
        <v>512</v>
      </c>
      <c r="B108" s="31">
        <v>7.4197872839838954</v>
      </c>
      <c r="C108" s="31">
        <v>6.0780661567146961</v>
      </c>
      <c r="D108" s="31">
        <v>4.9424951575785023</v>
      </c>
      <c r="E108" s="31">
        <v>3.997913211028973</v>
      </c>
      <c r="F108" s="31">
        <v>3.2282149117023442</v>
      </c>
      <c r="G108" s="31">
        <v>2.6163505244174199</v>
      </c>
      <c r="H108" s="31">
        <v>2.144325984175572</v>
      </c>
      <c r="I108" s="31">
        <v>1.7932028961607389</v>
      </c>
      <c r="J108" s="31">
        <v>1.54309853573944</v>
      </c>
      <c r="K108" s="31">
        <v>1.373185848460744</v>
      </c>
      <c r="L108" s="31">
        <v>1.261693450056304</v>
      </c>
      <c r="M108" s="31">
        <v>1.185905626440344</v>
      </c>
      <c r="N108" s="31">
        <v>1.1221623337096469</v>
      </c>
      <c r="O108" s="31">
        <v>1.045859198143567</v>
      </c>
      <c r="P108" s="31">
        <v>0.93144751620403554</v>
      </c>
      <c r="Q108" s="31">
        <v>0.75243425453554824</v>
      </c>
      <c r="R108" s="32">
        <v>0.48138204996516798</v>
      </c>
    </row>
    <row r="109" spans="1:18" x14ac:dyDescent="0.25">
      <c r="A109" s="30">
        <v>528</v>
      </c>
      <c r="B109" s="31">
        <v>7.6334947719896711</v>
      </c>
      <c r="C109" s="31">
        <v>6.2500840216531577</v>
      </c>
      <c r="D109" s="31">
        <v>5.0785482534535982</v>
      </c>
      <c r="E109" s="31">
        <v>4.1033507228677379</v>
      </c>
      <c r="F109" s="31">
        <v>3.3080103555549001</v>
      </c>
      <c r="G109" s="31">
        <v>2.6751017473569649</v>
      </c>
      <c r="H109" s="31">
        <v>2.1862551642983972</v>
      </c>
      <c r="I109" s="31">
        <v>1.8221565425862161</v>
      </c>
      <c r="J109" s="31">
        <v>1.562547488610019</v>
      </c>
      <c r="K109" s="31">
        <v>1.3862252789419709</v>
      </c>
      <c r="L109" s="31">
        <v>1.271042860336804</v>
      </c>
      <c r="M109" s="31">
        <v>1.193908849731822</v>
      </c>
      <c r="N109" s="31">
        <v>1.130787534246894</v>
      </c>
      <c r="O109" s="31">
        <v>1.0566988711844649</v>
      </c>
      <c r="P109" s="31">
        <v>0.9457184880295425</v>
      </c>
      <c r="Q109" s="31">
        <v>0.77097768244971021</v>
      </c>
      <c r="R109" s="32">
        <v>0.50466342229510808</v>
      </c>
    </row>
    <row r="110" spans="1:18" x14ac:dyDescent="0.25">
      <c r="A110" s="30">
        <v>544</v>
      </c>
      <c r="B110" s="31">
        <v>7.8554984469907536</v>
      </c>
      <c r="C110" s="31">
        <v>6.4291322952347532</v>
      </c>
      <c r="D110" s="31">
        <v>5.2204809194159543</v>
      </c>
      <c r="E110" s="31">
        <v>4.2136319060341716</v>
      </c>
      <c r="F110" s="31">
        <v>3.3917285117718232</v>
      </c>
      <c r="G110" s="31">
        <v>2.7369696634938729</v>
      </c>
      <c r="H110" s="31">
        <v>2.2306099582478618</v>
      </c>
      <c r="I110" s="31">
        <v>1.8529596632639009</v>
      </c>
      <c r="J110" s="31">
        <v>1.5833847159546699</v>
      </c>
      <c r="K110" s="31">
        <v>1.400306723915413</v>
      </c>
      <c r="L110" s="31">
        <v>1.2812029649239529</v>
      </c>
      <c r="M110" s="31">
        <v>1.2026063869406729</v>
      </c>
      <c r="N110" s="31">
        <v>1.1401056081085359</v>
      </c>
      <c r="O110" s="31">
        <v>1.0683449167530601</v>
      </c>
      <c r="P110" s="31">
        <v>0.96102427138233637</v>
      </c>
      <c r="Q110" s="31">
        <v>0.79089930068704195</v>
      </c>
      <c r="R110" s="32">
        <v>0.52978130354039787</v>
      </c>
    </row>
    <row r="111" spans="1:18" x14ac:dyDescent="0.25">
      <c r="A111" s="30">
        <v>560</v>
      </c>
      <c r="B111" s="31">
        <v>8.0858071321465186</v>
      </c>
      <c r="C111" s="31">
        <v>6.6152140614262969</v>
      </c>
      <c r="D111" s="31">
        <v>5.3682905002398007</v>
      </c>
      <c r="E111" s="31">
        <v>4.3287483661099397</v>
      </c>
      <c r="F111" s="31">
        <v>3.4793552467422049</v>
      </c>
      <c r="G111" s="31">
        <v>2.8019344000246531</v>
      </c>
      <c r="H111" s="31">
        <v>2.2773647540279049</v>
      </c>
      <c r="I111" s="31">
        <v>1.885580907005157</v>
      </c>
      <c r="J111" s="31">
        <v>1.605573127392171</v>
      </c>
      <c r="K111" s="31">
        <v>1.4153873538072841</v>
      </c>
      <c r="L111" s="31">
        <v>1.292125195051393</v>
      </c>
      <c r="M111" s="31">
        <v>1.211943930107972</v>
      </c>
      <c r="N111" s="31">
        <v>1.1500565081430589</v>
      </c>
      <c r="O111" s="31">
        <v>1.0807315485052671</v>
      </c>
      <c r="P111" s="31">
        <v>0.97729334072577356</v>
      </c>
      <c r="Q111" s="31">
        <v>0.81212184451832758</v>
      </c>
      <c r="R111" s="32">
        <v>0.55665268977923965</v>
      </c>
    </row>
    <row r="112" spans="1:18" x14ac:dyDescent="0.25">
      <c r="A112" s="30">
        <v>576</v>
      </c>
      <c r="B112" s="31">
        <v>8.3244055026588359</v>
      </c>
      <c r="C112" s="31">
        <v>6.8083082562370709</v>
      </c>
      <c r="D112" s="31">
        <v>5.5219501927418504</v>
      </c>
      <c r="E112" s="31">
        <v>4.4486675607191657</v>
      </c>
      <c r="F112" s="31">
        <v>3.5708522788976</v>
      </c>
      <c r="G112" s="31">
        <v>2.869951936188281</v>
      </c>
      <c r="H112" s="31">
        <v>2.3264697916849242</v>
      </c>
      <c r="I112" s="31">
        <v>1.919964774663808</v>
      </c>
      <c r="J112" s="31">
        <v>1.629051484583782</v>
      </c>
      <c r="K112" s="31">
        <v>1.431400191086259</v>
      </c>
      <c r="L112" s="31">
        <v>1.3037368339952231</v>
      </c>
      <c r="M112" s="31">
        <v>1.2218430233172359</v>
      </c>
      <c r="N112" s="31">
        <v>1.1605560392414149</v>
      </c>
      <c r="O112" s="31">
        <v>1.093768832139463</v>
      </c>
      <c r="P112" s="31">
        <v>0.99443002256563495</v>
      </c>
      <c r="Q112" s="31">
        <v>0.8345439012567677</v>
      </c>
      <c r="R112" s="32">
        <v>0.58517042913226724</v>
      </c>
    </row>
    <row r="113" spans="1:18" x14ac:dyDescent="0.25">
      <c r="A113" s="30">
        <v>592</v>
      </c>
      <c r="B113" s="31">
        <v>8.5712540857720434</v>
      </c>
      <c r="C113" s="31">
        <v>7.0083696677188447</v>
      </c>
      <c r="D113" s="31">
        <v>5.6814090457812947</v>
      </c>
      <c r="E113" s="31">
        <v>4.5733327995284743</v>
      </c>
      <c r="F113" s="31">
        <v>3.6661571787120488</v>
      </c>
      <c r="G113" s="31">
        <v>2.9409541032662312</v>
      </c>
      <c r="H113" s="31">
        <v>2.377851163307823</v>
      </c>
      <c r="I113" s="31">
        <v>1.956031619136186</v>
      </c>
      <c r="J113" s="31">
        <v>1.6537344012332471</v>
      </c>
      <c r="K113" s="31">
        <v>1.4482541102635109</v>
      </c>
      <c r="L113" s="31">
        <v>1.315941017074046</v>
      </c>
      <c r="M113" s="31">
        <v>1.232201062694495</v>
      </c>
      <c r="N113" s="31">
        <v>1.1714958583370649</v>
      </c>
      <c r="O113" s="31">
        <v>1.1073426853965349</v>
      </c>
      <c r="P113" s="31">
        <v>1.012314495450249</v>
      </c>
      <c r="Q113" s="31">
        <v>0.85803991025811854</v>
      </c>
      <c r="R113" s="32">
        <v>0.61520322176264675</v>
      </c>
    </row>
    <row r="114" spans="1:18" x14ac:dyDescent="0.25">
      <c r="A114" s="30">
        <v>608</v>
      </c>
      <c r="B114" s="31">
        <v>8.8262892607729384</v>
      </c>
      <c r="C114" s="31">
        <v>7.2153289359658377</v>
      </c>
      <c r="D114" s="31">
        <v>5.8465919602597856</v>
      </c>
      <c r="E114" s="31">
        <v>4.7026632442469429</v>
      </c>
      <c r="F114" s="31">
        <v>3.7651833687020568</v>
      </c>
      <c r="G114" s="31">
        <v>3.0148485845824351</v>
      </c>
      <c r="H114" s="31">
        <v>2.4314108130279548</v>
      </c>
      <c r="I114" s="31">
        <v>1.993677645361061</v>
      </c>
      <c r="J114" s="31">
        <v>1.6795123430867731</v>
      </c>
      <c r="K114" s="31">
        <v>1.465833837892673</v>
      </c>
      <c r="L114" s="31">
        <v>1.328616731648917</v>
      </c>
      <c r="M114" s="31">
        <v>1.2428912964082259</v>
      </c>
      <c r="N114" s="31">
        <v>1.1827434744059011</v>
      </c>
      <c r="O114" s="31">
        <v>1.1213148780597959</v>
      </c>
      <c r="P114" s="31">
        <v>1.030802789970346</v>
      </c>
      <c r="Q114" s="31">
        <v>0.8824601629205524</v>
      </c>
      <c r="R114" s="32">
        <v>0.64659561987598313</v>
      </c>
    </row>
    <row r="115" spans="1:18" x14ac:dyDescent="0.25">
      <c r="A115" s="30">
        <v>624</v>
      </c>
      <c r="B115" s="31">
        <v>9.0894232589908253</v>
      </c>
      <c r="C115" s="31">
        <v>7.4290925531147849</v>
      </c>
      <c r="D115" s="31">
        <v>6.0173996891214703</v>
      </c>
      <c r="E115" s="31">
        <v>4.8365539086261382</v>
      </c>
      <c r="F115" s="31">
        <v>3.8678201234266241</v>
      </c>
      <c r="G115" s="31">
        <v>3.0915189155033089</v>
      </c>
      <c r="H115" s="31">
        <v>2.4870265370191609</v>
      </c>
      <c r="I115" s="31">
        <v>2.0327749103197079</v>
      </c>
      <c r="J115" s="31">
        <v>1.7062516279330551</v>
      </c>
      <c r="K115" s="31">
        <v>1.4839999525698579</v>
      </c>
      <c r="L115" s="31">
        <v>1.3416188171233749</v>
      </c>
      <c r="M115" s="31">
        <v>1.253762824669401</v>
      </c>
      <c r="N115" s="31">
        <v>1.19414224846632</v>
      </c>
      <c r="O115" s="31">
        <v>1.135523031955078</v>
      </c>
      <c r="P115" s="31">
        <v>1.0497267887591779</v>
      </c>
      <c r="Q115" s="31">
        <v>0.90763080268472596</v>
      </c>
      <c r="R115" s="32">
        <v>0.67916802772036355</v>
      </c>
    </row>
    <row r="116" spans="1:18" x14ac:dyDescent="0.25">
      <c r="A116" s="33">
        <v>640</v>
      </c>
      <c r="B116" s="34">
        <v>9.3605441637974742</v>
      </c>
      <c r="C116" s="34">
        <v>7.6495428633448617</v>
      </c>
      <c r="D116" s="34">
        <v>6.193708837352963</v>
      </c>
      <c r="E116" s="34">
        <v>4.9748756584601113</v>
      </c>
      <c r="F116" s="34">
        <v>3.9739325694872152</v>
      </c>
      <c r="G116" s="34">
        <v>3.1708244834377481</v>
      </c>
      <c r="H116" s="34">
        <v>2.544551983497763</v>
      </c>
      <c r="I116" s="34">
        <v>2.0731713230358721</v>
      </c>
      <c r="J116" s="34">
        <v>1.733794425603258</v>
      </c>
      <c r="K116" s="34">
        <v>1.502588884933677</v>
      </c>
      <c r="L116" s="34">
        <v>1.3547779649434519</v>
      </c>
      <c r="M116" s="34">
        <v>1.264640599731468</v>
      </c>
      <c r="N116" s="34">
        <v>1.205511393579201</v>
      </c>
      <c r="O116" s="34">
        <v>1.1497806209506689</v>
      </c>
      <c r="P116" s="34">
        <v>1.068894226492479</v>
      </c>
      <c r="Q116" s="34">
        <v>0.93335382503380226</v>
      </c>
      <c r="R116" s="35">
        <v>0.71271670158636802</v>
      </c>
    </row>
    <row r="119" spans="1:18" ht="28.9" customHeight="1" x14ac:dyDescent="0.5">
      <c r="A119" s="1" t="s">
        <v>32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33</v>
      </c>
      <c r="B122" s="6">
        <v>4</v>
      </c>
      <c r="C122" s="6" t="s">
        <v>13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34</v>
      </c>
      <c r="B126" s="23" t="s">
        <v>35</v>
      </c>
    </row>
    <row r="127" spans="1:18" x14ac:dyDescent="0.25">
      <c r="A127" s="5">
        <v>0</v>
      </c>
      <c r="B127" s="32">
        <v>0</v>
      </c>
    </row>
    <row r="128" spans="1:18" x14ac:dyDescent="0.25">
      <c r="A128" s="5">
        <v>0.125</v>
      </c>
      <c r="B128" s="32">
        <v>1.210490740740755E-2</v>
      </c>
    </row>
    <row r="129" spans="1:2" x14ac:dyDescent="0.25">
      <c r="A129" s="5">
        <v>0.25</v>
      </c>
      <c r="B129" s="32">
        <v>-7.2994444444444362E-2</v>
      </c>
    </row>
    <row r="130" spans="1:2" x14ac:dyDescent="0.25">
      <c r="A130" s="5">
        <v>0.375</v>
      </c>
      <c r="B130" s="32">
        <v>-4.3487500000000123E-2</v>
      </c>
    </row>
    <row r="131" spans="1:2" x14ac:dyDescent="0.25">
      <c r="A131" s="5">
        <v>0.5</v>
      </c>
      <c r="B131" s="32">
        <v>-5.6810614525139691E-2</v>
      </c>
    </row>
    <row r="132" spans="1:2" x14ac:dyDescent="0.25">
      <c r="A132" s="5">
        <v>0.625</v>
      </c>
      <c r="B132" s="32">
        <v>-5.8665502793296083E-2</v>
      </c>
    </row>
    <row r="133" spans="1:2" x14ac:dyDescent="0.25">
      <c r="A133" s="5">
        <v>0.75</v>
      </c>
      <c r="B133" s="32">
        <v>-6.0520391061452461E-2</v>
      </c>
    </row>
    <row r="134" spans="1:2" x14ac:dyDescent="0.25">
      <c r="A134" s="5">
        <v>0.875</v>
      </c>
      <c r="B134" s="32">
        <v>-6.2375279329608853E-2</v>
      </c>
    </row>
    <row r="135" spans="1:2" x14ac:dyDescent="0.25">
      <c r="A135" s="5">
        <v>1</v>
      </c>
      <c r="B135" s="32">
        <v>-5.1636591478696481E-2</v>
      </c>
    </row>
    <row r="136" spans="1:2" x14ac:dyDescent="0.25">
      <c r="A136" s="5">
        <v>1.125</v>
      </c>
      <c r="B136" s="32">
        <v>-4.1174208144796443E-2</v>
      </c>
    </row>
    <row r="137" spans="1:2" x14ac:dyDescent="0.25">
      <c r="A137" s="5">
        <v>1.25</v>
      </c>
      <c r="B137" s="32">
        <v>-3.9918552036199102E-2</v>
      </c>
    </row>
    <row r="138" spans="1:2" x14ac:dyDescent="0.25">
      <c r="A138" s="5">
        <v>1.375</v>
      </c>
      <c r="B138" s="32">
        <v>-3.8662895927601748E-2</v>
      </c>
    </row>
    <row r="139" spans="1:2" x14ac:dyDescent="0.25">
      <c r="A139" s="5">
        <v>1.5</v>
      </c>
      <c r="B139" s="32">
        <v>-3.3610644257703097E-2</v>
      </c>
    </row>
    <row r="140" spans="1:2" x14ac:dyDescent="0.25">
      <c r="A140" s="5">
        <v>1.625</v>
      </c>
      <c r="B140" s="32">
        <v>-2.834687208216613E-2</v>
      </c>
    </row>
    <row r="141" spans="1:2" x14ac:dyDescent="0.25">
      <c r="A141" s="5">
        <v>1.75</v>
      </c>
      <c r="B141" s="32">
        <v>-2.3083099906629378E-2</v>
      </c>
    </row>
    <row r="142" spans="1:2" x14ac:dyDescent="0.25">
      <c r="A142" s="5">
        <v>1.875</v>
      </c>
      <c r="B142" s="32">
        <v>-1.8130136986301289E-2</v>
      </c>
    </row>
    <row r="143" spans="1:2" x14ac:dyDescent="0.25">
      <c r="A143" s="5">
        <v>2</v>
      </c>
      <c r="B143" s="32">
        <v>-1.5721461187214739E-2</v>
      </c>
    </row>
    <row r="144" spans="1:2" x14ac:dyDescent="0.25">
      <c r="A144" s="5">
        <v>2.125</v>
      </c>
      <c r="B144" s="32">
        <v>-1.3312785388128081E-2</v>
      </c>
    </row>
    <row r="145" spans="1:2" x14ac:dyDescent="0.25">
      <c r="A145" s="5">
        <v>2.25</v>
      </c>
      <c r="B145" s="32">
        <v>-1.090410958904098E-2</v>
      </c>
    </row>
    <row r="146" spans="1:2" x14ac:dyDescent="0.25">
      <c r="A146" s="5">
        <v>2.375</v>
      </c>
      <c r="B146" s="32">
        <v>-8.4954337899540988E-3</v>
      </c>
    </row>
    <row r="147" spans="1:2" x14ac:dyDescent="0.25">
      <c r="A147" s="5">
        <v>2.5</v>
      </c>
      <c r="B147" s="32">
        <v>-6.0867579908676639E-3</v>
      </c>
    </row>
    <row r="148" spans="1:2" x14ac:dyDescent="0.25">
      <c r="A148" s="5">
        <v>2.625</v>
      </c>
      <c r="B148" s="32">
        <v>-3.6780821917810069E-3</v>
      </c>
    </row>
    <row r="149" spans="1:2" x14ac:dyDescent="0.25">
      <c r="A149" s="5">
        <v>2.75</v>
      </c>
      <c r="B149" s="32">
        <v>-1.2694063926939061E-3</v>
      </c>
    </row>
    <row r="150" spans="1:2" x14ac:dyDescent="0.25">
      <c r="A150" s="5">
        <v>2.875</v>
      </c>
      <c r="B150" s="32">
        <v>6.4732343679718696E-4</v>
      </c>
    </row>
    <row r="151" spans="1:2" x14ac:dyDescent="0.25">
      <c r="A151" s="5">
        <v>3</v>
      </c>
      <c r="B151" s="32">
        <v>1.1646423751683339E-3</v>
      </c>
    </row>
    <row r="152" spans="1:2" x14ac:dyDescent="0.25">
      <c r="A152" s="5">
        <v>3.125</v>
      </c>
      <c r="B152" s="32">
        <v>1.6819613135403699E-3</v>
      </c>
    </row>
    <row r="153" spans="1:2" x14ac:dyDescent="0.25">
      <c r="A153" s="5">
        <v>3.25</v>
      </c>
      <c r="B153" s="32">
        <v>2.1992802519124059E-3</v>
      </c>
    </row>
    <row r="154" spans="1:2" x14ac:dyDescent="0.25">
      <c r="A154" s="5">
        <v>3.375</v>
      </c>
      <c r="B154" s="32">
        <v>2.7165991902835529E-3</v>
      </c>
    </row>
    <row r="155" spans="1:2" x14ac:dyDescent="0.25">
      <c r="A155" s="5">
        <v>3.5</v>
      </c>
      <c r="B155" s="32">
        <v>3.2339181286546999E-3</v>
      </c>
    </row>
    <row r="156" spans="1:2" x14ac:dyDescent="0.25">
      <c r="A156" s="5">
        <v>3.625</v>
      </c>
      <c r="B156" s="32">
        <v>3.7512370670267359E-3</v>
      </c>
    </row>
    <row r="157" spans="1:2" x14ac:dyDescent="0.25">
      <c r="A157" s="5">
        <v>3.75</v>
      </c>
      <c r="B157" s="32">
        <v>4.2685560053987706E-3</v>
      </c>
    </row>
    <row r="158" spans="1:2" x14ac:dyDescent="0.25">
      <c r="A158" s="5">
        <v>3.875</v>
      </c>
      <c r="B158" s="32">
        <v>5.0357789855071111E-3</v>
      </c>
    </row>
    <row r="159" spans="1:2" x14ac:dyDescent="0.25">
      <c r="A159" s="8">
        <v>4</v>
      </c>
      <c r="B159" s="35">
        <v>6.4057971014497284E-3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R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41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128</v>
      </c>
      <c r="B42" s="6">
        <v>68.550625983471605</v>
      </c>
      <c r="C42" s="6">
        <f>68.5506259834716 * $B$37 / 100</f>
        <v>68.550625983471605</v>
      </c>
      <c r="D42" s="6">
        <v>8.6372265391930139</v>
      </c>
      <c r="E42" s="7">
        <f>8.63722653919301 * $B$37 / 100</f>
        <v>8.6372265391930103</v>
      </c>
    </row>
    <row r="43" spans="1:5" x14ac:dyDescent="0.25">
      <c r="A43" s="5">
        <v>148</v>
      </c>
      <c r="B43" s="6">
        <v>73.711847746150823</v>
      </c>
      <c r="C43" s="6">
        <f>73.7118477461508 * $B$37 / 100</f>
        <v>73.711847746150795</v>
      </c>
      <c r="D43" s="6">
        <v>9.2875290119088998</v>
      </c>
      <c r="E43" s="7">
        <f>9.2875290119089 * $B$37 / 100</f>
        <v>9.2875290119088998</v>
      </c>
    </row>
    <row r="44" spans="1:5" x14ac:dyDescent="0.25">
      <c r="A44" s="5">
        <v>168</v>
      </c>
      <c r="B44" s="6">
        <v>78.534608126466324</v>
      </c>
      <c r="C44" s="6">
        <f>78.5346081264663 * $B$37 / 100</f>
        <v>78.534608126466296</v>
      </c>
      <c r="D44" s="6">
        <v>9.8951861025833647</v>
      </c>
      <c r="E44" s="7">
        <f>9.89518610258336 * $B$37 / 100</f>
        <v>9.8951861025833594</v>
      </c>
    </row>
    <row r="45" spans="1:5" x14ac:dyDescent="0.25">
      <c r="A45" s="5">
        <v>188</v>
      </c>
      <c r="B45" s="6">
        <v>83.077872198338937</v>
      </c>
      <c r="C45" s="6">
        <f>83.0778721983389 * $B$37 / 100</f>
        <v>83.077872198338895</v>
      </c>
      <c r="D45" s="6">
        <v>10.467627279496931</v>
      </c>
      <c r="E45" s="7">
        <f>10.4676272794969 * $B$37 / 100</f>
        <v>10.467627279496901</v>
      </c>
    </row>
    <row r="46" spans="1:5" x14ac:dyDescent="0.25">
      <c r="A46" s="5">
        <v>208</v>
      </c>
      <c r="B46" s="6">
        <v>87.385244889680578</v>
      </c>
      <c r="C46" s="6">
        <f>87.3852448896805 * $B$37 / 100</f>
        <v>87.385244889680493</v>
      </c>
      <c r="D46" s="6">
        <v>11.010346666666671</v>
      </c>
      <c r="E46" s="7">
        <f>11.0103466666666 * $B$37 / 100</f>
        <v>11.010346666666599</v>
      </c>
    </row>
    <row r="47" spans="1:5" x14ac:dyDescent="0.25">
      <c r="A47" s="5">
        <v>228</v>
      </c>
      <c r="B47" s="6">
        <v>91.81746591650645</v>
      </c>
      <c r="C47" s="6">
        <f>91.8174659165064 * $B$37 / 100</f>
        <v>91.817465916506407</v>
      </c>
      <c r="D47" s="6">
        <v>11.56879666666666</v>
      </c>
      <c r="E47" s="7">
        <f>11.5687966666666 * $B$37 / 100</f>
        <v>11.568796666666598</v>
      </c>
    </row>
    <row r="48" spans="1:5" x14ac:dyDescent="0.25">
      <c r="A48" s="5">
        <v>248</v>
      </c>
      <c r="B48" s="6">
        <v>96.249686943332321</v>
      </c>
      <c r="C48" s="6">
        <f>96.2496869433323 * $B$37 / 100</f>
        <v>96.249686943332307</v>
      </c>
      <c r="D48" s="6">
        <v>12.12724666666667</v>
      </c>
      <c r="E48" s="7">
        <f>12.1272466666666 * $B$37 / 100</f>
        <v>12.127246666666601</v>
      </c>
    </row>
    <row r="49" spans="1:5" x14ac:dyDescent="0.25">
      <c r="A49" s="5">
        <v>268</v>
      </c>
      <c r="B49" s="6">
        <v>100.68190797015821</v>
      </c>
      <c r="C49" s="6">
        <f>100.681907970158 * $B$37 / 100</f>
        <v>100.68190797015799</v>
      </c>
      <c r="D49" s="6">
        <v>12.68569666666667</v>
      </c>
      <c r="E49" s="7">
        <f>12.6856966666666 * $B$37 / 100</f>
        <v>12.685696666666599</v>
      </c>
    </row>
    <row r="50" spans="1:5" x14ac:dyDescent="0.25">
      <c r="A50" s="5">
        <v>288</v>
      </c>
      <c r="B50" s="6">
        <v>105.11412899698411</v>
      </c>
      <c r="C50" s="6">
        <f>105.114128996984 * $B$37 / 100</f>
        <v>105.11412899698399</v>
      </c>
      <c r="D50" s="6">
        <v>13.24414666666666</v>
      </c>
      <c r="E50" s="7">
        <f>13.2441466666666 * $B$37 / 100</f>
        <v>13.2441466666666</v>
      </c>
    </row>
    <row r="51" spans="1:5" x14ac:dyDescent="0.25">
      <c r="A51" s="5">
        <v>308</v>
      </c>
      <c r="B51" s="6">
        <v>109.21726485475931</v>
      </c>
      <c r="C51" s="6">
        <f>109.217264854759 * $B$37 / 100</f>
        <v>109.21726485475899</v>
      </c>
      <c r="D51" s="6">
        <v>13.76113266666667</v>
      </c>
      <c r="E51" s="7">
        <f>13.7611326666666 * $B$37 / 100</f>
        <v>13.761132666666599</v>
      </c>
    </row>
    <row r="52" spans="1:5" x14ac:dyDescent="0.25">
      <c r="A52" s="5">
        <v>328</v>
      </c>
      <c r="B52" s="6">
        <v>112.8267729589587</v>
      </c>
      <c r="C52" s="6">
        <f>112.826772958958 * $B$37 / 100</f>
        <v>112.826772958958</v>
      </c>
      <c r="D52" s="6">
        <v>14.215922666666669</v>
      </c>
      <c r="E52" s="7">
        <f>14.2159226666666 * $B$37 / 100</f>
        <v>14.2159226666666</v>
      </c>
    </row>
    <row r="53" spans="1:5" x14ac:dyDescent="0.25">
      <c r="A53" s="5">
        <v>348</v>
      </c>
      <c r="B53" s="6">
        <v>116.43628106315811</v>
      </c>
      <c r="C53" s="6">
        <f>116.436281063158 * $B$37 / 100</f>
        <v>116.43628106315801</v>
      </c>
      <c r="D53" s="6">
        <v>14.67071266666666</v>
      </c>
      <c r="E53" s="7">
        <f>14.6707126666666 * $B$37 / 100</f>
        <v>14.670712666666599</v>
      </c>
    </row>
    <row r="54" spans="1:5" x14ac:dyDescent="0.25">
      <c r="A54" s="5">
        <v>368</v>
      </c>
      <c r="B54" s="6">
        <v>120.0457891673574</v>
      </c>
      <c r="C54" s="6">
        <f>120.045789167357 * $B$37 / 100</f>
        <v>120.045789167357</v>
      </c>
      <c r="D54" s="6">
        <v>15.125502666666661</v>
      </c>
      <c r="E54" s="7">
        <f>15.1255026666666 * $B$37 / 100</f>
        <v>15.1255026666666</v>
      </c>
    </row>
    <row r="55" spans="1:5" x14ac:dyDescent="0.25">
      <c r="A55" s="5">
        <v>388</v>
      </c>
      <c r="B55" s="6">
        <v>123.6552972715568</v>
      </c>
      <c r="C55" s="6">
        <f>123.655297271556 * $B$37 / 100</f>
        <v>123.65529727155599</v>
      </c>
      <c r="D55" s="6">
        <v>15.58029266666667</v>
      </c>
      <c r="E55" s="7">
        <f>15.5802926666666 * $B$37 / 100</f>
        <v>15.580292666666599</v>
      </c>
    </row>
    <row r="56" spans="1:5" x14ac:dyDescent="0.25">
      <c r="A56" s="5">
        <v>408</v>
      </c>
      <c r="B56" s="6">
        <v>126.9851602321029</v>
      </c>
      <c r="C56" s="6">
        <f>126.985160232102 * $B$37 / 100</f>
        <v>126.985160232102</v>
      </c>
      <c r="D56" s="6">
        <v>15.999848</v>
      </c>
      <c r="E56" s="7">
        <f>15.999848 * $B$37 / 100</f>
        <v>15.999848</v>
      </c>
    </row>
    <row r="57" spans="1:5" x14ac:dyDescent="0.25">
      <c r="A57" s="5">
        <v>428</v>
      </c>
      <c r="B57" s="6">
        <v>129.8955554771689</v>
      </c>
      <c r="C57" s="6">
        <f>129.895555477168 * $B$37 / 100</f>
        <v>129.89555547716799</v>
      </c>
      <c r="D57" s="6">
        <v>16.36655133333333</v>
      </c>
      <c r="E57" s="7">
        <f>16.3665513333333 * $B$37 / 100</f>
        <v>16.366551333333302</v>
      </c>
    </row>
    <row r="58" spans="1:5" x14ac:dyDescent="0.25">
      <c r="A58" s="5">
        <v>448</v>
      </c>
      <c r="B58" s="6">
        <v>132.805950722235</v>
      </c>
      <c r="C58" s="6">
        <f>132.805950722234 * $B$37 / 100</f>
        <v>132.805950722234</v>
      </c>
      <c r="D58" s="6">
        <v>16.733254666666671</v>
      </c>
      <c r="E58" s="7">
        <f>16.7332546666666 * $B$37 / 100</f>
        <v>16.7332546666666</v>
      </c>
    </row>
    <row r="59" spans="1:5" x14ac:dyDescent="0.25">
      <c r="A59" s="5">
        <v>468</v>
      </c>
      <c r="B59" s="6">
        <v>135.71634596730101</v>
      </c>
      <c r="C59" s="6">
        <f>135.716345967301 * $B$37 / 100</f>
        <v>135.71634596730101</v>
      </c>
      <c r="D59" s="6">
        <v>17.099958000000001</v>
      </c>
      <c r="E59" s="7">
        <f>17.099958 * $B$37 / 100</f>
        <v>17.099958000000001</v>
      </c>
    </row>
    <row r="60" spans="1:5" x14ac:dyDescent="0.25">
      <c r="A60" s="5">
        <v>488</v>
      </c>
      <c r="B60" s="6">
        <v>138.62674121236711</v>
      </c>
      <c r="C60" s="6">
        <f>138.626741212367 * $B$37 / 100</f>
        <v>138.62674121236699</v>
      </c>
      <c r="D60" s="6">
        <v>17.466661333333331</v>
      </c>
      <c r="E60" s="7">
        <f>17.4666613333333 * $B$37 / 100</f>
        <v>17.466661333333299</v>
      </c>
    </row>
    <row r="61" spans="1:5" x14ac:dyDescent="0.25">
      <c r="A61" s="5">
        <v>508</v>
      </c>
      <c r="B61" s="6">
        <v>141.42357889909869</v>
      </c>
      <c r="C61" s="6">
        <f>141.423578899098 * $B$37 / 100</f>
        <v>141.423578899098</v>
      </c>
      <c r="D61" s="6">
        <v>17.819056666666661</v>
      </c>
      <c r="E61" s="7">
        <f>17.8190566666666 * $B$37 / 100</f>
        <v>17.819056666666601</v>
      </c>
    </row>
    <row r="62" spans="1:5" x14ac:dyDescent="0.25">
      <c r="A62" s="5">
        <v>528</v>
      </c>
      <c r="B62" s="6">
        <v>144.0500802483289</v>
      </c>
      <c r="C62" s="6">
        <f>144.050080248328 * $B$37 / 100</f>
        <v>144.05008024832799</v>
      </c>
      <c r="D62" s="6">
        <v>18.149989999999999</v>
      </c>
      <c r="E62" s="7">
        <f>18.14999 * $B$37 / 100</f>
        <v>18.149989999999999</v>
      </c>
    </row>
    <row r="63" spans="1:5" x14ac:dyDescent="0.25">
      <c r="A63" s="5">
        <v>548</v>
      </c>
      <c r="B63" s="6">
        <v>146.67658159755899</v>
      </c>
      <c r="C63" s="6">
        <f>146.676581597559 * $B$37 / 100</f>
        <v>146.67658159755899</v>
      </c>
      <c r="D63" s="6">
        <v>18.48092333333334</v>
      </c>
      <c r="E63" s="7">
        <f>18.4809233333333 * $B$37 / 100</f>
        <v>18.480923333333301</v>
      </c>
    </row>
    <row r="64" spans="1:5" x14ac:dyDescent="0.25">
      <c r="A64" s="5">
        <v>568</v>
      </c>
      <c r="B64" s="6">
        <v>149.3030829467892</v>
      </c>
      <c r="C64" s="6">
        <f>149.303082946789 * $B$37 / 100</f>
        <v>149.303082946789</v>
      </c>
      <c r="D64" s="6">
        <v>18.81185666666666</v>
      </c>
      <c r="E64" s="7">
        <f>18.8118566666666 * $B$37 / 100</f>
        <v>18.8118566666666</v>
      </c>
    </row>
    <row r="65" spans="1:18" x14ac:dyDescent="0.25">
      <c r="A65" s="5">
        <v>588</v>
      </c>
      <c r="B65" s="6">
        <v>151.9295842960193</v>
      </c>
      <c r="C65" s="6">
        <f>151.929584296019 * $B$37 / 100</f>
        <v>151.92958429601899</v>
      </c>
      <c r="D65" s="6">
        <v>19.142790000000002</v>
      </c>
      <c r="E65" s="7">
        <f>19.1427899999999 * $B$37 / 100</f>
        <v>19.142789999999898</v>
      </c>
    </row>
    <row r="66" spans="1:18" x14ac:dyDescent="0.25">
      <c r="A66" s="5">
        <v>608</v>
      </c>
      <c r="B66" s="6">
        <v>154.4918152692558</v>
      </c>
      <c r="C66" s="6">
        <f>154.491815269255 * $B$37 / 100</f>
        <v>154.491815269255</v>
      </c>
      <c r="D66" s="6">
        <v>19.465625408781179</v>
      </c>
      <c r="E66" s="7">
        <f>19.4656254087811 * $B$37 / 100</f>
        <v>19.465625408781101</v>
      </c>
    </row>
    <row r="67" spans="1:18" x14ac:dyDescent="0.25">
      <c r="A67" s="5">
        <v>628</v>
      </c>
      <c r="B67" s="6">
        <v>157.01223960576601</v>
      </c>
      <c r="C67" s="6">
        <f>157.012239605766 * $B$37 / 100</f>
        <v>157.01223960576601</v>
      </c>
      <c r="D67" s="6">
        <v>19.783193274238499</v>
      </c>
      <c r="E67" s="7">
        <f>19.7831932742385 * $B$37 / 100</f>
        <v>19.783193274238499</v>
      </c>
    </row>
    <row r="68" spans="1:18" x14ac:dyDescent="0.25">
      <c r="A68" s="5">
        <v>648</v>
      </c>
      <c r="B68" s="6">
        <v>159.49283929646211</v>
      </c>
      <c r="C68" s="6">
        <f>159.492839296462 * $B$37 / 100</f>
        <v>159.49283929646199</v>
      </c>
      <c r="D68" s="6">
        <v>20.09574332282245</v>
      </c>
      <c r="E68" s="7">
        <f>20.0957433228224 * $B$37 / 100</f>
        <v>20.095743322822401</v>
      </c>
    </row>
    <row r="69" spans="1:18" x14ac:dyDescent="0.25">
      <c r="A69" s="5">
        <v>668</v>
      </c>
      <c r="B69" s="6">
        <v>161.93544450698769</v>
      </c>
      <c r="C69" s="6">
        <f>161.935444506987 * $B$37 / 100</f>
        <v>161.93544450698701</v>
      </c>
      <c r="D69" s="6">
        <v>20.403506151337101</v>
      </c>
      <c r="E69" s="7">
        <f>20.4035061513371 * $B$37 / 100</f>
        <v>20.403506151337101</v>
      </c>
    </row>
    <row r="70" spans="1:18" x14ac:dyDescent="0.25">
      <c r="A70" s="5">
        <v>688</v>
      </c>
      <c r="B70" s="6">
        <v>164.34174937764391</v>
      </c>
      <c r="C70" s="6">
        <f>164.341749377643 * $B$37 / 100</f>
        <v>164.341749377643</v>
      </c>
      <c r="D70" s="6">
        <v>20.706695217695621</v>
      </c>
      <c r="E70" s="7">
        <f>20.7066952176956 * $B$37 / 100</f>
        <v>20.7066952176956</v>
      </c>
    </row>
    <row r="71" spans="1:18" x14ac:dyDescent="0.25">
      <c r="A71" s="5">
        <v>708</v>
      </c>
      <c r="B71" s="6">
        <v>166.71332577011631</v>
      </c>
      <c r="C71" s="6">
        <f>166.713325770116 * $B$37 / 100</f>
        <v>166.713325770116</v>
      </c>
      <c r="D71" s="6">
        <v>21.005508572977391</v>
      </c>
      <c r="E71" s="7">
        <f>21.0055085729773 * $B$37 / 100</f>
        <v>21.005508572977295</v>
      </c>
    </row>
    <row r="72" spans="1:18" x14ac:dyDescent="0.25">
      <c r="A72" s="5">
        <v>728</v>
      </c>
      <c r="B72" s="6">
        <v>169.051635277987</v>
      </c>
      <c r="C72" s="6">
        <f>169.051635277987 * $B$37 / 100</f>
        <v>169.051635277987</v>
      </c>
      <c r="D72" s="6">
        <v>21.30013037472574</v>
      </c>
      <c r="E72" s="7">
        <f>21.3001303747257 * $B$37 / 100</f>
        <v>21.3001303747257</v>
      </c>
    </row>
    <row r="73" spans="1:18" x14ac:dyDescent="0.25">
      <c r="A73" s="5">
        <v>748</v>
      </c>
      <c r="B73" s="6">
        <v>171.35803976175191</v>
      </c>
      <c r="C73" s="6">
        <f>171.358039761751 * $B$37 / 100</f>
        <v>171.358039761751</v>
      </c>
      <c r="D73" s="6">
        <v>21.590732214336828</v>
      </c>
      <c r="E73" s="7">
        <f>21.5907322143368 * $B$37 / 100</f>
        <v>21.5907322143368</v>
      </c>
    </row>
    <row r="74" spans="1:18" x14ac:dyDescent="0.25">
      <c r="A74" s="8">
        <v>768</v>
      </c>
      <c r="B74" s="9">
        <v>173.63381062402209</v>
      </c>
      <c r="C74" s="9">
        <f>173.633810624022 * $B$37 / 100</f>
        <v>173.633810624022</v>
      </c>
      <c r="D74" s="9">
        <v>21.877474285714289</v>
      </c>
      <c r="E74" s="10">
        <f>21.8774742857142 * $B$37 / 100</f>
        <v>21.8774742857142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29</v>
      </c>
      <c r="B81" s="1"/>
    </row>
    <row r="82" spans="1:18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41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4.3329268015172024</v>
      </c>
      <c r="C84" s="31">
        <v>3.626945022907639</v>
      </c>
      <c r="D84" s="31">
        <v>3.024198815223119</v>
      </c>
      <c r="E84" s="31">
        <v>2.5185431583632809</v>
      </c>
      <c r="F84" s="31">
        <v>2.1028887024103429</v>
      </c>
      <c r="G84" s="31">
        <v>1.769201767629083</v>
      </c>
      <c r="H84" s="31">
        <v>1.508504344466852</v>
      </c>
      <c r="I84" s="31">
        <v>1.310874093553571</v>
      </c>
      <c r="J84" s="31">
        <v>1.1654443457017261</v>
      </c>
      <c r="K84" s="31">
        <v>1.060404101906379</v>
      </c>
      <c r="L84" s="31">
        <v>0.98299803334515334</v>
      </c>
      <c r="M84" s="31">
        <v>0.9195264813782511</v>
      </c>
      <c r="N84" s="31">
        <v>0.8553454575484335</v>
      </c>
      <c r="O84" s="31">
        <v>0.77486664358103963</v>
      </c>
      <c r="P84" s="31">
        <v>0.66155739138397096</v>
      </c>
      <c r="Q84" s="31">
        <v>0.49794072304770243</v>
      </c>
      <c r="R84" s="32">
        <v>0.26559533084527592</v>
      </c>
    </row>
    <row r="85" spans="1:18" x14ac:dyDescent="0.25">
      <c r="A85" s="30">
        <v>148</v>
      </c>
      <c r="B85" s="31">
        <v>4.4330729591947424</v>
      </c>
      <c r="C85" s="31">
        <v>3.7106242733923618</v>
      </c>
      <c r="D85" s="31">
        <v>3.095136991474448</v>
      </c>
      <c r="E85" s="31">
        <v>2.579996507119497</v>
      </c>
      <c r="F85" s="31">
        <v>2.1576438841885781</v>
      </c>
      <c r="G85" s="31">
        <v>1.819575856725326</v>
      </c>
      <c r="H85" s="31">
        <v>1.5563448289559489</v>
      </c>
      <c r="I85" s="31">
        <v>1.35755887528922</v>
      </c>
      <c r="J85" s="31">
        <v>1.2118817403164861</v>
      </c>
      <c r="K85" s="31">
        <v>1.1070328388116579</v>
      </c>
      <c r="L85" s="31">
        <v>1.0297872557312191</v>
      </c>
      <c r="M85" s="31">
        <v>0.96597574621422111</v>
      </c>
      <c r="N85" s="31">
        <v>0.90048473558228892</v>
      </c>
      <c r="O85" s="31">
        <v>0.81725631933961029</v>
      </c>
      <c r="P85" s="31">
        <v>0.69928826317294124</v>
      </c>
      <c r="Q85" s="31">
        <v>0.52863400295161689</v>
      </c>
      <c r="R85" s="32">
        <v>0.28640264472753157</v>
      </c>
    </row>
    <row r="86" spans="1:18" x14ac:dyDescent="0.25">
      <c r="A86" s="30">
        <v>168</v>
      </c>
      <c r="B86" s="31">
        <v>4.5347632877843953</v>
      </c>
      <c r="C86" s="31">
        <v>3.7940828939633899</v>
      </c>
      <c r="D86" s="31">
        <v>3.1642693304179792</v>
      </c>
      <c r="E86" s="31">
        <v>2.6382384046055098</v>
      </c>
      <c r="F86" s="31">
        <v>2.2079615941659099</v>
      </c>
      <c r="G86" s="31">
        <v>1.8644660469216701</v>
      </c>
      <c r="H86" s="31">
        <v>1.5978345808778509</v>
      </c>
      <c r="I86" s="31">
        <v>1.397205684222083</v>
      </c>
      <c r="J86" s="31">
        <v>1.2507735153245669</v>
      </c>
      <c r="K86" s="31">
        <v>1.14578790273807</v>
      </c>
      <c r="L86" s="31">
        <v>1.06855434519793</v>
      </c>
      <c r="M86" s="31">
        <v>1.0044340116220549</v>
      </c>
      <c r="N86" s="31">
        <v>0.9378437411109265</v>
      </c>
      <c r="O86" s="31">
        <v>0.85225604294758317</v>
      </c>
      <c r="P86" s="31">
        <v>0.73019909659764271</v>
      </c>
      <c r="Q86" s="31">
        <v>0.55325675170928701</v>
      </c>
      <c r="R86" s="32">
        <v>0.30206852811327423</v>
      </c>
    </row>
    <row r="87" spans="1:18" x14ac:dyDescent="0.25">
      <c r="A87" s="30">
        <v>188</v>
      </c>
      <c r="B87" s="31">
        <v>4.6391292690358847</v>
      </c>
      <c r="C87" s="31">
        <v>3.878441157009954</v>
      </c>
      <c r="D87" s="31">
        <v>3.232704895082442</v>
      </c>
      <c r="E87" s="31">
        <v>2.694366704489557</v>
      </c>
      <c r="F87" s="31">
        <v>2.2549284766500799</v>
      </c>
      <c r="G87" s="31">
        <v>1.9049477731653559</v>
      </c>
      <c r="H87" s="31">
        <v>1.6340378258193029</v>
      </c>
      <c r="I87" s="31">
        <v>1.4308675365784049</v>
      </c>
      <c r="J87" s="31">
        <v>1.2831614775917199</v>
      </c>
      <c r="K87" s="31">
        <v>1.177699891190868</v>
      </c>
      <c r="L87" s="31">
        <v>1.100318689890045</v>
      </c>
      <c r="M87" s="31">
        <v>1.0359094563860149</v>
      </c>
      <c r="N87" s="31">
        <v>0.96841944355810494</v>
      </c>
      <c r="O87" s="31">
        <v>0.88085157446822326</v>
      </c>
      <c r="P87" s="31">
        <v>0.7552644423608339</v>
      </c>
      <c r="Q87" s="31">
        <v>0.57277231066297685</v>
      </c>
      <c r="R87" s="32">
        <v>0.31354511298426418</v>
      </c>
    </row>
    <row r="88" spans="1:18" x14ac:dyDescent="0.25">
      <c r="A88" s="30">
        <v>208</v>
      </c>
      <c r="B88" s="31">
        <v>4.7472434297245236</v>
      </c>
      <c r="C88" s="31">
        <v>3.9647603799468611</v>
      </c>
      <c r="D88" s="31">
        <v>3.30149379352215</v>
      </c>
      <c r="E88" s="31">
        <v>2.7494203054654518</v>
      </c>
      <c r="F88" s="31">
        <v>2.2995722209744032</v>
      </c>
      <c r="G88" s="31">
        <v>1.9420375154292031</v>
      </c>
      <c r="H88" s="31">
        <v>1.665959834392625</v>
      </c>
      <c r="I88" s="31">
        <v>1.45953849361001</v>
      </c>
      <c r="J88" s="31">
        <v>1.31002847900927</v>
      </c>
      <c r="K88" s="31">
        <v>1.203740446700881</v>
      </c>
      <c r="L88" s="31">
        <v>1.1260407229778919</v>
      </c>
      <c r="M88" s="31">
        <v>1.0613513043159239</v>
      </c>
      <c r="N88" s="31">
        <v>0.99314985737316375</v>
      </c>
      <c r="O88" s="31">
        <v>0.90396971899036693</v>
      </c>
      <c r="P88" s="31">
        <v>0.77539989619085592</v>
      </c>
      <c r="Q88" s="31">
        <v>0.58808506618052825</v>
      </c>
      <c r="R88" s="32">
        <v>0.32172557634785098</v>
      </c>
    </row>
    <row r="89" spans="1:18" x14ac:dyDescent="0.25">
      <c r="A89" s="30">
        <v>228</v>
      </c>
      <c r="B89" s="31">
        <v>4.8601193416511981</v>
      </c>
      <c r="C89" s="31">
        <v>4.0540429252145076</v>
      </c>
      <c r="D89" s="31">
        <v>3.3716271788169991</v>
      </c>
      <c r="E89" s="31">
        <v>2.8043791512525931</v>
      </c>
      <c r="F89" s="31">
        <v>2.3428615614977768</v>
      </c>
      <c r="G89" s="31">
        <v>1.976692798711611</v>
      </c>
      <c r="H89" s="31">
        <v>1.694546922235721</v>
      </c>
      <c r="I89" s="31">
        <v>1.484153661594303</v>
      </c>
      <c r="J89" s="31">
        <v>1.332298416494123</v>
      </c>
      <c r="K89" s="31">
        <v>1.2248222568245151</v>
      </c>
      <c r="L89" s="31">
        <v>1.1466219226573839</v>
      </c>
      <c r="M89" s="31">
        <v>1.081649824247203</v>
      </c>
      <c r="N89" s="31">
        <v>1.0129140420310141</v>
      </c>
      <c r="O89" s="31">
        <v>0.92247832662843177</v>
      </c>
      <c r="P89" s="31">
        <v>0.7914620988416291</v>
      </c>
      <c r="Q89" s="31">
        <v>0.60004044965536596</v>
      </c>
      <c r="R89" s="32">
        <v>0.32744414023695601</v>
      </c>
    </row>
    <row r="90" spans="1:18" x14ac:dyDescent="0.25">
      <c r="A90" s="30">
        <v>248</v>
      </c>
      <c r="B90" s="31">
        <v>4.9787116216423737</v>
      </c>
      <c r="C90" s="31">
        <v>4.1472322002788564</v>
      </c>
      <c r="D90" s="31">
        <v>3.444037249072454</v>
      </c>
      <c r="E90" s="31">
        <v>2.8601642305959469</v>
      </c>
      <c r="F90" s="31">
        <v>2.3857062776046769</v>
      </c>
      <c r="G90" s="31">
        <v>2.0098121930365558</v>
      </c>
      <c r="H90" s="31">
        <v>1.7206864500120691</v>
      </c>
      <c r="I90" s="31">
        <v>1.5055891918342621</v>
      </c>
      <c r="J90" s="31">
        <v>1.350836231988765</v>
      </c>
      <c r="K90" s="31">
        <v>1.2417990541437589</v>
      </c>
      <c r="L90" s="31">
        <v>1.1629048121500081</v>
      </c>
      <c r="M90" s="31">
        <v>1.09763633004084</v>
      </c>
      <c r="N90" s="31">
        <v>1.028532102032151</v>
      </c>
      <c r="O90" s="31">
        <v>0.93718629252241326</v>
      </c>
      <c r="P90" s="31">
        <v>0.8042487360926539</v>
      </c>
      <c r="Q90" s="31">
        <v>0.6094249375064863</v>
      </c>
      <c r="R90" s="32">
        <v>0.3314760717100827</v>
      </c>
    </row>
    <row r="91" spans="1:18" x14ac:dyDescent="0.25">
      <c r="A91" s="30">
        <v>268</v>
      </c>
      <c r="B91" s="31">
        <v>5.1039159315500946</v>
      </c>
      <c r="C91" s="31">
        <v>4.2452126576314546</v>
      </c>
      <c r="D91" s="31">
        <v>3.5195972474195698</v>
      </c>
      <c r="E91" s="31">
        <v>2.917637577266071</v>
      </c>
      <c r="F91" s="31">
        <v>2.4289571937051582</v>
      </c>
      <c r="G91" s="31">
        <v>2.0422353134535971</v>
      </c>
      <c r="H91" s="31">
        <v>1.7452068234107261</v>
      </c>
      <c r="I91" s="31">
        <v>1.524662280658454</v>
      </c>
      <c r="J91" s="31">
        <v>1.366447912461257</v>
      </c>
      <c r="K91" s="31">
        <v>1.2554656162661779</v>
      </c>
      <c r="L91" s="31">
        <v>1.175672959702833</v>
      </c>
      <c r="M91" s="31">
        <v>1.1100831805834059</v>
      </c>
      <c r="N91" s="31">
        <v>1.04076518690265</v>
      </c>
      <c r="O91" s="31">
        <v>0.9488435568378879</v>
      </c>
      <c r="P91" s="31">
        <v>0.81449853874901024</v>
      </c>
      <c r="Q91" s="31">
        <v>0.61696605117847592</v>
      </c>
      <c r="R91" s="32">
        <v>0.33453768285132129</v>
      </c>
    </row>
    <row r="92" spans="1:18" x14ac:dyDescent="0.25">
      <c r="A92" s="30">
        <v>288</v>
      </c>
      <c r="B92" s="31">
        <v>5.2365689782519826</v>
      </c>
      <c r="C92" s="31">
        <v>4.3488097947894282</v>
      </c>
      <c r="D92" s="31">
        <v>3.5991214620149701</v>
      </c>
      <c r="E92" s="31">
        <v>2.9776022700590912</v>
      </c>
      <c r="F92" s="31">
        <v>2.4734061792348472</v>
      </c>
      <c r="G92" s="31">
        <v>2.074742820037863</v>
      </c>
      <c r="H92" s="31">
        <v>1.7688774931463309</v>
      </c>
      <c r="I92" s="31">
        <v>1.5421311694210109</v>
      </c>
      <c r="J92" s="31">
        <v>1.3798804899052399</v>
      </c>
      <c r="K92" s="31">
        <v>1.2665577658249121</v>
      </c>
      <c r="L92" s="31">
        <v>1.185650978588501</v>
      </c>
      <c r="M92" s="31">
        <v>1.1197037797870451</v>
      </c>
      <c r="N92" s="31">
        <v>1.0503154911941539</v>
      </c>
      <c r="O92" s="31">
        <v>0.95814110476600178</v>
      </c>
      <c r="P92" s="31">
        <v>0.82289128264133549</v>
      </c>
      <c r="Q92" s="31">
        <v>0.62333235714147661</v>
      </c>
      <c r="R92" s="32">
        <v>0.33728633077030601</v>
      </c>
    </row>
    <row r="93" spans="1:18" x14ac:dyDescent="0.25">
      <c r="A93" s="30">
        <v>308</v>
      </c>
      <c r="B93" s="31">
        <v>5.3774485136512418</v>
      </c>
      <c r="C93" s="31">
        <v>4.4587901542954871</v>
      </c>
      <c r="D93" s="31">
        <v>3.683365226040864</v>
      </c>
      <c r="E93" s="31">
        <v>3.04080243279672</v>
      </c>
      <c r="F93" s="31">
        <v>2.5197861486549642</v>
      </c>
      <c r="G93" s="31">
        <v>2.1080564178900749</v>
      </c>
      <c r="H93" s="31">
        <v>1.7924089549591</v>
      </c>
      <c r="I93" s="31">
        <v>1.558695144501659</v>
      </c>
      <c r="J93" s="31">
        <v>1.391822041339938</v>
      </c>
      <c r="K93" s="31">
        <v>1.2757523704786919</v>
      </c>
      <c r="L93" s="31">
        <v>1.193504527105244</v>
      </c>
      <c r="M93" s="31">
        <v>1.1271525765894921</v>
      </c>
      <c r="N93" s="31">
        <v>1.0578262544839001</v>
      </c>
      <c r="O93" s="31">
        <v>0.96571096652349719</v>
      </c>
      <c r="P93" s="31">
        <v>0.83004778862589224</v>
      </c>
      <c r="Q93" s="31">
        <v>0.62913346689124616</v>
      </c>
      <c r="R93" s="32">
        <v>0.3403204176023103</v>
      </c>
    </row>
    <row r="94" spans="1:18" x14ac:dyDescent="0.25">
      <c r="A94" s="30">
        <v>328</v>
      </c>
      <c r="B94" s="31">
        <v>5.5272733346766518</v>
      </c>
      <c r="C94" s="31">
        <v>4.5758613237179002</v>
      </c>
      <c r="D94" s="31">
        <v>3.7730249177050319</v>
      </c>
      <c r="E94" s="31">
        <v>3.1079232343262402</v>
      </c>
      <c r="F94" s="31">
        <v>2.5687710614522912</v>
      </c>
      <c r="G94" s="31">
        <v>2.142838857136518</v>
      </c>
      <c r="H94" s="31">
        <v>1.8164527496148271</v>
      </c>
      <c r="I94" s="31">
        <v>1.5749945373056879</v>
      </c>
      <c r="J94" s="31">
        <v>1.4029016888101451</v>
      </c>
      <c r="K94" s="31">
        <v>1.283667342911808</v>
      </c>
      <c r="L94" s="31">
        <v>1.199840308576861</v>
      </c>
      <c r="M94" s="31">
        <v>1.1330250649540481</v>
      </c>
      <c r="N94" s="31">
        <v>1.0638817613746909</v>
      </c>
      <c r="O94" s="31">
        <v>0.97212621735268101</v>
      </c>
      <c r="P94" s="31">
        <v>0.83652992258446701</v>
      </c>
      <c r="Q94" s="31">
        <v>0.63492003694908394</v>
      </c>
      <c r="R94" s="32">
        <v>0.34417939050812579</v>
      </c>
    </row>
    <row r="95" spans="1:18" x14ac:dyDescent="0.25">
      <c r="A95" s="30">
        <v>348</v>
      </c>
      <c r="B95" s="31">
        <v>5.6867032832825766</v>
      </c>
      <c r="C95" s="31">
        <v>4.700671935650548</v>
      </c>
      <c r="D95" s="31">
        <v>3.868737960240844</v>
      </c>
      <c r="E95" s="31">
        <v>3.1795908885205222</v>
      </c>
      <c r="F95" s="31">
        <v>2.6209759221392011</v>
      </c>
      <c r="G95" s="31">
        <v>2.179693932929069</v>
      </c>
      <c r="H95" s="31">
        <v>1.841601462904886</v>
      </c>
      <c r="I95" s="31">
        <v>1.591610724263977</v>
      </c>
      <c r="J95" s="31">
        <v>1.4136895993862439</v>
      </c>
      <c r="K95" s="31">
        <v>1.2908616408341509</v>
      </c>
      <c r="L95" s="31">
        <v>1.2052060713527351</v>
      </c>
      <c r="M95" s="31">
        <v>1.137857783869598</v>
      </c>
      <c r="N95" s="31">
        <v>1.0690073414949191</v>
      </c>
      <c r="O95" s="31">
        <v>0.97790097752144101</v>
      </c>
      <c r="P95" s="31">
        <v>0.84284059542446699</v>
      </c>
      <c r="Q95" s="31">
        <v>0.64118376886189032</v>
      </c>
      <c r="R95" s="32">
        <v>0.34934374167416149</v>
      </c>
    </row>
    <row r="96" spans="1:18" x14ac:dyDescent="0.25">
      <c r="A96" s="30">
        <v>368</v>
      </c>
      <c r="B96" s="31">
        <v>5.8563392464489494</v>
      </c>
      <c r="C96" s="31">
        <v>4.8338116677128582</v>
      </c>
      <c r="D96" s="31">
        <v>3.971082821907244</v>
      </c>
      <c r="E96" s="31">
        <v>3.256372654278012</v>
      </c>
      <c r="F96" s="31">
        <v>2.6769567802536409</v>
      </c>
      <c r="G96" s="31">
        <v>2.219166485445176</v>
      </c>
      <c r="H96" s="31">
        <v>1.8683887256462279</v>
      </c>
      <c r="I96" s="31">
        <v>1.6090661268329829</v>
      </c>
      <c r="J96" s="31">
        <v>1.424696985164192</v>
      </c>
      <c r="K96" s="31">
        <v>1.297835266981179</v>
      </c>
      <c r="L96" s="31">
        <v>1.2100906088078309</v>
      </c>
      <c r="M96" s="31">
        <v>1.1421283173506129</v>
      </c>
      <c r="N96" s="31">
        <v>1.073669369498552</v>
      </c>
      <c r="O96" s="31">
        <v>0.98349041232324597</v>
      </c>
      <c r="P96" s="31">
        <v>0.8494237630788648</v>
      </c>
      <c r="Q96" s="31">
        <v>0.64835740920214235</v>
      </c>
      <c r="R96" s="32">
        <v>0.35623500831239241</v>
      </c>
    </row>
    <row r="97" spans="1:18" x14ac:dyDescent="0.25">
      <c r="A97" s="30">
        <v>388</v>
      </c>
      <c r="B97" s="31">
        <v>6.036723156181286</v>
      </c>
      <c r="C97" s="31">
        <v>4.9758112425498524</v>
      </c>
      <c r="D97" s="31">
        <v>4.0805790159887456</v>
      </c>
      <c r="E97" s="31">
        <v>3.3387768355227312</v>
      </c>
      <c r="F97" s="31">
        <v>2.7372107303591382</v>
      </c>
      <c r="G97" s="31">
        <v>2.2617423998878659</v>
      </c>
      <c r="H97" s="31">
        <v>1.897289213681385</v>
      </c>
      <c r="I97" s="31">
        <v>1.627824211494733</v>
      </c>
      <c r="J97" s="31">
        <v>1.4363761032655209</v>
      </c>
      <c r="K97" s="31">
        <v>1.305029269113922</v>
      </c>
      <c r="L97" s="31">
        <v>1.214923759342684</v>
      </c>
      <c r="M97" s="31">
        <v>1.1462552944371249</v>
      </c>
      <c r="N97" s="31">
        <v>1.0782752650651239</v>
      </c>
      <c r="O97" s="31">
        <v>0.98929073207714247</v>
      </c>
      <c r="P97" s="31">
        <v>0.85666442650619867</v>
      </c>
      <c r="Q97" s="31">
        <v>0.65681474956788666</v>
      </c>
      <c r="R97" s="32">
        <v>0.36521577266036148</v>
      </c>
    </row>
    <row r="98" spans="1:18" x14ac:dyDescent="0.25">
      <c r="A98" s="30">
        <v>408</v>
      </c>
      <c r="B98" s="31">
        <v>6.2283379895106874</v>
      </c>
      <c r="C98" s="31">
        <v>5.1271424278321316</v>
      </c>
      <c r="D98" s="31">
        <v>4.1976871007954566</v>
      </c>
      <c r="E98" s="31">
        <v>3.4272527812042819</v>
      </c>
      <c r="F98" s="31">
        <v>2.802175912044794</v>
      </c>
      <c r="G98" s="31">
        <v>2.3078486064857469</v>
      </c>
      <c r="H98" s="31">
        <v>1.928718647878465</v>
      </c>
      <c r="I98" s="31">
        <v>1.6482894897568421</v>
      </c>
      <c r="J98" s="31">
        <v>1.4491202558373451</v>
      </c>
      <c r="K98" s="31">
        <v>1.3128257400190011</v>
      </c>
      <c r="L98" s="31">
        <v>1.2200764063834151</v>
      </c>
      <c r="M98" s="31">
        <v>1.1505983891947551</v>
      </c>
      <c r="N98" s="31">
        <v>1.0831734928997669</v>
      </c>
      <c r="O98" s="31">
        <v>0.99563919212775365</v>
      </c>
      <c r="P98" s="31">
        <v>0.86488863169059627</v>
      </c>
      <c r="Q98" s="31">
        <v>0.66687062658274676</v>
      </c>
      <c r="R98" s="32">
        <v>0.37658966198121568</v>
      </c>
    </row>
    <row r="99" spans="1:18" x14ac:dyDescent="0.25">
      <c r="A99" s="30">
        <v>428</v>
      </c>
      <c r="B99" s="31">
        <v>6.4316077684938238</v>
      </c>
      <c r="C99" s="31">
        <v>5.2882180362558682</v>
      </c>
      <c r="D99" s="31">
        <v>4.3228086796630523</v>
      </c>
      <c r="E99" s="31">
        <v>3.5221908852978472</v>
      </c>
      <c r="F99" s="31">
        <v>2.8722315099252942</v>
      </c>
      <c r="G99" s="31">
        <v>2.357853080493002</v>
      </c>
      <c r="H99" s="31">
        <v>1.963033794131156</v>
      </c>
      <c r="I99" s="31">
        <v>1.6708075181525011</v>
      </c>
      <c r="J99" s="31">
        <v>1.463263790052356</v>
      </c>
      <c r="K99" s="31">
        <v>1.3215478175086111</v>
      </c>
      <c r="L99" s="31">
        <v>1.22586047838172</v>
      </c>
      <c r="M99" s="31">
        <v>1.15545832071471</v>
      </c>
      <c r="N99" s="31">
        <v>1.0886535627331779</v>
      </c>
      <c r="O99" s="31">
        <v>1.0028140928452871</v>
      </c>
      <c r="P99" s="31">
        <v>0.8743634696417707</v>
      </c>
      <c r="Q99" s="31">
        <v>0.67878092189594141</v>
      </c>
      <c r="R99" s="32">
        <v>0.39060134856365097</v>
      </c>
    </row>
    <row r="100" spans="1:18" x14ac:dyDescent="0.25">
      <c r="A100" s="30">
        <v>448</v>
      </c>
      <c r="B100" s="31">
        <v>6.6468975602129508</v>
      </c>
      <c r="C100" s="31">
        <v>5.4593919255428238</v>
      </c>
      <c r="D100" s="31">
        <v>4.456286400952794</v>
      </c>
      <c r="E100" s="31">
        <v>3.623922586804186</v>
      </c>
      <c r="F100" s="31">
        <v>2.947697753640901</v>
      </c>
      <c r="G100" s="31">
        <v>2.4120648421894031</v>
      </c>
      <c r="H100" s="31">
        <v>2.0005324633587298</v>
      </c>
      <c r="I100" s="31">
        <v>1.6956648982404789</v>
      </c>
      <c r="J100" s="31">
        <v>1.479082098108832</v>
      </c>
      <c r="K100" s="31">
        <v>1.331459684420528</v>
      </c>
      <c r="L100" s="31">
        <v>1.2325289488148781</v>
      </c>
      <c r="M100" s="31">
        <v>1.161076853113769</v>
      </c>
      <c r="N100" s="31">
        <v>1.0949460293216471</v>
      </c>
      <c r="O100" s="31">
        <v>1.0110347796255339</v>
      </c>
      <c r="P100" s="31">
        <v>0.88529707639501198</v>
      </c>
      <c r="Q100" s="31">
        <v>0.69274256218225094</v>
      </c>
      <c r="R100" s="32">
        <v>0.40743654972197341</v>
      </c>
    </row>
    <row r="101" spans="1:18" x14ac:dyDescent="0.25">
      <c r="A101" s="30">
        <v>468</v>
      </c>
      <c r="B101" s="31">
        <v>6.8745134767758964</v>
      </c>
      <c r="C101" s="31">
        <v>5.6409589984403237</v>
      </c>
      <c r="D101" s="31">
        <v>4.598403958051513</v>
      </c>
      <c r="E101" s="31">
        <v>3.7327203697496372</v>
      </c>
      <c r="F101" s="31">
        <v>3.0288359178574562</v>
      </c>
      <c r="G101" s="31">
        <v>2.470733956880288</v>
      </c>
      <c r="H101" s="31">
        <v>2.0414535115060248</v>
      </c>
      <c r="I101" s="31">
        <v>1.723089276605124</v>
      </c>
      <c r="J101" s="31">
        <v>1.4967916172306159</v>
      </c>
      <c r="K101" s="31">
        <v>1.342766568618101</v>
      </c>
      <c r="L101" s="31">
        <v>1.2402758361857451</v>
      </c>
      <c r="M101" s="31">
        <v>1.167636795534283</v>
      </c>
      <c r="N101" s="31">
        <v>1.102222492447025</v>
      </c>
      <c r="O101" s="31">
        <v>1.020461642889843</v>
      </c>
      <c r="P101" s="31">
        <v>0.8978386330111805</v>
      </c>
      <c r="Q101" s="31">
        <v>0.70889351914205256</v>
      </c>
      <c r="R101" s="32">
        <v>0.42722202779605017</v>
      </c>
    </row>
    <row r="102" spans="1:18" x14ac:dyDescent="0.25">
      <c r="A102" s="30">
        <v>488</v>
      </c>
      <c r="B102" s="31">
        <v>7.1147026753160763</v>
      </c>
      <c r="C102" s="31">
        <v>5.8331552027212918</v>
      </c>
      <c r="D102" s="31">
        <v>4.7493860893716286</v>
      </c>
      <c r="E102" s="31">
        <v>3.8487977631861181</v>
      </c>
      <c r="F102" s="31">
        <v>3.1158483222663791</v>
      </c>
      <c r="G102" s="31">
        <v>2.534051534896578</v>
      </c>
      <c r="H102" s="31">
        <v>2.085976839543469</v>
      </c>
      <c r="I102" s="31">
        <v>1.75324934485636</v>
      </c>
      <c r="J102" s="31">
        <v>1.516549829667142</v>
      </c>
      <c r="K102" s="31">
        <v>1.3556147429902641</v>
      </c>
      <c r="L102" s="31">
        <v>1.249236204022748</v>
      </c>
      <c r="M102" s="31">
        <v>1.1752620021441911</v>
      </c>
      <c r="N102" s="31">
        <v>1.1105955969167489</v>
      </c>
      <c r="O102" s="31">
        <v>1.0311961180851581</v>
      </c>
      <c r="P102" s="31">
        <v>0.91207836557671385</v>
      </c>
      <c r="Q102" s="31">
        <v>0.72731280950128752</v>
      </c>
      <c r="R102" s="32">
        <v>0.45002559015131111</v>
      </c>
    </row>
    <row r="103" spans="1:18" x14ac:dyDescent="0.25">
      <c r="A103" s="30">
        <v>508</v>
      </c>
      <c r="B103" s="31">
        <v>7.3676533579924772</v>
      </c>
      <c r="C103" s="31">
        <v>6.0361575311842079</v>
      </c>
      <c r="D103" s="31">
        <v>4.90939857835113</v>
      </c>
      <c r="E103" s="31">
        <v>3.9723093411911261</v>
      </c>
      <c r="F103" s="31">
        <v>3.2088783315846672</v>
      </c>
      <c r="G103" s="31">
        <v>2.6021497315947801</v>
      </c>
      <c r="H103" s="31">
        <v>2.134223393467066</v>
      </c>
      <c r="I103" s="31">
        <v>1.7862548396296949</v>
      </c>
      <c r="J103" s="31">
        <v>1.538455262693414</v>
      </c>
      <c r="K103" s="31">
        <v>1.370091525451524</v>
      </c>
      <c r="L103" s="31">
        <v>1.2594861608799031</v>
      </c>
      <c r="M103" s="31">
        <v>1.184017372137004</v>
      </c>
      <c r="N103" s="31">
        <v>1.1201190325638399</v>
      </c>
      <c r="O103" s="31">
        <v>1.0432806856839989</v>
      </c>
      <c r="P103" s="31">
        <v>0.92804754520363164</v>
      </c>
      <c r="Q103" s="31">
        <v>0.74802049501147116</v>
      </c>
      <c r="R103" s="32">
        <v>0.47585608917879962</v>
      </c>
    </row>
    <row r="104" spans="1:18" x14ac:dyDescent="0.25">
      <c r="A104" s="30">
        <v>528</v>
      </c>
      <c r="B104" s="31">
        <v>7.6334947719896729</v>
      </c>
      <c r="C104" s="31">
        <v>6.2500840216531577</v>
      </c>
      <c r="D104" s="31">
        <v>5.0785482534535982</v>
      </c>
      <c r="E104" s="31">
        <v>4.1033507228677379</v>
      </c>
      <c r="F104" s="31">
        <v>3.3080103555548992</v>
      </c>
      <c r="G104" s="31">
        <v>2.6751017473569649</v>
      </c>
      <c r="H104" s="31">
        <v>2.1862551642983958</v>
      </c>
      <c r="I104" s="31">
        <v>1.8221565425862161</v>
      </c>
      <c r="J104" s="31">
        <v>1.562547488610019</v>
      </c>
      <c r="K104" s="31">
        <v>1.3862252789419709</v>
      </c>
      <c r="L104" s="31">
        <v>1.271042860336804</v>
      </c>
      <c r="M104" s="31">
        <v>1.193908849731822</v>
      </c>
      <c r="N104" s="31">
        <v>1.1307875342468949</v>
      </c>
      <c r="O104" s="31">
        <v>1.0566988711844649</v>
      </c>
      <c r="P104" s="31">
        <v>0.94571848802954261</v>
      </c>
      <c r="Q104" s="31">
        <v>0.77097768244971032</v>
      </c>
      <c r="R104" s="32">
        <v>0.50466342229510808</v>
      </c>
    </row>
    <row r="105" spans="1:18" x14ac:dyDescent="0.25">
      <c r="A105" s="30">
        <v>548</v>
      </c>
      <c r="B105" s="31">
        <v>7.9122972095177957</v>
      </c>
      <c r="C105" s="31">
        <v>6.4749937569777751</v>
      </c>
      <c r="D105" s="31">
        <v>5.2568829881681767</v>
      </c>
      <c r="E105" s="31">
        <v>4.2419585723446041</v>
      </c>
      <c r="F105" s="31">
        <v>3.413269848945228</v>
      </c>
      <c r="G105" s="31">
        <v>2.7529218275908001</v>
      </c>
      <c r="H105" s="31">
        <v>2.2420751880846241</v>
      </c>
      <c r="I105" s="31">
        <v>1.860946280412582</v>
      </c>
      <c r="J105" s="31">
        <v>1.588807124743127</v>
      </c>
      <c r="K105" s="31">
        <v>1.403985411427273</v>
      </c>
      <c r="L105" s="31">
        <v>1.283864500998618</v>
      </c>
      <c r="M105" s="31">
        <v>1.204883424173314</v>
      </c>
      <c r="N105" s="31">
        <v>1.1425368818500861</v>
      </c>
      <c r="O105" s="31">
        <v>1.071375245110233</v>
      </c>
      <c r="P105" s="31">
        <v>0.96500455521762418</v>
      </c>
      <c r="Q105" s="31">
        <v>0.7960865236186877</v>
      </c>
      <c r="R105" s="32">
        <v>0.5363385319424322</v>
      </c>
    </row>
    <row r="106" spans="1:18" x14ac:dyDescent="0.25">
      <c r="A106" s="30">
        <v>568</v>
      </c>
      <c r="B106" s="31">
        <v>8.2040720078125808</v>
      </c>
      <c r="C106" s="31">
        <v>6.7108868650332898</v>
      </c>
      <c r="D106" s="31">
        <v>5.4443917010095939</v>
      </c>
      <c r="E106" s="31">
        <v>4.3881105987759543</v>
      </c>
      <c r="F106" s="31">
        <v>3.5246233115493939</v>
      </c>
      <c r="G106" s="31">
        <v>2.835565262729514</v>
      </c>
      <c r="H106" s="31">
        <v>2.3016275458984818</v>
      </c>
      <c r="I106" s="31">
        <v>1.9025569248210339</v>
      </c>
      <c r="J106" s="31">
        <v>1.617155833444474</v>
      </c>
      <c r="K106" s="31">
        <v>1.423282375898681</v>
      </c>
      <c r="L106" s="31">
        <v>1.2978503264960921</v>
      </c>
      <c r="M106" s="31">
        <v>1.216829129731728</v>
      </c>
      <c r="N106" s="31">
        <v>1.1552439002831669</v>
      </c>
      <c r="O106" s="31">
        <v>1.0871754230105579</v>
      </c>
      <c r="P106" s="31">
        <v>0.98576015295662534</v>
      </c>
      <c r="Q106" s="31">
        <v>0.82319021534666614</v>
      </c>
      <c r="R106" s="32">
        <v>0.57071340558852945</v>
      </c>
    </row>
    <row r="107" spans="1:18" x14ac:dyDescent="0.25">
      <c r="A107" s="30">
        <v>588</v>
      </c>
      <c r="B107" s="31">
        <v>8.5087715491353357</v>
      </c>
      <c r="C107" s="31">
        <v>6.9577045187205213</v>
      </c>
      <c r="D107" s="31">
        <v>5.6410043555181701</v>
      </c>
      <c r="E107" s="31">
        <v>4.5417255563416052</v>
      </c>
      <c r="F107" s="31">
        <v>3.6419782881867069</v>
      </c>
      <c r="G107" s="31">
        <v>2.9229283882319281</v>
      </c>
      <c r="H107" s="31">
        <v>2.364797363838294</v>
      </c>
      <c r="I107" s="31">
        <v>1.946862392549394</v>
      </c>
      <c r="J107" s="31">
        <v>1.64745632209139</v>
      </c>
      <c r="K107" s="31">
        <v>1.443967670373012</v>
      </c>
      <c r="L107" s="31">
        <v>1.312840625485556</v>
      </c>
      <c r="M107" s="31">
        <v>1.2295750457028951</v>
      </c>
      <c r="N107" s="31">
        <v>1.168726459481465</v>
      </c>
      <c r="O107" s="31">
        <v>1.1039060654602799</v>
      </c>
      <c r="P107" s="31">
        <v>1.0077807324609001</v>
      </c>
      <c r="Q107" s="31">
        <v>0.85207299948748005</v>
      </c>
      <c r="R107" s="32">
        <v>0.6075610757267409</v>
      </c>
    </row>
    <row r="108" spans="1:18" x14ac:dyDescent="0.25">
      <c r="A108" s="30">
        <v>608</v>
      </c>
      <c r="B108" s="31">
        <v>8.8262892607729384</v>
      </c>
      <c r="C108" s="31">
        <v>7.2153289359658377</v>
      </c>
      <c r="D108" s="31">
        <v>5.8465919602597856</v>
      </c>
      <c r="E108" s="31">
        <v>4.7026632442469438</v>
      </c>
      <c r="F108" s="31">
        <v>3.7651833687020582</v>
      </c>
      <c r="G108" s="31">
        <v>3.0148485845824351</v>
      </c>
      <c r="H108" s="31">
        <v>2.4314108130279548</v>
      </c>
      <c r="I108" s="31">
        <v>1.993677645361061</v>
      </c>
      <c r="J108" s="31">
        <v>1.6795123430867731</v>
      </c>
      <c r="K108" s="31">
        <v>1.465833837892673</v>
      </c>
      <c r="L108" s="31">
        <v>1.328616731648917</v>
      </c>
      <c r="M108" s="31">
        <v>1.2428912964082259</v>
      </c>
      <c r="N108" s="31">
        <v>1.1827434744059011</v>
      </c>
      <c r="O108" s="31">
        <v>1.121314878059797</v>
      </c>
      <c r="P108" s="31">
        <v>1.030802789970346</v>
      </c>
      <c r="Q108" s="31">
        <v>0.8824601629205524</v>
      </c>
      <c r="R108" s="32">
        <v>0.64659561987598313</v>
      </c>
    </row>
    <row r="109" spans="1:18" x14ac:dyDescent="0.25">
      <c r="A109" s="30">
        <v>628</v>
      </c>
      <c r="B109" s="31">
        <v>9.1564596150378499</v>
      </c>
      <c r="C109" s="31">
        <v>7.4835833797212157</v>
      </c>
      <c r="D109" s="31">
        <v>6.0609665688258989</v>
      </c>
      <c r="E109" s="31">
        <v>4.8707245067229383</v>
      </c>
      <c r="F109" s="31">
        <v>3.894028187965918</v>
      </c>
      <c r="G109" s="31">
        <v>3.111104277291008</v>
      </c>
      <c r="H109" s="31">
        <v>2.5012351096169381</v>
      </c>
      <c r="I109" s="31">
        <v>2.0427586900450119</v>
      </c>
      <c r="J109" s="31">
        <v>1.713068693859098</v>
      </c>
      <c r="K109" s="31">
        <v>1.4886144665256431</v>
      </c>
      <c r="L109" s="31">
        <v>1.3449010236936501</v>
      </c>
      <c r="M109" s="31">
        <v>1.2564890511947051</v>
      </c>
      <c r="N109" s="31">
        <v>1.19699490504295</v>
      </c>
      <c r="O109" s="31">
        <v>1.139090611435102</v>
      </c>
      <c r="P109" s="31">
        <v>1.0545038667504609</v>
      </c>
      <c r="Q109" s="31">
        <v>0.91401803755086508</v>
      </c>
      <c r="R109" s="32">
        <v>0.687472160580752</v>
      </c>
    </row>
    <row r="110" spans="1:18" x14ac:dyDescent="0.25">
      <c r="A110" s="30">
        <v>648</v>
      </c>
      <c r="B110" s="31">
        <v>9.4990581292681195</v>
      </c>
      <c r="C110" s="31">
        <v>7.7622321579641893</v>
      </c>
      <c r="D110" s="31">
        <v>6.2838812798335706</v>
      </c>
      <c r="E110" s="31">
        <v>5.0456512330261356</v>
      </c>
      <c r="F110" s="31">
        <v>4.0282434258743383</v>
      </c>
      <c r="G110" s="31">
        <v>3.2114149368931968</v>
      </c>
      <c r="H110" s="31">
        <v>2.5739785147803</v>
      </c>
      <c r="I110" s="31">
        <v>2.093802578415803</v>
      </c>
      <c r="J110" s="31">
        <v>1.7478112168624349</v>
      </c>
      <c r="K110" s="31">
        <v>1.51198418936549</v>
      </c>
      <c r="L110" s="31">
        <v>1.3613569253528319</v>
      </c>
      <c r="M110" s="31">
        <v>1.2700205244349001</v>
      </c>
      <c r="N110" s="31">
        <v>1.2111217564046941</v>
      </c>
      <c r="O110" s="31">
        <v>1.156863061237789</v>
      </c>
      <c r="P110" s="31">
        <v>1.078502549092323</v>
      </c>
      <c r="Q110" s="31">
        <v>0.94635400030901518</v>
      </c>
      <c r="R110" s="32">
        <v>0.72978686541113724</v>
      </c>
    </row>
    <row r="111" spans="1:18" x14ac:dyDescent="0.25">
      <c r="A111" s="30">
        <v>668</v>
      </c>
      <c r="B111" s="31">
        <v>9.8538013658273531</v>
      </c>
      <c r="C111" s="31">
        <v>8.0509806236978871</v>
      </c>
      <c r="D111" s="31">
        <v>6.5150302369254156</v>
      </c>
      <c r="E111" s="31">
        <v>5.2271263574386664</v>
      </c>
      <c r="F111" s="31">
        <v>4.1675008073489508</v>
      </c>
      <c r="G111" s="31">
        <v>3.3154410789501392</v>
      </c>
      <c r="H111" s="31">
        <v>2.649290334718672</v>
      </c>
      <c r="I111" s="31">
        <v>2.1464474073135742</v>
      </c>
      <c r="J111" s="31">
        <v>1.7833667995764171</v>
      </c>
      <c r="K111" s="31">
        <v>1.53555868453135</v>
      </c>
      <c r="L111" s="31">
        <v>1.3775889053850989</v>
      </c>
      <c r="M111" s="31">
        <v>1.2830789755269549</v>
      </c>
      <c r="N111" s="31">
        <v>1.224706078528774</v>
      </c>
      <c r="O111" s="31">
        <v>1.1742030681449811</v>
      </c>
      <c r="P111" s="31">
        <v>1.1023584683125871</v>
      </c>
      <c r="Q111" s="31">
        <v>0.97901647315113838</v>
      </c>
      <c r="R111" s="32">
        <v>0.77307694696278695</v>
      </c>
    </row>
    <row r="112" spans="1:18" x14ac:dyDescent="0.25">
      <c r="A112" s="30">
        <v>688</v>
      </c>
      <c r="B112" s="31">
        <v>10.22034693210475</v>
      </c>
      <c r="C112" s="31">
        <v>8.3494751749510066</v>
      </c>
      <c r="D112" s="31">
        <v>6.7540486287696364</v>
      </c>
      <c r="E112" s="31">
        <v>5.4147738592682337</v>
      </c>
      <c r="F112" s="31">
        <v>4.3114131023369557</v>
      </c>
      <c r="G112" s="31">
        <v>3.4227842640485342</v>
      </c>
      <c r="H112" s="31">
        <v>2.726760920658271</v>
      </c>
      <c r="I112" s="31">
        <v>2.2002723186040298</v>
      </c>
      <c r="J112" s="31">
        <v>1.8193033745062519</v>
      </c>
      <c r="K112" s="31">
        <v>1.5588946751679429</v>
      </c>
      <c r="L112" s="31">
        <v>1.3931424775746739</v>
      </c>
      <c r="M112" s="31">
        <v>1.29519870889459</v>
      </c>
      <c r="N112" s="31">
        <v>1.2372709664784149</v>
      </c>
      <c r="O112" s="31">
        <v>1.190622517859431</v>
      </c>
      <c r="P112" s="31">
        <v>1.1255723007534639</v>
      </c>
      <c r="Q112" s="31">
        <v>1.01149492305898</v>
      </c>
      <c r="R112" s="32">
        <v>0.81682066285693888</v>
      </c>
    </row>
    <row r="113" spans="1:18" x14ac:dyDescent="0.25">
      <c r="A113" s="30">
        <v>708</v>
      </c>
      <c r="B113" s="31">
        <v>10.5982934805151</v>
      </c>
      <c r="C113" s="31">
        <v>8.6573032547778279</v>
      </c>
      <c r="D113" s="31">
        <v>7.0005126890600202</v>
      </c>
      <c r="E113" s="31">
        <v>5.6081587628481167</v>
      </c>
      <c r="F113" s="31">
        <v>4.4595341258111398</v>
      </c>
      <c r="G113" s="31">
        <v>3.5329870978006781</v>
      </c>
      <c r="H113" s="31">
        <v>2.8059216688508801</v>
      </c>
      <c r="I113" s="31">
        <v>2.2547974991784709</v>
      </c>
      <c r="J113" s="31">
        <v>1.8551299191827459</v>
      </c>
      <c r="K113" s="31">
        <v>1.5814899294455611</v>
      </c>
      <c r="L113" s="31">
        <v>1.407504200731345</v>
      </c>
      <c r="M113" s="31">
        <v>1.305855073987112</v>
      </c>
      <c r="N113" s="31">
        <v>1.248280560342415</v>
      </c>
      <c r="O113" s="31">
        <v>1.2055743411094071</v>
      </c>
      <c r="P113" s="31">
        <v>1.147585767782787</v>
      </c>
      <c r="Q113" s="31">
        <v>1.043219862039835</v>
      </c>
      <c r="R113" s="32">
        <v>0.86043731574039684</v>
      </c>
    </row>
    <row r="114" spans="1:18" x14ac:dyDescent="0.25">
      <c r="A114" s="30">
        <v>728</v>
      </c>
      <c r="B114" s="31">
        <v>10.987180708498739</v>
      </c>
      <c r="C114" s="31">
        <v>8.9739933512582049</v>
      </c>
      <c r="D114" s="31">
        <v>7.2539396965159142</v>
      </c>
      <c r="E114" s="31">
        <v>5.8067871375371816</v>
      </c>
      <c r="F114" s="31">
        <v>4.6113587377698728</v>
      </c>
      <c r="G114" s="31">
        <v>3.6455332308444319</v>
      </c>
      <c r="H114" s="31">
        <v>2.886245020573877</v>
      </c>
      <c r="I114" s="31">
        <v>2.3094841809537701</v>
      </c>
      <c r="J114" s="31">
        <v>1.890296456162267</v>
      </c>
      <c r="K114" s="31">
        <v>1.602783260560084</v>
      </c>
      <c r="L114" s="31">
        <v>1.420101678690511</v>
      </c>
      <c r="M114" s="31">
        <v>1.314464465279396</v>
      </c>
      <c r="N114" s="31">
        <v>1.2571400452351731</v>
      </c>
      <c r="O114" s="31">
        <v>1.2184525136488249</v>
      </c>
      <c r="P114" s="31">
        <v>1.167781635793927</v>
      </c>
      <c r="Q114" s="31">
        <v>1.073562847126611</v>
      </c>
      <c r="R114" s="32">
        <v>0.90328725328556403</v>
      </c>
    </row>
    <row r="115" spans="1:18" x14ac:dyDescent="0.25">
      <c r="A115" s="30">
        <v>748</v>
      </c>
      <c r="B115" s="31">
        <v>11.38648935852162</v>
      </c>
      <c r="C115" s="31">
        <v>9.299014997497574</v>
      </c>
      <c r="D115" s="31">
        <v>7.5137879748822671</v>
      </c>
      <c r="E115" s="31">
        <v>6.0101060977198637</v>
      </c>
      <c r="F115" s="31">
        <v>4.7663228432370941</v>
      </c>
      <c r="G115" s="31">
        <v>3.7598473588432491</v>
      </c>
      <c r="H115" s="31">
        <v>2.967144462130197</v>
      </c>
      <c r="I115" s="31">
        <v>2.3637346408723672</v>
      </c>
      <c r="J115" s="31">
        <v>1.9241940530267641</v>
      </c>
      <c r="K115" s="31">
        <v>1.622154526732968</v>
      </c>
      <c r="L115" s="31">
        <v>1.43030356031311</v>
      </c>
      <c r="M115" s="31">
        <v>1.3203843222719069</v>
      </c>
      <c r="N115" s="31">
        <v>1.263195651296636</v>
      </c>
      <c r="O115" s="31">
        <v>1.2285920562571451</v>
      </c>
      <c r="P115" s="31">
        <v>1.18548371620586</v>
      </c>
      <c r="Q115" s="31">
        <v>1.1018364803777569</v>
      </c>
      <c r="R115" s="32">
        <v>0.9446718681904136</v>
      </c>
    </row>
    <row r="116" spans="1:18" x14ac:dyDescent="0.25">
      <c r="A116" s="33">
        <v>768</v>
      </c>
      <c r="B116" s="34">
        <v>11.795641218075239</v>
      </c>
      <c r="C116" s="34">
        <v>9.6317787716269443</v>
      </c>
      <c r="D116" s="34">
        <v>7.7794568929295878</v>
      </c>
      <c r="E116" s="34">
        <v>6.2175038028061849</v>
      </c>
      <c r="F116" s="34">
        <v>4.923803392262319</v>
      </c>
      <c r="G116" s="34">
        <v>3.8752952224861401</v>
      </c>
      <c r="H116" s="34">
        <v>3.0479745248483718</v>
      </c>
      <c r="I116" s="34">
        <v>2.4168922009022951</v>
      </c>
      <c r="J116" s="34">
        <v>1.9561548223837819</v>
      </c>
      <c r="K116" s="34">
        <v>1.638924631211244</v>
      </c>
      <c r="L116" s="34">
        <v>1.4374195394856819</v>
      </c>
      <c r="M116" s="34">
        <v>1.3229131294906751</v>
      </c>
      <c r="N116" s="34">
        <v>1.2657346536923479</v>
      </c>
      <c r="O116" s="34">
        <v>1.235269034739402</v>
      </c>
      <c r="P116" s="34">
        <v>1.1999568654631161</v>
      </c>
      <c r="Q116" s="34">
        <v>1.1272944088773369</v>
      </c>
      <c r="R116" s="35">
        <v>0.98383359817847271</v>
      </c>
    </row>
    <row r="119" spans="1:18" ht="28.9" customHeight="1" x14ac:dyDescent="0.5">
      <c r="A119" s="1" t="s">
        <v>32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33</v>
      </c>
      <c r="B122" s="6">
        <v>4</v>
      </c>
      <c r="C122" s="6" t="s">
        <v>13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34</v>
      </c>
      <c r="B126" s="23" t="s">
        <v>35</v>
      </c>
    </row>
    <row r="127" spans="1:18" x14ac:dyDescent="0.25">
      <c r="A127" s="5">
        <v>0</v>
      </c>
      <c r="B127" s="32">
        <v>0</v>
      </c>
    </row>
    <row r="128" spans="1:18" x14ac:dyDescent="0.25">
      <c r="A128" s="5">
        <v>0.125</v>
      </c>
      <c r="B128" s="32">
        <v>1.210490740740755E-2</v>
      </c>
    </row>
    <row r="129" spans="1:2" x14ac:dyDescent="0.25">
      <c r="A129" s="5">
        <v>0.25</v>
      </c>
      <c r="B129" s="32">
        <v>-7.2994444444444362E-2</v>
      </c>
    </row>
    <row r="130" spans="1:2" x14ac:dyDescent="0.25">
      <c r="A130" s="5">
        <v>0.375</v>
      </c>
      <c r="B130" s="32">
        <v>-4.3487500000000123E-2</v>
      </c>
    </row>
    <row r="131" spans="1:2" x14ac:dyDescent="0.25">
      <c r="A131" s="5">
        <v>0.5</v>
      </c>
      <c r="B131" s="32">
        <v>-5.6810614525139691E-2</v>
      </c>
    </row>
    <row r="132" spans="1:2" x14ac:dyDescent="0.25">
      <c r="A132" s="5">
        <v>0.625</v>
      </c>
      <c r="B132" s="32">
        <v>-5.8665502793296083E-2</v>
      </c>
    </row>
    <row r="133" spans="1:2" x14ac:dyDescent="0.25">
      <c r="A133" s="5">
        <v>0.75</v>
      </c>
      <c r="B133" s="32">
        <v>-6.0520391061452461E-2</v>
      </c>
    </row>
    <row r="134" spans="1:2" x14ac:dyDescent="0.25">
      <c r="A134" s="5">
        <v>0.875</v>
      </c>
      <c r="B134" s="32">
        <v>-6.2375279329608853E-2</v>
      </c>
    </row>
    <row r="135" spans="1:2" x14ac:dyDescent="0.25">
      <c r="A135" s="5">
        <v>1</v>
      </c>
      <c r="B135" s="32">
        <v>-5.1636591478696481E-2</v>
      </c>
    </row>
    <row r="136" spans="1:2" x14ac:dyDescent="0.25">
      <c r="A136" s="5">
        <v>1.125</v>
      </c>
      <c r="B136" s="32">
        <v>-4.1174208144796443E-2</v>
      </c>
    </row>
    <row r="137" spans="1:2" x14ac:dyDescent="0.25">
      <c r="A137" s="5">
        <v>1.25</v>
      </c>
      <c r="B137" s="32">
        <v>-3.9918552036199102E-2</v>
      </c>
    </row>
    <row r="138" spans="1:2" x14ac:dyDescent="0.25">
      <c r="A138" s="5">
        <v>1.375</v>
      </c>
      <c r="B138" s="32">
        <v>-3.8662895927601748E-2</v>
      </c>
    </row>
    <row r="139" spans="1:2" x14ac:dyDescent="0.25">
      <c r="A139" s="5">
        <v>1.5</v>
      </c>
      <c r="B139" s="32">
        <v>-3.3610644257703097E-2</v>
      </c>
    </row>
    <row r="140" spans="1:2" x14ac:dyDescent="0.25">
      <c r="A140" s="5">
        <v>1.625</v>
      </c>
      <c r="B140" s="32">
        <v>-2.834687208216613E-2</v>
      </c>
    </row>
    <row r="141" spans="1:2" x14ac:dyDescent="0.25">
      <c r="A141" s="5">
        <v>1.75</v>
      </c>
      <c r="B141" s="32">
        <v>-2.3083099906629378E-2</v>
      </c>
    </row>
    <row r="142" spans="1:2" x14ac:dyDescent="0.25">
      <c r="A142" s="5">
        <v>1.875</v>
      </c>
      <c r="B142" s="32">
        <v>-1.8130136986301289E-2</v>
      </c>
    </row>
    <row r="143" spans="1:2" x14ac:dyDescent="0.25">
      <c r="A143" s="5">
        <v>2</v>
      </c>
      <c r="B143" s="32">
        <v>-1.5721461187214739E-2</v>
      </c>
    </row>
    <row r="144" spans="1:2" x14ac:dyDescent="0.25">
      <c r="A144" s="5">
        <v>2.125</v>
      </c>
      <c r="B144" s="32">
        <v>-1.3312785388128081E-2</v>
      </c>
    </row>
    <row r="145" spans="1:2" x14ac:dyDescent="0.25">
      <c r="A145" s="5">
        <v>2.25</v>
      </c>
      <c r="B145" s="32">
        <v>-1.090410958904098E-2</v>
      </c>
    </row>
    <row r="146" spans="1:2" x14ac:dyDescent="0.25">
      <c r="A146" s="5">
        <v>2.375</v>
      </c>
      <c r="B146" s="32">
        <v>-8.4954337899540988E-3</v>
      </c>
    </row>
    <row r="147" spans="1:2" x14ac:dyDescent="0.25">
      <c r="A147" s="5">
        <v>2.5</v>
      </c>
      <c r="B147" s="32">
        <v>-6.0867579908676639E-3</v>
      </c>
    </row>
    <row r="148" spans="1:2" x14ac:dyDescent="0.25">
      <c r="A148" s="5">
        <v>2.625</v>
      </c>
      <c r="B148" s="32">
        <v>-3.6780821917810069E-3</v>
      </c>
    </row>
    <row r="149" spans="1:2" x14ac:dyDescent="0.25">
      <c r="A149" s="5">
        <v>2.75</v>
      </c>
      <c r="B149" s="32">
        <v>-1.2694063926939061E-3</v>
      </c>
    </row>
    <row r="150" spans="1:2" x14ac:dyDescent="0.25">
      <c r="A150" s="5">
        <v>2.875</v>
      </c>
      <c r="B150" s="32">
        <v>6.4732343679718696E-4</v>
      </c>
    </row>
    <row r="151" spans="1:2" x14ac:dyDescent="0.25">
      <c r="A151" s="5">
        <v>3</v>
      </c>
      <c r="B151" s="32">
        <v>1.1646423751683339E-3</v>
      </c>
    </row>
    <row r="152" spans="1:2" x14ac:dyDescent="0.25">
      <c r="A152" s="5">
        <v>3.125</v>
      </c>
      <c r="B152" s="32">
        <v>1.6819613135403699E-3</v>
      </c>
    </row>
    <row r="153" spans="1:2" x14ac:dyDescent="0.25">
      <c r="A153" s="5">
        <v>3.25</v>
      </c>
      <c r="B153" s="32">
        <v>2.1992802519124059E-3</v>
      </c>
    </row>
    <row r="154" spans="1:2" x14ac:dyDescent="0.25">
      <c r="A154" s="5">
        <v>3.375</v>
      </c>
      <c r="B154" s="32">
        <v>2.7165991902835529E-3</v>
      </c>
    </row>
    <row r="155" spans="1:2" x14ac:dyDescent="0.25">
      <c r="A155" s="5">
        <v>3.5</v>
      </c>
      <c r="B155" s="32">
        <v>3.2339181286546999E-3</v>
      </c>
    </row>
    <row r="156" spans="1:2" x14ac:dyDescent="0.25">
      <c r="A156" s="5">
        <v>3.625</v>
      </c>
      <c r="B156" s="32">
        <v>3.7512370670267359E-3</v>
      </c>
    </row>
    <row r="157" spans="1:2" x14ac:dyDescent="0.25">
      <c r="A157" s="5">
        <v>3.75</v>
      </c>
      <c r="B157" s="32">
        <v>4.2685560053987706E-3</v>
      </c>
    </row>
    <row r="158" spans="1:2" x14ac:dyDescent="0.25">
      <c r="A158" s="5">
        <v>3.875</v>
      </c>
      <c r="B158" s="32">
        <v>5.0357789855071111E-3</v>
      </c>
    </row>
    <row r="159" spans="1:2" x14ac:dyDescent="0.25">
      <c r="A159" s="8">
        <v>4</v>
      </c>
      <c r="B159" s="35">
        <v>6.4057971014497284E-3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AH127"/>
  <sheetViews>
    <sheetView workbookViewId="0">
      <selection activeCell="C14" sqref="C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43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6.899999999999995E-2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-80</v>
      </c>
      <c r="B42" s="6">
        <v>111.382969717279</v>
      </c>
      <c r="C42" s="6">
        <f>111.382969717278 * $B$37 / 100</f>
        <v>111.38296971727799</v>
      </c>
      <c r="D42" s="6">
        <v>14.034006666666659</v>
      </c>
      <c r="E42" s="7">
        <f>14.0340066666666 * $B$37 / 100</f>
        <v>14.034006666666601</v>
      </c>
    </row>
    <row r="43" spans="1:5" x14ac:dyDescent="0.25">
      <c r="A43" s="5">
        <v>-70</v>
      </c>
      <c r="B43" s="6">
        <v>113.18772376937859</v>
      </c>
      <c r="C43" s="6">
        <f>113.187723769378 * $B$37 / 100</f>
        <v>113.187723769378</v>
      </c>
      <c r="D43" s="6">
        <v>14.26140166666667</v>
      </c>
      <c r="E43" s="7">
        <f>14.2614016666666 * $B$37 / 100</f>
        <v>14.2614016666666</v>
      </c>
    </row>
    <row r="44" spans="1:5" x14ac:dyDescent="0.25">
      <c r="A44" s="5">
        <v>-60</v>
      </c>
      <c r="B44" s="6">
        <v>114.9924778214783</v>
      </c>
      <c r="C44" s="6">
        <f>114.992477821478 * $B$37 / 100</f>
        <v>114.992477821478</v>
      </c>
      <c r="D44" s="6">
        <v>14.488796666666669</v>
      </c>
      <c r="E44" s="7">
        <f>14.4887966666666 * $B$37 / 100</f>
        <v>14.488796666666598</v>
      </c>
    </row>
    <row r="45" spans="1:5" x14ac:dyDescent="0.25">
      <c r="A45" s="5">
        <v>-50</v>
      </c>
      <c r="B45" s="6">
        <v>116.797231873578</v>
      </c>
      <c r="C45" s="6">
        <f>116.797231873578 * $B$37 / 100</f>
        <v>116.797231873578</v>
      </c>
      <c r="D45" s="6">
        <v>14.716191666666671</v>
      </c>
      <c r="E45" s="7">
        <f>14.7161916666666 * $B$37 / 100</f>
        <v>14.7161916666666</v>
      </c>
    </row>
    <row r="46" spans="1:5" x14ac:dyDescent="0.25">
      <c r="A46" s="5">
        <v>-40</v>
      </c>
      <c r="B46" s="6">
        <v>118.6019859256777</v>
      </c>
      <c r="C46" s="6">
        <f>118.601985925677 * $B$37 / 100</f>
        <v>118.601985925677</v>
      </c>
      <c r="D46" s="6">
        <v>14.94358666666667</v>
      </c>
      <c r="E46" s="7">
        <f>14.9435866666666 * $B$37 / 100</f>
        <v>14.943586666666601</v>
      </c>
    </row>
    <row r="47" spans="1:5" x14ac:dyDescent="0.25">
      <c r="A47" s="5">
        <v>-30</v>
      </c>
      <c r="B47" s="6">
        <v>120.40673997777741</v>
      </c>
      <c r="C47" s="6">
        <f>120.406739977777 * $B$37 / 100</f>
        <v>120.40673997777699</v>
      </c>
      <c r="D47" s="6">
        <v>15.170981666666661</v>
      </c>
      <c r="E47" s="7">
        <f>15.1709816666666 * $B$37 / 100</f>
        <v>15.1709816666666</v>
      </c>
    </row>
    <row r="48" spans="1:5" x14ac:dyDescent="0.25">
      <c r="A48" s="5">
        <v>-20</v>
      </c>
      <c r="B48" s="6">
        <v>122.2114940298771</v>
      </c>
      <c r="C48" s="6">
        <f>122.211494029877 * $B$37 / 100</f>
        <v>122.21149402987699</v>
      </c>
      <c r="D48" s="6">
        <v>15.398376666666669</v>
      </c>
      <c r="E48" s="7">
        <f>15.3983766666666 * $B$37 / 100</f>
        <v>15.3983766666666</v>
      </c>
    </row>
    <row r="49" spans="1:18" x14ac:dyDescent="0.25">
      <c r="A49" s="5">
        <v>-10</v>
      </c>
      <c r="B49" s="6">
        <v>124.0162480819768</v>
      </c>
      <c r="C49" s="6">
        <f>124.016248081976 * $B$37 / 100</f>
        <v>124.01624808197602</v>
      </c>
      <c r="D49" s="6">
        <v>15.625771666666671</v>
      </c>
      <c r="E49" s="7">
        <f>15.6257716666666 * $B$37 / 100</f>
        <v>15.6257716666666</v>
      </c>
    </row>
    <row r="50" spans="1:18" x14ac:dyDescent="0.25">
      <c r="A50" s="5">
        <v>0</v>
      </c>
      <c r="B50" s="6">
        <v>125.82100213407639</v>
      </c>
      <c r="C50" s="6">
        <f>125.821002134076 * $B$37 / 100</f>
        <v>125.82100213407598</v>
      </c>
      <c r="D50" s="6">
        <v>15.85316666666666</v>
      </c>
      <c r="E50" s="7">
        <f>15.8531666666666 * $B$37 / 100</f>
        <v>15.853166666666601</v>
      </c>
    </row>
    <row r="51" spans="1:18" x14ac:dyDescent="0.25">
      <c r="A51" s="5">
        <v>10</v>
      </c>
      <c r="B51" s="6">
        <v>127.2761997566095</v>
      </c>
      <c r="C51" s="6">
        <f>127.276199756609 * $B$37 / 100</f>
        <v>127.276199756609</v>
      </c>
      <c r="D51" s="6">
        <v>16.03651833333333</v>
      </c>
      <c r="E51" s="7">
        <f>16.0365183333333 * $B$37 / 100</f>
        <v>16.036518333333301</v>
      </c>
    </row>
    <row r="52" spans="1:18" x14ac:dyDescent="0.25">
      <c r="A52" s="5">
        <v>20</v>
      </c>
      <c r="B52" s="6">
        <v>128.73139737914249</v>
      </c>
      <c r="C52" s="6">
        <f>128.731397379142 * $B$37 / 100</f>
        <v>128.73139737914201</v>
      </c>
      <c r="D52" s="6">
        <v>16.21987</v>
      </c>
      <c r="E52" s="7">
        <f>16.21987 * $B$37 / 100</f>
        <v>16.21987</v>
      </c>
    </row>
    <row r="53" spans="1:18" x14ac:dyDescent="0.25">
      <c r="A53" s="5">
        <v>30</v>
      </c>
      <c r="B53" s="6">
        <v>130.1865950016755</v>
      </c>
      <c r="C53" s="6">
        <f>130.186595001675 * $B$37 / 100</f>
        <v>130.18659500167499</v>
      </c>
      <c r="D53" s="6">
        <v>16.40322166666666</v>
      </c>
      <c r="E53" s="7">
        <f>16.4032216666666 * $B$37 / 100</f>
        <v>16.4032216666666</v>
      </c>
    </row>
    <row r="54" spans="1:18" x14ac:dyDescent="0.25">
      <c r="A54" s="5">
        <v>40</v>
      </c>
      <c r="B54" s="6">
        <v>131.64179262420851</v>
      </c>
      <c r="C54" s="6">
        <f>131.641792624208 * $B$37 / 100</f>
        <v>131.64179262420799</v>
      </c>
      <c r="D54" s="6">
        <v>16.58657333333333</v>
      </c>
      <c r="E54" s="7">
        <f>16.5865733333333 * $B$37 / 100</f>
        <v>16.586573333333298</v>
      </c>
    </row>
    <row r="55" spans="1:18" x14ac:dyDescent="0.25">
      <c r="A55" s="5">
        <v>50</v>
      </c>
      <c r="B55" s="6">
        <v>133.0969902467416</v>
      </c>
      <c r="C55" s="6">
        <f>133.096990246741 * $B$37 / 100</f>
        <v>133.096990246741</v>
      </c>
      <c r="D55" s="6">
        <v>16.769925000000001</v>
      </c>
      <c r="E55" s="7">
        <f>16.769925 * $B$37 / 100</f>
        <v>16.769925000000001</v>
      </c>
    </row>
    <row r="56" spans="1:18" x14ac:dyDescent="0.25">
      <c r="A56" s="5">
        <v>60</v>
      </c>
      <c r="B56" s="6">
        <v>134.5521878692746</v>
      </c>
      <c r="C56" s="6">
        <f>134.552187869274 * $B$37 / 100</f>
        <v>134.55218786927401</v>
      </c>
      <c r="D56" s="6">
        <v>16.95327666666666</v>
      </c>
      <c r="E56" s="7">
        <f>16.9532766666666 * $B$37 / 100</f>
        <v>16.9532766666666</v>
      </c>
    </row>
    <row r="57" spans="1:18" x14ac:dyDescent="0.25">
      <c r="A57" s="5">
        <v>70</v>
      </c>
      <c r="B57" s="6">
        <v>136.00738549180761</v>
      </c>
      <c r="C57" s="6">
        <f>136.007385491807 * $B$37 / 100</f>
        <v>136.00738549180701</v>
      </c>
      <c r="D57" s="6">
        <v>17.136628333333331</v>
      </c>
      <c r="E57" s="7">
        <f>17.1366283333333 * $B$37 / 100</f>
        <v>17.136628333333299</v>
      </c>
    </row>
    <row r="58" spans="1:18" x14ac:dyDescent="0.25">
      <c r="A58" s="8">
        <v>80</v>
      </c>
      <c r="B58" s="9">
        <v>137.46258311434059</v>
      </c>
      <c r="C58" s="9">
        <f>137.46258311434 * $B$37 / 100</f>
        <v>137.46258311433999</v>
      </c>
      <c r="D58" s="9">
        <v>17.319980000000001</v>
      </c>
      <c r="E58" s="10">
        <f>17.31998 * $B$37 / 100</f>
        <v>17.319980000000001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29</v>
      </c>
      <c r="B65" s="1"/>
    </row>
    <row r="66" spans="1:34" x14ac:dyDescent="0.25">
      <c r="A66" s="24" t="s">
        <v>30</v>
      </c>
      <c r="B66" s="25" t="s">
        <v>20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44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-80</v>
      </c>
      <c r="B68" s="31">
        <v>4.9782516979682034</v>
      </c>
      <c r="C68" s="31">
        <v>4.5281391256815384</v>
      </c>
      <c r="D68" s="31">
        <v>4.1146456045973148</v>
      </c>
      <c r="E68" s="31">
        <v>3.7364690140444101</v>
      </c>
      <c r="F68" s="31">
        <v>3.3922482127381111</v>
      </c>
      <c r="G68" s="31">
        <v>3.0805630387801139</v>
      </c>
      <c r="H68" s="31">
        <v>2.7999343096585299</v>
      </c>
      <c r="I68" s="31">
        <v>2.5488238222478761</v>
      </c>
      <c r="J68" s="31">
        <v>2.3256343528090819</v>
      </c>
      <c r="K68" s="31">
        <v>2.128709656989487</v>
      </c>
      <c r="L68" s="31">
        <v>1.956334469822842</v>
      </c>
      <c r="M68" s="31">
        <v>1.8067345057293069</v>
      </c>
      <c r="N68" s="31">
        <v>1.6780764585154559</v>
      </c>
      <c r="O68" s="31">
        <v>1.5684680013742689</v>
      </c>
      <c r="P68" s="31">
        <v>1.4759577868851379</v>
      </c>
      <c r="Q68" s="31">
        <v>1.398535447013872</v>
      </c>
      <c r="R68" s="31">
        <v>1.3341315931126769</v>
      </c>
      <c r="S68" s="31">
        <v>1.2806178159201831</v>
      </c>
      <c r="T68" s="31">
        <v>1.2358066855614229</v>
      </c>
      <c r="U68" s="31">
        <v>1.1974517515478429</v>
      </c>
      <c r="V68" s="31">
        <v>1.163247542777297</v>
      </c>
      <c r="W68" s="31">
        <v>1.1308295675340569</v>
      </c>
      <c r="X68" s="31">
        <v>1.0977743134887981</v>
      </c>
      <c r="Y68" s="31">
        <v>1.0615992476986069</v>
      </c>
      <c r="Z68" s="31">
        <v>1.0197628166069801</v>
      </c>
      <c r="AA68" s="31">
        <v>0.96966444604383228</v>
      </c>
      <c r="AB68" s="31">
        <v>0.90864454122548199</v>
      </c>
      <c r="AC68" s="31">
        <v>0.83398448675465264</v>
      </c>
      <c r="AD68" s="31">
        <v>0.74290664662049533</v>
      </c>
      <c r="AE68" s="31">
        <v>0.63257436419855506</v>
      </c>
      <c r="AF68" s="31">
        <v>0.50009196225079677</v>
      </c>
      <c r="AG68" s="31">
        <v>0.34250474292558419</v>
      </c>
      <c r="AH68" s="32">
        <v>0.15679898775771761</v>
      </c>
    </row>
    <row r="69" spans="1:34" x14ac:dyDescent="0.25">
      <c r="A69" s="30">
        <v>-70</v>
      </c>
      <c r="B69" s="31">
        <v>5.0460952555085941</v>
      </c>
      <c r="C69" s="31">
        <v>4.5879839182578754</v>
      </c>
      <c r="D69" s="31">
        <v>4.1671672611528283</v>
      </c>
      <c r="E69" s="31">
        <v>3.7823138143835049</v>
      </c>
      <c r="F69" s="31">
        <v>3.432033087526376</v>
      </c>
      <c r="G69" s="31">
        <v>3.1148755695443171</v>
      </c>
      <c r="H69" s="31">
        <v>2.8293327287866141</v>
      </c>
      <c r="I69" s="31">
        <v>2.5738370129889629</v>
      </c>
      <c r="J69" s="31">
        <v>2.3467618492734732</v>
      </c>
      <c r="K69" s="31">
        <v>2.1464216441486599</v>
      </c>
      <c r="L69" s="31">
        <v>1.971071783509454</v>
      </c>
      <c r="M69" s="31">
        <v>1.818908632637197</v>
      </c>
      <c r="N69" s="31">
        <v>1.6880695361996361</v>
      </c>
      <c r="O69" s="31">
        <v>1.5766328182509319</v>
      </c>
      <c r="P69" s="31">
        <v>1.482617782231658</v>
      </c>
      <c r="Q69" s="31">
        <v>1.4039847109687951</v>
      </c>
      <c r="R69" s="31">
        <v>1.3386348666757371</v>
      </c>
      <c r="S69" s="31">
        <v>1.2844104909522831</v>
      </c>
      <c r="T69" s="31">
        <v>1.239094804784648</v>
      </c>
      <c r="U69" s="31">
        <v>1.2004120085454579</v>
      </c>
      <c r="V69" s="31">
        <v>1.1660272819937469</v>
      </c>
      <c r="W69" s="31">
        <v>1.133546784274958</v>
      </c>
      <c r="X69" s="31">
        <v>1.1005176539209509</v>
      </c>
      <c r="Y69" s="31">
        <v>1.0644280088499889</v>
      </c>
      <c r="Z69" s="31">
        <v>1.0227069463667471</v>
      </c>
      <c r="AA69" s="31">
        <v>0.97272454316232171</v>
      </c>
      <c r="AB69" s="31">
        <v>0.91179185531420337</v>
      </c>
      <c r="AC69" s="31">
        <v>0.83716091828629857</v>
      </c>
      <c r="AD69" s="31">
        <v>0.74602474692893117</v>
      </c>
      <c r="AE69" s="31">
        <v>0.63551733547883349</v>
      </c>
      <c r="AF69" s="31">
        <v>0.50271365755914754</v>
      </c>
      <c r="AG69" s="31">
        <v>0.34462966617940971</v>
      </c>
      <c r="AH69" s="32">
        <v>0.1582222937355961</v>
      </c>
    </row>
    <row r="70" spans="1:34" x14ac:dyDescent="0.25">
      <c r="A70" s="30">
        <v>-60</v>
      </c>
      <c r="B70" s="31">
        <v>5.1161177384880139</v>
      </c>
      <c r="C70" s="31">
        <v>4.6497798978171883</v>
      </c>
      <c r="D70" s="31">
        <v>4.2214235908247497</v>
      </c>
      <c r="E70" s="31">
        <v>3.8296879985619241</v>
      </c>
      <c r="F70" s="31">
        <v>3.4731532814663582</v>
      </c>
      <c r="G70" s="31">
        <v>3.150340579362108</v>
      </c>
      <c r="H70" s="31">
        <v>2.859712011459643</v>
      </c>
      <c r="I70" s="31">
        <v>2.599670676355831</v>
      </c>
      <c r="J70" s="31">
        <v>2.3685606520339628</v>
      </c>
      <c r="K70" s="31">
        <v>2.1646669958637328</v>
      </c>
      <c r="L70" s="31">
        <v>1.9862157446012481</v>
      </c>
      <c r="M70" s="31">
        <v>1.8313739143890311</v>
      </c>
      <c r="N70" s="31">
        <v>1.698249500756005</v>
      </c>
      <c r="O70" s="31">
        <v>1.5848914786175099</v>
      </c>
      <c r="P70" s="31">
        <v>1.4892898022753001</v>
      </c>
      <c r="Q70" s="31">
        <v>1.4093754054175309</v>
      </c>
      <c r="R70" s="31">
        <v>1.343020201118772</v>
      </c>
      <c r="S70" s="31">
        <v>1.2880370818400111</v>
      </c>
      <c r="T70" s="31">
        <v>1.2421799194286369</v>
      </c>
      <c r="U70" s="31">
        <v>1.203143565118447</v>
      </c>
      <c r="V70" s="31">
        <v>1.168563849529666</v>
      </c>
      <c r="W70" s="31">
        <v>1.1360175826689061</v>
      </c>
      <c r="X70" s="31">
        <v>1.103022553929208</v>
      </c>
      <c r="Y70" s="31">
        <v>1.067037532090015</v>
      </c>
      <c r="Z70" s="31">
        <v>1.025462265317179</v>
      </c>
      <c r="AA70" s="31">
        <v>0.97563748116297433</v>
      </c>
      <c r="AB70" s="31">
        <v>0.91484488656607654</v>
      </c>
      <c r="AC70" s="31">
        <v>0.84030716785156123</v>
      </c>
      <c r="AD70" s="31">
        <v>0.74918799073093467</v>
      </c>
      <c r="AE70" s="31">
        <v>0.63859200030210728</v>
      </c>
      <c r="AF70" s="31">
        <v>0.50556482104940159</v>
      </c>
      <c r="AG70" s="31">
        <v>0.34709305684352643</v>
      </c>
      <c r="AH70" s="32">
        <v>0.16010429094163919</v>
      </c>
    </row>
    <row r="71" spans="1:34" x14ac:dyDescent="0.25">
      <c r="A71" s="30">
        <v>-50</v>
      </c>
      <c r="B71" s="31">
        <v>5.1883946625997019</v>
      </c>
      <c r="C71" s="31">
        <v>4.7136018794676859</v>
      </c>
      <c r="D71" s="31">
        <v>4.2774887081362518</v>
      </c>
      <c r="E71" s="31">
        <v>3.8786649805178022</v>
      </c>
      <c r="F71" s="31">
        <v>3.5156815079111641</v>
      </c>
      <c r="G71" s="31">
        <v>3.1870300810015681</v>
      </c>
      <c r="H71" s="31">
        <v>2.891143469860662</v>
      </c>
      <c r="I71" s="31">
        <v>2.6263954239464962</v>
      </c>
      <c r="J71" s="31">
        <v>2.3911006721035371</v>
      </c>
      <c r="K71" s="31">
        <v>2.1835149225626589</v>
      </c>
      <c r="L71" s="31">
        <v>2.0018348629411471</v>
      </c>
      <c r="M71" s="31">
        <v>1.8441981602427</v>
      </c>
      <c r="N71" s="31">
        <v>1.708683460857422</v>
      </c>
      <c r="O71" s="31">
        <v>1.59331039056183</v>
      </c>
      <c r="P71" s="31">
        <v>1.4960395545188581</v>
      </c>
      <c r="Q71" s="31">
        <v>1.414772537277841</v>
      </c>
      <c r="R71" s="31">
        <v>1.347351902774526</v>
      </c>
      <c r="S71" s="31">
        <v>1.291561194331075</v>
      </c>
      <c r="T71" s="31">
        <v>1.24512493465606</v>
      </c>
      <c r="U71" s="31">
        <v>1.2057086258444569</v>
      </c>
      <c r="V71" s="31">
        <v>1.1709187493776649</v>
      </c>
      <c r="W71" s="31">
        <v>1.138302766123481</v>
      </c>
      <c r="X71" s="31">
        <v>1.105349116336122</v>
      </c>
      <c r="Y71" s="31">
        <v>1.0694872196562051</v>
      </c>
      <c r="Z71" s="31">
        <v>1.028087475110766</v>
      </c>
      <c r="AA71" s="31">
        <v>0.97846126111325527</v>
      </c>
      <c r="AB71" s="31">
        <v>0.9178609354635241</v>
      </c>
      <c r="AC71" s="31">
        <v>0.84347983534783222</v>
      </c>
      <c r="AD71" s="31">
        <v>0.75245227733886433</v>
      </c>
      <c r="AE71" s="31">
        <v>0.64185355739570349</v>
      </c>
      <c r="AF71" s="31">
        <v>0.50869995086385622</v>
      </c>
      <c r="AG71" s="31">
        <v>0.3499487124752037</v>
      </c>
      <c r="AH71" s="32">
        <v>0.16249807634808991</v>
      </c>
    </row>
    <row r="72" spans="1:34" x14ac:dyDescent="0.25">
      <c r="A72" s="30">
        <v>-40</v>
      </c>
      <c r="B72" s="31">
        <v>5.2629978588509791</v>
      </c>
      <c r="C72" s="31">
        <v>4.7795209936316621</v>
      </c>
      <c r="D72" s="31">
        <v>4.3354330429245991</v>
      </c>
      <c r="E72" s="31">
        <v>3.9293144895033771</v>
      </c>
      <c r="F72" s="31">
        <v>3.5596867955279961</v>
      </c>
      <c r="G72" s="31">
        <v>3.2250124025448659</v>
      </c>
      <c r="H72" s="31">
        <v>2.923694731486814</v>
      </c>
      <c r="I72" s="31">
        <v>2.6540781826730688</v>
      </c>
      <c r="J72" s="31">
        <v>2.4144481358092751</v>
      </c>
      <c r="K72" s="31">
        <v>2.2030309499874838</v>
      </c>
      <c r="L72" s="31">
        <v>2.0179939636861639</v>
      </c>
      <c r="M72" s="31">
        <v>1.8574454947701871</v>
      </c>
      <c r="N72" s="31">
        <v>1.7194348404908399</v>
      </c>
      <c r="O72" s="31">
        <v>1.6019522774858179</v>
      </c>
      <c r="P72" s="31">
        <v>1.5029290617792259</v>
      </c>
      <c r="Q72" s="31">
        <v>1.4202374287815871</v>
      </c>
      <c r="R72" s="31">
        <v>1.351690593289822</v>
      </c>
      <c r="S72" s="31">
        <v>1.2950427494872709</v>
      </c>
      <c r="T72" s="31">
        <v>1.2479890709436849</v>
      </c>
      <c r="U72" s="31">
        <v>1.2081657106152239</v>
      </c>
      <c r="V72" s="31">
        <v>1.1731498008444541</v>
      </c>
      <c r="W72" s="31">
        <v>1.140459453360362</v>
      </c>
      <c r="X72" s="31">
        <v>1.107553759278334</v>
      </c>
      <c r="Y72" s="31">
        <v>1.07183278910017</v>
      </c>
      <c r="Z72" s="31">
        <v>1.0306375927140869</v>
      </c>
      <c r="AA72" s="31">
        <v>0.98125019939470726</v>
      </c>
      <c r="AB72" s="31">
        <v>0.92089361780306822</v>
      </c>
      <c r="AC72" s="31">
        <v>0.84673183598660184</v>
      </c>
      <c r="AD72" s="31">
        <v>0.75586982137917136</v>
      </c>
      <c r="AE72" s="31">
        <v>0.64535352080104602</v>
      </c>
      <c r="AF72" s="31">
        <v>0.51216986045889634</v>
      </c>
      <c r="AG72" s="31">
        <v>0.35324674594580152</v>
      </c>
      <c r="AH72" s="32">
        <v>0.1654530622412711</v>
      </c>
    </row>
    <row r="73" spans="1:34" x14ac:dyDescent="0.25">
      <c r="A73" s="30">
        <v>-30</v>
      </c>
      <c r="B73" s="31">
        <v>5.3399954735632784</v>
      </c>
      <c r="C73" s="31">
        <v>4.8476046860455169</v>
      </c>
      <c r="D73" s="31">
        <v>4.3953233403411609</v>
      </c>
      <c r="E73" s="31">
        <v>3.9817025700849822</v>
      </c>
      <c r="F73" s="31">
        <v>3.605234488298156</v>
      </c>
      <c r="G73" s="31">
        <v>3.2643521873882761</v>
      </c>
      <c r="H73" s="31">
        <v>2.957429739149342</v>
      </c>
      <c r="I73" s="31">
        <v>2.6827821947617592</v>
      </c>
      <c r="J73" s="31">
        <v>2.4386655847923571</v>
      </c>
      <c r="K73" s="31">
        <v>2.2232769191943631</v>
      </c>
      <c r="L73" s="31">
        <v>2.034754187307422</v>
      </c>
      <c r="M73" s="31">
        <v>1.871176357857584</v>
      </c>
      <c r="N73" s="31">
        <v>1.7305633789573189</v>
      </c>
      <c r="O73" s="31">
        <v>1.6108761781054961</v>
      </c>
      <c r="P73" s="31">
        <v>1.5100166621874009</v>
      </c>
      <c r="Q73" s="31">
        <v>1.4258277174747329</v>
      </c>
      <c r="R73" s="31">
        <v>1.356093209625592</v>
      </c>
      <c r="S73" s="31">
        <v>1.298537983684503</v>
      </c>
      <c r="T73" s="31">
        <v>1.2508278640823871</v>
      </c>
      <c r="U73" s="31">
        <v>1.210569654636579</v>
      </c>
      <c r="V73" s="31">
        <v>1.175311138550841</v>
      </c>
      <c r="W73" s="31">
        <v>1.1425410784153149</v>
      </c>
      <c r="X73" s="31">
        <v>1.109689216206587</v>
      </c>
      <c r="Y73" s="31">
        <v>1.074126273287626</v>
      </c>
      <c r="Z73" s="31">
        <v>1.033163950407824</v>
      </c>
      <c r="AA73" s="31">
        <v>0.98405492770298741</v>
      </c>
      <c r="AB73" s="31">
        <v>0.92399286469532615</v>
      </c>
      <c r="AC73" s="31">
        <v>0.85011240029346247</v>
      </c>
      <c r="AD73" s="31">
        <v>0.75948915279242579</v>
      </c>
      <c r="AE73" s="31">
        <v>0.64913971987366914</v>
      </c>
      <c r="AF73" s="31">
        <v>0.51602167860503656</v>
      </c>
      <c r="AG73" s="31">
        <v>0.35703358544079222</v>
      </c>
      <c r="AH73" s="32">
        <v>0.1690149762216179</v>
      </c>
    </row>
    <row r="74" spans="1:34" x14ac:dyDescent="0.25">
      <c r="A74" s="30">
        <v>-20</v>
      </c>
      <c r="B74" s="31">
        <v>5.4194519683721314</v>
      </c>
      <c r="C74" s="31">
        <v>4.9179167177597467</v>
      </c>
      <c r="D74" s="31">
        <v>4.4572226608514089</v>
      </c>
      <c r="E74" s="31">
        <v>4.0358915821430603</v>
      </c>
      <c r="F74" s="31">
        <v>3.6523862455170581</v>
      </c>
      <c r="G74" s="31">
        <v>3.3051103942421749</v>
      </c>
      <c r="H74" s="31">
        <v>2.9924087509735871</v>
      </c>
      <c r="I74" s="31">
        <v>2.712567017752884</v>
      </c>
      <c r="J74" s="31">
        <v>2.4638118760080658</v>
      </c>
      <c r="K74" s="31">
        <v>2.244310986553542</v>
      </c>
      <c r="L74" s="31">
        <v>2.0521729895901371</v>
      </c>
      <c r="M74" s="31">
        <v>1.88544750470508</v>
      </c>
      <c r="N74" s="31">
        <v>1.742125130872014</v>
      </c>
      <c r="O74" s="31">
        <v>1.620137446450989</v>
      </c>
      <c r="P74" s="31">
        <v>1.5173570091884749</v>
      </c>
      <c r="Q74" s="31">
        <v>1.4315973562173421</v>
      </c>
      <c r="R74" s="31">
        <v>1.3606130040568749</v>
      </c>
      <c r="S74" s="31">
        <v>1.3020994486127691</v>
      </c>
      <c r="T74" s="31">
        <v>1.2536931651771299</v>
      </c>
      <c r="U74" s="31">
        <v>1.212971608428473</v>
      </c>
      <c r="V74" s="31">
        <v>1.177453212431731</v>
      </c>
      <c r="W74" s="31">
        <v>1.144597390638231</v>
      </c>
      <c r="X74" s="31">
        <v>1.1118045358857349</v>
      </c>
      <c r="Y74" s="31">
        <v>1.076416020398387</v>
      </c>
      <c r="Z74" s="31">
        <v>1.035714195786763</v>
      </c>
      <c r="AA74" s="31">
        <v>0.98692239304784835</v>
      </c>
      <c r="AB74" s="31">
        <v>0.92720492256502995</v>
      </c>
      <c r="AC74" s="31">
        <v>0.85366707410809795</v>
      </c>
      <c r="AD74" s="31">
        <v>0.76335511683327961</v>
      </c>
      <c r="AE74" s="31">
        <v>0.65325629928318873</v>
      </c>
      <c r="AF74" s="31">
        <v>0.52029884938686632</v>
      </c>
      <c r="AG74" s="31">
        <v>0.36135197445973871</v>
      </c>
      <c r="AH74" s="32">
        <v>0.17322586120366709</v>
      </c>
    </row>
    <row r="75" spans="1:34" x14ac:dyDescent="0.25">
      <c r="A75" s="30">
        <v>-10</v>
      </c>
      <c r="B75" s="31">
        <v>5.5014281202271533</v>
      </c>
      <c r="C75" s="31">
        <v>4.9905171651389422</v>
      </c>
      <c r="D75" s="31">
        <v>4.5211903802348914</v>
      </c>
      <c r="E75" s="31">
        <v>4.0919402008721297</v>
      </c>
      <c r="F75" s="31">
        <v>3.7012000417941922</v>
      </c>
      <c r="G75" s="31">
        <v>3.3473442971310221</v>
      </c>
      <c r="H75" s="31">
        <v>3.0286883403989848</v>
      </c>
      <c r="I75" s="31">
        <v>2.7434885245008389</v>
      </c>
      <c r="J75" s="31">
        <v>2.4899421817257701</v>
      </c>
      <c r="K75" s="31">
        <v>2.266187623749361</v>
      </c>
      <c r="L75" s="31">
        <v>2.070304141633617</v>
      </c>
      <c r="M75" s="31">
        <v>1.9003120058269469</v>
      </c>
      <c r="N75" s="31">
        <v>1.7541724661641691</v>
      </c>
      <c r="O75" s="31">
        <v>1.629787751866516</v>
      </c>
      <c r="P75" s="31">
        <v>1.5250010715416309</v>
      </c>
      <c r="Q75" s="31">
        <v>1.437596613183568</v>
      </c>
      <c r="R75" s="31">
        <v>1.3652995441727851</v>
      </c>
      <c r="S75" s="31">
        <v>1.3057760112761589</v>
      </c>
      <c r="T75" s="31">
        <v>1.256633140646974</v>
      </c>
      <c r="U75" s="31">
        <v>1.215419037824927</v>
      </c>
      <c r="V75" s="31">
        <v>1.1796227877361181</v>
      </c>
      <c r="W75" s="31">
        <v>1.1466744546930669</v>
      </c>
      <c r="X75" s="31">
        <v>1.113945082394701</v>
      </c>
      <c r="Y75" s="31">
        <v>1.078746693926357</v>
      </c>
      <c r="Z75" s="31">
        <v>1.0383322917597759</v>
      </c>
      <c r="AA75" s="31">
        <v>0.98989585775312683</v>
      </c>
      <c r="AB75" s="31">
        <v>0.93057235315097431</v>
      </c>
      <c r="AC75" s="31">
        <v>0.85743771858429252</v>
      </c>
      <c r="AD75" s="31">
        <v>0.7675088740704813</v>
      </c>
      <c r="AE75" s="31">
        <v>0.65774371901333306</v>
      </c>
      <c r="AF75" s="31">
        <v>0.5250411322030667</v>
      </c>
      <c r="AG75" s="31">
        <v>0.36624097181629089</v>
      </c>
      <c r="AH75" s="32">
        <v>0.17812407541605069</v>
      </c>
    </row>
    <row r="76" spans="1:34" x14ac:dyDescent="0.25">
      <c r="A76" s="30">
        <v>0</v>
      </c>
      <c r="B76" s="31">
        <v>5.5859810213920804</v>
      </c>
      <c r="C76" s="31">
        <v>5.0654624198618006</v>
      </c>
      <c r="D76" s="31">
        <v>4.5872821895852898</v>
      </c>
      <c r="E76" s="31">
        <v>4.1499034167808393</v>
      </c>
      <c r="F76" s="31">
        <v>3.751730167053168</v>
      </c>
      <c r="G76" s="31">
        <v>3.3911074853934018</v>
      </c>
      <c r="H76" s="31">
        <v>3.0663213961790809</v>
      </c>
      <c r="I76" s="31">
        <v>2.7755989031741448</v>
      </c>
      <c r="J76" s="31">
        <v>2.517107989528955</v>
      </c>
      <c r="K76" s="31">
        <v>2.2889576177802771</v>
      </c>
      <c r="L76" s="31">
        <v>2.0891977298512869</v>
      </c>
      <c r="M76" s="31">
        <v>1.9158192470515789</v>
      </c>
      <c r="N76" s="31">
        <v>1.766754070077148</v>
      </c>
      <c r="O76" s="31">
        <v>1.639875079010404</v>
      </c>
      <c r="P76" s="31">
        <v>1.53299613332017</v>
      </c>
      <c r="Q76" s="31">
        <v>1.443872071861676</v>
      </c>
      <c r="R76" s="31">
        <v>1.3701987128765609</v>
      </c>
      <c r="S76" s="31">
        <v>1.3096128539928831</v>
      </c>
      <c r="T76" s="31">
        <v>1.2596922722250961</v>
      </c>
      <c r="U76" s="31">
        <v>1.217955723974081</v>
      </c>
      <c r="V76" s="31">
        <v>1.181862945027119</v>
      </c>
      <c r="W76" s="31">
        <v>1.148814650557904</v>
      </c>
      <c r="X76" s="31">
        <v>1.116152535126544</v>
      </c>
      <c r="Y76" s="31">
        <v>1.081159272679548</v>
      </c>
      <c r="Z76" s="31">
        <v>1.0410585165498469</v>
      </c>
      <c r="AA76" s="31">
        <v>0.99301489945678356</v>
      </c>
      <c r="AB76" s="31">
        <v>0.93413403350609581</v>
      </c>
      <c r="AC76" s="31">
        <v>0.86146251018994258</v>
      </c>
      <c r="AD76" s="31">
        <v>0.77198790038689147</v>
      </c>
      <c r="AE76" s="31">
        <v>0.66263875436192821</v>
      </c>
      <c r="AF76" s="31">
        <v>0.53028460176644232</v>
      </c>
      <c r="AG76" s="31">
        <v>0.37173595163822182</v>
      </c>
      <c r="AH76" s="32">
        <v>0.18374429240149229</v>
      </c>
    </row>
    <row r="77" spans="1:34" x14ac:dyDescent="0.25">
      <c r="A77" s="30">
        <v>10</v>
      </c>
      <c r="B77" s="31">
        <v>5.6731640794447298</v>
      </c>
      <c r="C77" s="31">
        <v>5.1428051889211188</v>
      </c>
      <c r="D77" s="31">
        <v>4.6555500953103479</v>
      </c>
      <c r="E77" s="31">
        <v>4.2098325356919064</v>
      </c>
      <c r="F77" s="31">
        <v>3.8040272265316779</v>
      </c>
      <c r="G77" s="31">
        <v>3.4364498636819731</v>
      </c>
      <c r="H77" s="31">
        <v>3.1053571223815051</v>
      </c>
      <c r="I77" s="31">
        <v>2.8089466572553978</v>
      </c>
      <c r="J77" s="31">
        <v>2.5453571023151902</v>
      </c>
      <c r="K77" s="31">
        <v>2.3126680709588219</v>
      </c>
      <c r="L77" s="31">
        <v>2.1089001559706539</v>
      </c>
      <c r="M77" s="31">
        <v>1.9320149295214519</v>
      </c>
      <c r="N77" s="31">
        <v>1.7799149431683949</v>
      </c>
      <c r="O77" s="31">
        <v>1.6504437278550661</v>
      </c>
      <c r="P77" s="31">
        <v>1.5413857939114719</v>
      </c>
      <c r="Q77" s="31">
        <v>1.4504666310540191</v>
      </c>
      <c r="R77" s="31">
        <v>1.3753527083855239</v>
      </c>
      <c r="S77" s="31">
        <v>1.313651474395223</v>
      </c>
      <c r="T77" s="31">
        <v>1.262911356958752</v>
      </c>
      <c r="U77" s="31">
        <v>1.220621763338166</v>
      </c>
      <c r="V77" s="31">
        <v>1.1842130801819279</v>
      </c>
      <c r="W77" s="31">
        <v>1.151056673524905</v>
      </c>
      <c r="X77" s="31">
        <v>1.118464888788393</v>
      </c>
      <c r="Y77" s="31">
        <v>1.083691050780071</v>
      </c>
      <c r="Z77" s="31">
        <v>1.043929463694051</v>
      </c>
      <c r="AA77" s="31">
        <v>0.99631541111085375</v>
      </c>
      <c r="AB77" s="31">
        <v>0.9379251559973959</v>
      </c>
      <c r="AC77" s="31">
        <v>0.86577594070701847</v>
      </c>
      <c r="AD77" s="31">
        <v>0.77682598697945693</v>
      </c>
      <c r="AE77" s="31">
        <v>0.6679744959408942</v>
      </c>
      <c r="AF77" s="31">
        <v>0.53606164810387757</v>
      </c>
      <c r="AG77" s="31">
        <v>0.37786860336738581</v>
      </c>
      <c r="AH77" s="32">
        <v>0.1901175010168181</v>
      </c>
    </row>
    <row r="78" spans="1:34" x14ac:dyDescent="0.25">
      <c r="A78" s="30">
        <v>20</v>
      </c>
      <c r="B78" s="31">
        <v>5.763027017277027</v>
      </c>
      <c r="C78" s="31">
        <v>5.2225944946237766</v>
      </c>
      <c r="D78" s="31">
        <v>4.7260424191319368</v>
      </c>
      <c r="E78" s="31">
        <v>4.2717751787421614</v>
      </c>
      <c r="F78" s="31">
        <v>3.858138140781521</v>
      </c>
      <c r="G78" s="31">
        <v>3.4834176519635012</v>
      </c>
      <c r="H78" s="31">
        <v>3.145841038387998</v>
      </c>
      <c r="I78" s="31">
        <v>2.8435766055413079</v>
      </c>
      <c r="J78" s="31">
        <v>2.5747336382961481</v>
      </c>
      <c r="K78" s="31">
        <v>2.3373624009116432</v>
      </c>
      <c r="L78" s="31">
        <v>2.129454137033326</v>
      </c>
      <c r="M78" s="31">
        <v>1.948941069693146</v>
      </c>
      <c r="N78" s="31">
        <v>1.7936964013094561</v>
      </c>
      <c r="O78" s="31">
        <v>1.6615343136870231</v>
      </c>
      <c r="P78" s="31">
        <v>1.550209968017024</v>
      </c>
      <c r="Q78" s="31">
        <v>1.4574195048770531</v>
      </c>
      <c r="R78" s="31">
        <v>1.3808000442310999</v>
      </c>
      <c r="S78" s="31">
        <v>1.3179296854295759</v>
      </c>
      <c r="T78" s="31">
        <v>1.2663275072093061</v>
      </c>
      <c r="U78" s="31">
        <v>1.223453567693513</v>
      </c>
      <c r="V78" s="31">
        <v>1.1867089043918471</v>
      </c>
      <c r="W78" s="31">
        <v>1.1534355342003499</v>
      </c>
      <c r="X78" s="31">
        <v>1.120916453401487</v>
      </c>
      <c r="Y78" s="31">
        <v>1.0863756376641329</v>
      </c>
      <c r="Z78" s="31">
        <v>1.046978042043563</v>
      </c>
      <c r="AA78" s="31">
        <v>0.99982960098148588</v>
      </c>
      <c r="AB78" s="31">
        <v>0.94197722830599551</v>
      </c>
      <c r="AC78" s="31">
        <v>0.87040881723160335</v>
      </c>
      <c r="AD78" s="31">
        <v>0.78205324035924462</v>
      </c>
      <c r="AE78" s="31">
        <v>0.67378034967625067</v>
      </c>
      <c r="AF78" s="31">
        <v>0.54240097655636987</v>
      </c>
      <c r="AG78" s="31">
        <v>0.38466693175974598</v>
      </c>
      <c r="AH78" s="32">
        <v>0.19727100543295961</v>
      </c>
    </row>
    <row r="79" spans="1:34" x14ac:dyDescent="0.25">
      <c r="A79" s="30">
        <v>30</v>
      </c>
      <c r="B79" s="31">
        <v>5.8556158730949903</v>
      </c>
      <c r="C79" s="31">
        <v>5.3048756745907726</v>
      </c>
      <c r="D79" s="31">
        <v>4.7988037980860101</v>
      </c>
      <c r="E79" s="31">
        <v>4.3357752823825342</v>
      </c>
      <c r="F79" s="31">
        <v>3.9141061456685979</v>
      </c>
      <c r="G79" s="31">
        <v>3.5320533855188589</v>
      </c>
      <c r="H79" s="31">
        <v>3.1878149788943921</v>
      </c>
      <c r="I79" s="31">
        <v>2.8795298821426738</v>
      </c>
      <c r="J79" s="31">
        <v>2.605278030997606</v>
      </c>
      <c r="K79" s="31">
        <v>2.363080340579482</v>
      </c>
      <c r="L79" s="31">
        <v>2.150898705395019</v>
      </c>
      <c r="M79" s="31">
        <v>1.966635999337341</v>
      </c>
      <c r="N79" s="31">
        <v>1.808136075685985</v>
      </c>
      <c r="O79" s="31">
        <v>1.6731837671068901</v>
      </c>
      <c r="P79" s="31">
        <v>1.559504885652417</v>
      </c>
      <c r="Q79" s="31">
        <v>1.4647662227613349</v>
      </c>
      <c r="R79" s="31">
        <v>1.3865755492588121</v>
      </c>
      <c r="S79" s="31">
        <v>1.3224816153564409</v>
      </c>
      <c r="T79" s="31">
        <v>1.2699741506522211</v>
      </c>
      <c r="U79" s="31">
        <v>1.2264838641305571</v>
      </c>
      <c r="V79" s="31">
        <v>1.189382444162274</v>
      </c>
      <c r="W79" s="31">
        <v>1.155982558504594</v>
      </c>
      <c r="X79" s="31">
        <v>1.1235378543011689</v>
      </c>
      <c r="Y79" s="31">
        <v>1.0892429580820391</v>
      </c>
      <c r="Z79" s="31">
        <v>1.050233475763662</v>
      </c>
      <c r="AA79" s="31">
        <v>1.003585992648927</v>
      </c>
      <c r="AB79" s="31">
        <v>0.94631807342710728</v>
      </c>
      <c r="AC79" s="31">
        <v>0.87538826217389154</v>
      </c>
      <c r="AD79" s="31">
        <v>0.78769608235138644</v>
      </c>
      <c r="AE79" s="31">
        <v>0.68008203680811385</v>
      </c>
      <c r="AF79" s="31">
        <v>0.5493276077789907</v>
      </c>
      <c r="AG79" s="31">
        <v>0.39215525688535108</v>
      </c>
      <c r="AH79" s="32">
        <v>0.20522842513495301</v>
      </c>
    </row>
    <row r="80" spans="1:34" x14ac:dyDescent="0.25">
      <c r="A80" s="30">
        <v>40</v>
      </c>
      <c r="B80" s="31">
        <v>5.9509730004187444</v>
      </c>
      <c r="C80" s="31">
        <v>5.3896903817572017</v>
      </c>
      <c r="D80" s="31">
        <v>4.8738751845226309</v>
      </c>
      <c r="E80" s="31">
        <v>4.4018730983780578</v>
      </c>
      <c r="F80" s="31">
        <v>3.9719707923729</v>
      </c>
      <c r="G80" s="31">
        <v>3.582395914943004</v>
      </c>
      <c r="H80" s="31">
        <v>3.2313170939106208</v>
      </c>
      <c r="I80" s="31">
        <v>2.916843936484407</v>
      </c>
      <c r="J80" s="31">
        <v>2.637027029259432</v>
      </c>
      <c r="K80" s="31">
        <v>2.3898579382171792</v>
      </c>
      <c r="L80" s="31">
        <v>2.173269208725539</v>
      </c>
      <c r="M80" s="31">
        <v>1.9851343655388169</v>
      </c>
      <c r="N80" s="31">
        <v>1.823267912797726</v>
      </c>
      <c r="O80" s="31">
        <v>1.6854253340293861</v>
      </c>
      <c r="P80" s="31">
        <v>1.5693030921473321</v>
      </c>
      <c r="Q80" s="31">
        <v>1.472538629451515</v>
      </c>
      <c r="R80" s="31">
        <v>1.3927103676282819</v>
      </c>
      <c r="S80" s="31">
        <v>1.327337707750404</v>
      </c>
      <c r="T80" s="31">
        <v>1.273881030277054</v>
      </c>
      <c r="U80" s="31">
        <v>1.2297416950538249</v>
      </c>
      <c r="V80" s="31">
        <v>1.192262041312709</v>
      </c>
      <c r="W80" s="31">
        <v>1.158725387672118</v>
      </c>
      <c r="X80" s="31">
        <v>1.1263560321368691</v>
      </c>
      <c r="Y80" s="31">
        <v>1.0923192520981899</v>
      </c>
      <c r="Z80" s="31">
        <v>1.053721304333721</v>
      </c>
      <c r="AA80" s="31">
        <v>1.007609425007518</v>
      </c>
      <c r="AB80" s="31">
        <v>0.95097182967003757</v>
      </c>
      <c r="AC80" s="31">
        <v>0.8807377132581502</v>
      </c>
      <c r="AD80" s="31">
        <v>0.79377725009514677</v>
      </c>
      <c r="AE80" s="31">
        <v>0.68690159389070371</v>
      </c>
      <c r="AF80" s="31">
        <v>0.55686287774094478</v>
      </c>
      <c r="AG80" s="31">
        <v>0.40035421412836669</v>
      </c>
      <c r="AH80" s="32">
        <v>0.21400969492190039</v>
      </c>
    </row>
    <row r="81" spans="1:34" x14ac:dyDescent="0.25">
      <c r="A81" s="30">
        <v>50</v>
      </c>
      <c r="B81" s="31">
        <v>6.0491370680824987</v>
      </c>
      <c r="C81" s="31">
        <v>5.4770765843722353</v>
      </c>
      <c r="D81" s="31">
        <v>4.9512938461059521</v>
      </c>
      <c r="E81" s="31">
        <v>4.4701051938078438</v>
      </c>
      <c r="F81" s="31">
        <v>4.0317679473885217</v>
      </c>
      <c r="G81" s="31">
        <v>3.6344804061450029</v>
      </c>
      <c r="H81" s="31">
        <v>3.2763818487607148</v>
      </c>
      <c r="I81" s="31">
        <v>2.9555525333054939</v>
      </c>
      <c r="J81" s="31">
        <v>2.6700136972355941</v>
      </c>
      <c r="K81" s="31">
        <v>2.417727557393667</v>
      </c>
      <c r="L81" s="31">
        <v>2.1965973100087921</v>
      </c>
      <c r="M81" s="31">
        <v>2.0044671306964452</v>
      </c>
      <c r="N81" s="31">
        <v>1.83912217445852</v>
      </c>
      <c r="O81" s="31">
        <v>1.6982885756833179</v>
      </c>
      <c r="P81" s="31">
        <v>1.5796334481455501</v>
      </c>
      <c r="Q81" s="31">
        <v>1.4807648850063451</v>
      </c>
      <c r="R81" s="31">
        <v>1.3992319588132289</v>
      </c>
      <c r="S81" s="31">
        <v>1.3325247215001499</v>
      </c>
      <c r="T81" s="31">
        <v>1.278074204387466</v>
      </c>
      <c r="U81" s="31">
        <v>1.233252418181938</v>
      </c>
      <c r="V81" s="31">
        <v>1.195372352976745</v>
      </c>
      <c r="W81" s="31">
        <v>1.1616879782514711</v>
      </c>
      <c r="X81" s="31">
        <v>1.129394242872118</v>
      </c>
      <c r="Y81" s="31">
        <v>1.095627075091089</v>
      </c>
      <c r="Z81" s="31">
        <v>1.0574633825472</v>
      </c>
      <c r="AA81" s="31">
        <v>1.0119210522656941</v>
      </c>
      <c r="AB81" s="31">
        <v>0.9559589506581978</v>
      </c>
      <c r="AC81" s="31">
        <v>0.88647692352275975</v>
      </c>
      <c r="AD81" s="31">
        <v>0.80031579604384906</v>
      </c>
      <c r="AE81" s="31">
        <v>0.69425737279233535</v>
      </c>
      <c r="AF81" s="31">
        <v>0.56502443772550603</v>
      </c>
      <c r="AG81" s="31">
        <v>0.40928075418703003</v>
      </c>
      <c r="AH81" s="32">
        <v>0.22363106490703549</v>
      </c>
    </row>
    <row r="82" spans="1:34" x14ac:dyDescent="0.25">
      <c r="A82" s="30">
        <v>60</v>
      </c>
      <c r="B82" s="31">
        <v>6.1501430602345772</v>
      </c>
      <c r="C82" s="31">
        <v>5.5670685659991648</v>
      </c>
      <c r="D82" s="31">
        <v>5.0310933658142254</v>
      </c>
      <c r="E82" s="31">
        <v>4.5405044510651278</v>
      </c>
      <c r="F82" s="31">
        <v>4.0935297925236576</v>
      </c>
      <c r="G82" s="31">
        <v>3.688338340348015</v>
      </c>
      <c r="H82" s="31">
        <v>3.323040024082804</v>
      </c>
      <c r="I82" s="31">
        <v>2.995685752659043</v>
      </c>
      <c r="J82" s="31">
        <v>2.704267414394161</v>
      </c>
      <c r="K82" s="31">
        <v>2.4467178769919902</v>
      </c>
      <c r="L82" s="31">
        <v>2.2209109875427862</v>
      </c>
      <c r="M82" s="31">
        <v>2.0246615725232049</v>
      </c>
      <c r="N82" s="31">
        <v>1.855725437796319</v>
      </c>
      <c r="O82" s="31">
        <v>1.7117993686116031</v>
      </c>
      <c r="P82" s="31">
        <v>1.5905211296049571</v>
      </c>
      <c r="Q82" s="31">
        <v>1.4894694647986759</v>
      </c>
      <c r="R82" s="31">
        <v>1.406164097601474</v>
      </c>
      <c r="S82" s="31">
        <v>1.338065730808476</v>
      </c>
      <c r="T82" s="31">
        <v>1.2825760466012099</v>
      </c>
      <c r="U82" s="31">
        <v>1.237037706547627</v>
      </c>
      <c r="V82" s="31">
        <v>1.1987343516020761</v>
      </c>
      <c r="W82" s="31">
        <v>1.164890602105328</v>
      </c>
      <c r="X82" s="31">
        <v>1.132672057784553</v>
      </c>
      <c r="Y82" s="31">
        <v>1.099185297753339</v>
      </c>
      <c r="Z82" s="31">
        <v>1.0614778805116849</v>
      </c>
      <c r="AA82" s="31">
        <v>1.0165383439459981</v>
      </c>
      <c r="AB82" s="31">
        <v>0.96129620532909466</v>
      </c>
      <c r="AC82" s="31">
        <v>0.89262196132019944</v>
      </c>
      <c r="AD82" s="31">
        <v>0.807327087964964</v>
      </c>
      <c r="AE82" s="31">
        <v>0.70216404069542471</v>
      </c>
      <c r="AF82" s="31">
        <v>0.57382625433005707</v>
      </c>
      <c r="AG82" s="31">
        <v>0.4189481430737132</v>
      </c>
      <c r="AH82" s="32">
        <v>0.23410510051768799</v>
      </c>
    </row>
    <row r="83" spans="1:34" x14ac:dyDescent="0.25">
      <c r="A83" s="30">
        <v>70</v>
      </c>
      <c r="B83" s="31">
        <v>6.2540222763373929</v>
      </c>
      <c r="C83" s="31">
        <v>5.6596969255153784</v>
      </c>
      <c r="D83" s="31">
        <v>5.113303641939801</v>
      </c>
      <c r="E83" s="31">
        <v>4.6131000678572196</v>
      </c>
      <c r="F83" s="31">
        <v>4.1572848249005947</v>
      </c>
      <c r="G83" s="31">
        <v>3.7439975140892972</v>
      </c>
      <c r="H83" s="31">
        <v>3.3713187158291178</v>
      </c>
      <c r="I83" s="31">
        <v>3.0372699899122488</v>
      </c>
      <c r="J83" s="31">
        <v>2.7398138755172972</v>
      </c>
      <c r="K83" s="31">
        <v>2.476853891209279</v>
      </c>
      <c r="L83" s="31">
        <v>2.2462345349396231</v>
      </c>
      <c r="M83" s="31">
        <v>2.045741284046164</v>
      </c>
      <c r="N83" s="31">
        <v>1.8731005952531561</v>
      </c>
      <c r="O83" s="31">
        <v>1.7259799046712501</v>
      </c>
      <c r="P83" s="31">
        <v>1.601987627797524</v>
      </c>
      <c r="Q83" s="31">
        <v>1.4986731595154561</v>
      </c>
      <c r="R83" s="31">
        <v>1.4135268740949301</v>
      </c>
      <c r="S83" s="31">
        <v>1.3439801251922581</v>
      </c>
      <c r="T83" s="31">
        <v>1.287405245850141</v>
      </c>
      <c r="U83" s="31">
        <v>1.2411155484977121</v>
      </c>
      <c r="V83" s="31">
        <v>1.2023653249504971</v>
      </c>
      <c r="W83" s="31">
        <v>1.1683498464104429</v>
      </c>
      <c r="X83" s="31">
        <v>1.136205363465904</v>
      </c>
      <c r="Y83" s="31">
        <v>1.10300910609164</v>
      </c>
      <c r="Z83" s="31">
        <v>1.0657792836488309</v>
      </c>
      <c r="AA83" s="31">
        <v>1.0214750848850691</v>
      </c>
      <c r="AB83" s="31">
        <v>0.96699667793433752</v>
      </c>
      <c r="AC83" s="31">
        <v>0.89918521031704712</v>
      </c>
      <c r="AD83" s="31">
        <v>0.81482280894002179</v>
      </c>
      <c r="AE83" s="31">
        <v>0.71063258009648778</v>
      </c>
      <c r="AF83" s="31">
        <v>0.58327860946608212</v>
      </c>
      <c r="AG83" s="31">
        <v>0.42936596211484879</v>
      </c>
      <c r="AH83" s="32">
        <v>0.2454406824952588</v>
      </c>
    </row>
    <row r="84" spans="1:34" x14ac:dyDescent="0.25">
      <c r="A84" s="33">
        <v>80</v>
      </c>
      <c r="B84" s="34">
        <v>6.360802331167462</v>
      </c>
      <c r="C84" s="34">
        <v>5.7549885771123597</v>
      </c>
      <c r="D84" s="34">
        <v>5.197950888089145</v>
      </c>
      <c r="E84" s="34">
        <v>4.6879175572055551</v>
      </c>
      <c r="F84" s="34">
        <v>4.2230578569557267</v>
      </c>
      <c r="G84" s="34">
        <v>3.8014820392202151</v>
      </c>
      <c r="H84" s="34">
        <v>3.4212413352659858</v>
      </c>
      <c r="I84" s="34">
        <v>3.0803279557464109</v>
      </c>
      <c r="J84" s="34">
        <v>2.7766750907012749</v>
      </c>
      <c r="K84" s="34">
        <v>2.5081569095567708</v>
      </c>
      <c r="L84" s="34">
        <v>2.2725885611255081</v>
      </c>
      <c r="M84" s="34">
        <v>2.0677261736065011</v>
      </c>
      <c r="N84" s="34">
        <v>1.891266854585179</v>
      </c>
      <c r="O84" s="34">
        <v>1.740848691033376</v>
      </c>
      <c r="P84" s="34">
        <v>1.6140507493093399</v>
      </c>
      <c r="Q84" s="34">
        <v>1.508393075157735</v>
      </c>
      <c r="R84" s="34">
        <v>1.421336693709625</v>
      </c>
      <c r="S84" s="34">
        <v>1.3502836094824899</v>
      </c>
      <c r="T84" s="34">
        <v>1.2925768063802221</v>
      </c>
      <c r="U84" s="34">
        <v>1.2455002476931241</v>
      </c>
      <c r="V84" s="34">
        <v>1.2062788760979031</v>
      </c>
      <c r="W84" s="34">
        <v>1.172078613657686</v>
      </c>
      <c r="X84" s="34">
        <v>1.140006361822004</v>
      </c>
      <c r="Y84" s="34">
        <v>1.1071100014267961</v>
      </c>
      <c r="Z84" s="34">
        <v>1.070378392694415</v>
      </c>
      <c r="AA84" s="34">
        <v>1.0267413752336401</v>
      </c>
      <c r="AB84" s="34">
        <v>0.97306976803962852</v>
      </c>
      <c r="AC84" s="34">
        <v>0.90617536949397703</v>
      </c>
      <c r="AD84" s="34">
        <v>0.82281095736466958</v>
      </c>
      <c r="AE84" s="34">
        <v>0.71967028880613459</v>
      </c>
      <c r="AF84" s="34">
        <v>0.59338810035917011</v>
      </c>
      <c r="AG84" s="34">
        <v>0.44054010795100851</v>
      </c>
      <c r="AH84" s="35">
        <v>0.25764300689528952</v>
      </c>
    </row>
    <row r="87" spans="1:34" ht="28.9" customHeight="1" x14ac:dyDescent="0.5">
      <c r="A87" s="1" t="s">
        <v>32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33</v>
      </c>
      <c r="B90" s="6">
        <v>4</v>
      </c>
      <c r="C90" s="6" t="s">
        <v>13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34</v>
      </c>
      <c r="B94" s="23" t="s">
        <v>35</v>
      </c>
    </row>
    <row r="95" spans="1:34" x14ac:dyDescent="0.25">
      <c r="A95" s="5">
        <v>0</v>
      </c>
      <c r="B95" s="32">
        <v>0</v>
      </c>
    </row>
    <row r="96" spans="1:34" x14ac:dyDescent="0.25">
      <c r="A96" s="5">
        <v>0.125</v>
      </c>
      <c r="B96" s="32">
        <v>1.210490740740755E-2</v>
      </c>
    </row>
    <row r="97" spans="1:2" x14ac:dyDescent="0.25">
      <c r="A97" s="5">
        <v>0.25</v>
      </c>
      <c r="B97" s="32">
        <v>-7.2994444444444362E-2</v>
      </c>
    </row>
    <row r="98" spans="1:2" x14ac:dyDescent="0.25">
      <c r="A98" s="5">
        <v>0.375</v>
      </c>
      <c r="B98" s="32">
        <v>-4.3487500000000123E-2</v>
      </c>
    </row>
    <row r="99" spans="1:2" x14ac:dyDescent="0.25">
      <c r="A99" s="5">
        <v>0.5</v>
      </c>
      <c r="B99" s="32">
        <v>-5.6810614525139691E-2</v>
      </c>
    </row>
    <row r="100" spans="1:2" x14ac:dyDescent="0.25">
      <c r="A100" s="5">
        <v>0.625</v>
      </c>
      <c r="B100" s="32">
        <v>-5.8665502793296083E-2</v>
      </c>
    </row>
    <row r="101" spans="1:2" x14ac:dyDescent="0.25">
      <c r="A101" s="5">
        <v>0.75</v>
      </c>
      <c r="B101" s="32">
        <v>-6.0520391061452461E-2</v>
      </c>
    </row>
    <row r="102" spans="1:2" x14ac:dyDescent="0.25">
      <c r="A102" s="5">
        <v>0.875</v>
      </c>
      <c r="B102" s="32">
        <v>-6.2375279329608853E-2</v>
      </c>
    </row>
    <row r="103" spans="1:2" x14ac:dyDescent="0.25">
      <c r="A103" s="5">
        <v>1</v>
      </c>
      <c r="B103" s="32">
        <v>-5.1636591478696481E-2</v>
      </c>
    </row>
    <row r="104" spans="1:2" x14ac:dyDescent="0.25">
      <c r="A104" s="5">
        <v>1.125</v>
      </c>
      <c r="B104" s="32">
        <v>-4.1174208144796443E-2</v>
      </c>
    </row>
    <row r="105" spans="1:2" x14ac:dyDescent="0.25">
      <c r="A105" s="5">
        <v>1.25</v>
      </c>
      <c r="B105" s="32">
        <v>-3.9918552036199102E-2</v>
      </c>
    </row>
    <row r="106" spans="1:2" x14ac:dyDescent="0.25">
      <c r="A106" s="5">
        <v>1.375</v>
      </c>
      <c r="B106" s="32">
        <v>-3.8662895927601748E-2</v>
      </c>
    </row>
    <row r="107" spans="1:2" x14ac:dyDescent="0.25">
      <c r="A107" s="5">
        <v>1.5</v>
      </c>
      <c r="B107" s="32">
        <v>-3.3610644257703097E-2</v>
      </c>
    </row>
    <row r="108" spans="1:2" x14ac:dyDescent="0.25">
      <c r="A108" s="5">
        <v>1.625</v>
      </c>
      <c r="B108" s="32">
        <v>-2.834687208216613E-2</v>
      </c>
    </row>
    <row r="109" spans="1:2" x14ac:dyDescent="0.25">
      <c r="A109" s="5">
        <v>1.75</v>
      </c>
      <c r="B109" s="32">
        <v>-2.3083099906629378E-2</v>
      </c>
    </row>
    <row r="110" spans="1:2" x14ac:dyDescent="0.25">
      <c r="A110" s="5">
        <v>1.875</v>
      </c>
      <c r="B110" s="32">
        <v>-1.8130136986301289E-2</v>
      </c>
    </row>
    <row r="111" spans="1:2" x14ac:dyDescent="0.25">
      <c r="A111" s="5">
        <v>2</v>
      </c>
      <c r="B111" s="32">
        <v>-1.5721461187214739E-2</v>
      </c>
    </row>
    <row r="112" spans="1:2" x14ac:dyDescent="0.25">
      <c r="A112" s="5">
        <v>2.125</v>
      </c>
      <c r="B112" s="32">
        <v>-1.3312785388128081E-2</v>
      </c>
    </row>
    <row r="113" spans="1:2" x14ac:dyDescent="0.25">
      <c r="A113" s="5">
        <v>2.25</v>
      </c>
      <c r="B113" s="32">
        <v>-1.090410958904098E-2</v>
      </c>
    </row>
    <row r="114" spans="1:2" x14ac:dyDescent="0.25">
      <c r="A114" s="5">
        <v>2.375</v>
      </c>
      <c r="B114" s="32">
        <v>-8.4954337899540988E-3</v>
      </c>
    </row>
    <row r="115" spans="1:2" x14ac:dyDescent="0.25">
      <c r="A115" s="5">
        <v>2.5</v>
      </c>
      <c r="B115" s="32">
        <v>-6.0867579908676639E-3</v>
      </c>
    </row>
    <row r="116" spans="1:2" x14ac:dyDescent="0.25">
      <c r="A116" s="5">
        <v>2.625</v>
      </c>
      <c r="B116" s="32">
        <v>-3.6780821917810069E-3</v>
      </c>
    </row>
    <row r="117" spans="1:2" x14ac:dyDescent="0.25">
      <c r="A117" s="5">
        <v>2.75</v>
      </c>
      <c r="B117" s="32">
        <v>-1.2694063926939061E-3</v>
      </c>
    </row>
    <row r="118" spans="1:2" x14ac:dyDescent="0.25">
      <c r="A118" s="5">
        <v>2.875</v>
      </c>
      <c r="B118" s="32">
        <v>6.4732343679718696E-4</v>
      </c>
    </row>
    <row r="119" spans="1:2" x14ac:dyDescent="0.25">
      <c r="A119" s="5">
        <v>3</v>
      </c>
      <c r="B119" s="32">
        <v>1.1646423751683339E-3</v>
      </c>
    </row>
    <row r="120" spans="1:2" x14ac:dyDescent="0.25">
      <c r="A120" s="5">
        <v>3.125</v>
      </c>
      <c r="B120" s="32">
        <v>1.6819613135403699E-3</v>
      </c>
    </row>
    <row r="121" spans="1:2" x14ac:dyDescent="0.25">
      <c r="A121" s="5">
        <v>3.25</v>
      </c>
      <c r="B121" s="32">
        <v>2.1992802519124059E-3</v>
      </c>
    </row>
    <row r="122" spans="1:2" x14ac:dyDescent="0.25">
      <c r="A122" s="5">
        <v>3.375</v>
      </c>
      <c r="B122" s="32">
        <v>2.7165991902835529E-3</v>
      </c>
    </row>
    <row r="123" spans="1:2" x14ac:dyDescent="0.25">
      <c r="A123" s="5">
        <v>3.5</v>
      </c>
      <c r="B123" s="32">
        <v>3.2339181286546999E-3</v>
      </c>
    </row>
    <row r="124" spans="1:2" x14ac:dyDescent="0.25">
      <c r="A124" s="5">
        <v>3.625</v>
      </c>
      <c r="B124" s="32">
        <v>3.7512370670267359E-3</v>
      </c>
    </row>
    <row r="125" spans="1:2" x14ac:dyDescent="0.25">
      <c r="A125" s="5">
        <v>3.75</v>
      </c>
      <c r="B125" s="32">
        <v>4.2685560053987706E-3</v>
      </c>
    </row>
    <row r="126" spans="1:2" x14ac:dyDescent="0.25">
      <c r="A126" s="5">
        <v>3.875</v>
      </c>
      <c r="B126" s="32">
        <v>5.0357789855071111E-3</v>
      </c>
    </row>
    <row r="127" spans="1:2" x14ac:dyDescent="0.25">
      <c r="A127" s="8">
        <v>4</v>
      </c>
      <c r="B127" s="35">
        <v>6.4057971014497284E-3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2022-10-24T01:46:08Z</dcterms:created>
  <dcterms:modified xsi:type="dcterms:W3CDTF">2022-10-24T02:21:56Z</dcterms:modified>
</cp:coreProperties>
</file>