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1250S\"/>
    </mc:Choice>
  </mc:AlternateContent>
  <xr:revisionPtr revIDLastSave="0" documentId="8_{3EA16DF7-6312-4A7B-876E-3549659625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ffset" sheetId="1" r:id="rId1"/>
    <sheet name="Short Pulse Adder" sheetId="2" r:id="rId2"/>
    <sheet name="Minimum Pulse Width" sheetId="3" r:id="rId3"/>
    <sheet name="Flow Rate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0" i="4" l="1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B80" i="4"/>
  <c r="AH74" i="4"/>
  <c r="AG74" i="4"/>
  <c r="AF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B74" i="4"/>
  <c r="AH68" i="4"/>
  <c r="AG68" i="4"/>
  <c r="AF68" i="4"/>
  <c r="AE68" i="4"/>
  <c r="AD68" i="4"/>
  <c r="AC68" i="4"/>
  <c r="AB68" i="4"/>
  <c r="AA68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B68" i="4"/>
  <c r="AH62" i="4"/>
  <c r="AG62" i="4"/>
  <c r="AF62" i="4"/>
  <c r="AE62" i="4"/>
  <c r="AD62" i="4"/>
  <c r="AC62" i="4"/>
  <c r="AB62" i="4"/>
  <c r="AA62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B62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B56" i="4"/>
  <c r="L50" i="4"/>
  <c r="K50" i="4"/>
  <c r="J50" i="4"/>
  <c r="I50" i="4"/>
  <c r="H50" i="4"/>
  <c r="G50" i="4"/>
  <c r="F50" i="4"/>
  <c r="E50" i="4"/>
  <c r="D50" i="4"/>
  <c r="C50" i="4"/>
  <c r="B50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</calcChain>
</file>

<file path=xl/sharedStrings.xml><?xml version="1.0" encoding="utf-8"?>
<sst xmlns="http://schemas.openxmlformats.org/spreadsheetml/2006/main" count="127" uniqueCount="48">
  <si>
    <t>HP1250S GM HP TUNERS</t>
  </si>
  <si>
    <t>Injector Type:</t>
  </si>
  <si>
    <t>HP1250S</t>
  </si>
  <si>
    <t>Matched Set:</t>
  </si>
  <si>
    <t>None selected</t>
  </si>
  <si>
    <t>Report Date:</t>
  </si>
  <si>
    <t>24/10/2022</t>
  </si>
  <si>
    <t>(c) Injectors Online Pty Ltd ATF Injectors Online Trust 2020</t>
  </si>
  <si>
    <t>Reference Pressure (Gauge):</t>
  </si>
  <si>
    <t>kPa</t>
  </si>
  <si>
    <t>Reference Voltage:</t>
  </si>
  <si>
    <t>V</t>
  </si>
  <si>
    <t>P01, 0411, P59</t>
  </si>
  <si>
    <t>Table data (Offset) [ms]</t>
  </si>
  <si>
    <t>Manifold Vacuum [kPa]</t>
  </si>
  <si>
    <t>Voltage [V]</t>
  </si>
  <si>
    <t>P12</t>
  </si>
  <si>
    <t>E40</t>
  </si>
  <si>
    <t>E37, E38 (before 2009)</t>
  </si>
  <si>
    <t>Differential Pressure [kPa]</t>
  </si>
  <si>
    <t>E38 (2009+), E78, E67</t>
  </si>
  <si>
    <t xml:space="preserve"> </t>
  </si>
  <si>
    <t>HP1250S GM</t>
  </si>
  <si>
    <t>Short Pulse Limit:</t>
  </si>
  <si>
    <t>ms</t>
  </si>
  <si>
    <t>Injector Pulse Width [ms]</t>
  </si>
  <si>
    <t>Pulse Width Adder [ms]</t>
  </si>
  <si>
    <t>P12, E40, E37, E38, E67, E78</t>
  </si>
  <si>
    <t>Minimum Pulse Width (P12):</t>
  </si>
  <si>
    <t>P01, 0411, P59,</t>
  </si>
  <si>
    <t>Engine Speed [RPM]</t>
  </si>
  <si>
    <t>Minimum Pulse Width [ms]</t>
  </si>
  <si>
    <t>E40, E37, E38, E67, E78</t>
  </si>
  <si>
    <t>Scaling</t>
  </si>
  <si>
    <t>%</t>
  </si>
  <si>
    <t>Edit to update</t>
  </si>
  <si>
    <t>Stoich (Petrol)</t>
  </si>
  <si>
    <t>Stoich (Ethanol)</t>
  </si>
  <si>
    <t>Air Fuel Ratio</t>
  </si>
  <si>
    <t>Ethonol Percentage [%]</t>
  </si>
  <si>
    <t>Stoich</t>
  </si>
  <si>
    <t>Stoich  (Scaled)</t>
  </si>
  <si>
    <t>P01, 0411, P59, E40</t>
  </si>
  <si>
    <t>Flow Rate (@100% Duty) [lb/h]</t>
  </si>
  <si>
    <t>Flow Rate (Scaled) [lb/h]</t>
  </si>
  <si>
    <t>P04</t>
  </si>
  <si>
    <t>P05</t>
  </si>
  <si>
    <t>E38 (2009+), E67, E78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</si>
</sst>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"/>
    <numFmt numFmtId="167" formatCode="0.###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/>
    <xf numFmtId="1" fontId="2" fillId="2" borderId="9" xfId="0" applyNumberFormat="1" applyFont="1" applyFill="1" applyBorder="1"/>
    <xf numFmtId="1" fontId="2" fillId="2" borderId="10" xfId="0" applyNumberFormat="1" applyFont="1" applyFill="1" applyBorder="1"/>
    <xf numFmtId="1" fontId="2" fillId="2" borderId="11" xfId="0" applyNumberFormat="1" applyFont="1" applyFill="1" applyBorder="1"/>
    <xf numFmtId="165" fontId="2" fillId="2" borderId="4" xfId="0" applyNumberFormat="1" applyFont="1" applyFill="1" applyBorder="1"/>
    <xf numFmtId="166" fontId="0" fillId="3" borderId="0" xfId="0" applyNumberFormat="1" applyFill="1"/>
    <xf numFmtId="166" fontId="0" fillId="3" borderId="5" xfId="0" applyNumberFormat="1" applyFill="1" applyBorder="1"/>
    <xf numFmtId="165" fontId="2" fillId="2" borderId="6" xfId="0" applyNumberFormat="1" applyFont="1" applyFill="1" applyBorder="1"/>
    <xf numFmtId="166" fontId="0" fillId="3" borderId="7" xfId="0" applyNumberFormat="1" applyFill="1" applyBorder="1"/>
    <xf numFmtId="166" fontId="0" fillId="3" borderId="8" xfId="0" applyNumberFormat="1" applyFill="1" applyBorder="1"/>
    <xf numFmtId="166" fontId="0" fillId="3" borderId="2" xfId="0" applyNumberFormat="1" applyFill="1" applyBorder="1"/>
    <xf numFmtId="166" fontId="0" fillId="3" borderId="3" xfId="0" applyNumberFormat="1" applyFill="1" applyBorder="1"/>
    <xf numFmtId="2" fontId="2" fillId="2" borderId="1" xfId="0" applyNumberFormat="1" applyFont="1" applyFill="1" applyBorder="1"/>
    <xf numFmtId="2" fontId="2" fillId="2" borderId="2" xfId="0" applyNumberFormat="1" applyFont="1" applyFill="1" applyBorder="1"/>
    <xf numFmtId="2" fontId="2" fillId="2" borderId="3" xfId="0" applyNumberFormat="1" applyFont="1" applyFill="1" applyBorder="1"/>
    <xf numFmtId="2" fontId="2" fillId="2" borderId="9" xfId="0" applyNumberFormat="1" applyFont="1" applyFill="1" applyBorder="1"/>
    <xf numFmtId="2" fontId="2" fillId="2" borderId="10" xfId="0" applyNumberFormat="1" applyFont="1" applyFill="1" applyBorder="1"/>
    <xf numFmtId="2" fontId="2" fillId="2" borderId="11" xfId="0" applyNumberFormat="1" applyFont="1" applyFill="1" applyBorder="1"/>
    <xf numFmtId="165" fontId="2" fillId="2" borderId="1" xfId="0" applyNumberFormat="1" applyFont="1" applyFill="1" applyBorder="1"/>
    <xf numFmtId="165" fontId="2" fillId="2" borderId="2" xfId="0" applyNumberFormat="1" applyFont="1" applyFill="1" applyBorder="1"/>
    <xf numFmtId="165" fontId="2" fillId="2" borderId="3" xfId="0" applyNumberFormat="1" applyFont="1" applyFill="1" applyBorder="1"/>
    <xf numFmtId="165" fontId="2" fillId="2" borderId="9" xfId="0" applyNumberFormat="1" applyFont="1" applyFill="1" applyBorder="1"/>
    <xf numFmtId="165" fontId="2" fillId="2" borderId="10" xfId="0" applyNumberFormat="1" applyFont="1" applyFill="1" applyBorder="1"/>
    <xf numFmtId="165" fontId="2" fillId="2" borderId="11" xfId="0" applyNumberFormat="1" applyFont="1" applyFill="1" applyBorder="1"/>
    <xf numFmtId="1" fontId="2" fillId="2" borderId="12" xfId="0" applyNumberFormat="1" applyFont="1" applyFill="1" applyBorder="1"/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167" fontId="2" fillId="4" borderId="15" xfId="0" applyNumberFormat="1" applyFont="1" applyFill="1" applyBorder="1"/>
    <xf numFmtId="2" fontId="2" fillId="2" borderId="12" xfId="0" applyNumberFormat="1" applyFont="1" applyFill="1" applyBorder="1" applyAlignment="1">
      <alignment wrapText="1"/>
    </xf>
    <xf numFmtId="2" fontId="2" fillId="2" borderId="13" xfId="0" applyNumberFormat="1" applyFont="1" applyFill="1" applyBorder="1" applyAlignment="1">
      <alignment wrapText="1"/>
    </xf>
    <xf numFmtId="2" fontId="2" fillId="2" borderId="14" xfId="0" applyNumberFormat="1" applyFont="1" applyFill="1" applyBorder="1" applyAlignment="1">
      <alignment wrapText="1"/>
    </xf>
    <xf numFmtId="167" fontId="2" fillId="4" borderId="15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4CD6788-3076-42A1-A007-BEFC0B38F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FB5947-886E-411A-AB43-EF75C2828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39777B-E48E-415D-A00D-3556FFCC3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319238-9B91-4684-AF14-F007571269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H225"/>
  <sheetViews>
    <sheetView tabSelected="1" workbookViewId="0">
      <selection activeCell="B12" sqref="B12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1" spans="1:4" x14ac:dyDescent="0.25">
      <c r="A21" t="s">
        <v>7</v>
      </c>
    </row>
    <row r="23" spans="1:4" x14ac:dyDescent="0.25">
      <c r="A23" s="2"/>
      <c r="B23" s="11"/>
      <c r="C23" s="11"/>
      <c r="D23" s="12"/>
    </row>
    <row r="24" spans="1:4" x14ac:dyDescent="0.25">
      <c r="A24" s="5" t="s">
        <v>8</v>
      </c>
      <c r="B24" s="13">
        <v>400</v>
      </c>
      <c r="C24" s="13" t="s">
        <v>9</v>
      </c>
      <c r="D24" s="14"/>
    </row>
    <row r="25" spans="1:4" x14ac:dyDescent="0.25">
      <c r="A25" s="5" t="s">
        <v>10</v>
      </c>
      <c r="B25" s="13">
        <v>14</v>
      </c>
      <c r="C25" s="13" t="s">
        <v>11</v>
      </c>
      <c r="D25" s="14"/>
    </row>
    <row r="26" spans="1:4" x14ac:dyDescent="0.25">
      <c r="A26" s="8"/>
      <c r="B26" s="15"/>
      <c r="C26" s="15"/>
      <c r="D26" s="16"/>
    </row>
    <row r="32" spans="1:4" ht="28.9" customHeight="1" x14ac:dyDescent="0.5">
      <c r="A32" s="1" t="s">
        <v>12</v>
      </c>
      <c r="B32" s="1"/>
    </row>
    <row r="33" spans="1:18" x14ac:dyDescent="0.25">
      <c r="A33" s="17" t="s">
        <v>13</v>
      </c>
      <c r="B33" s="18" t="s">
        <v>14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9"/>
    </row>
    <row r="34" spans="1:18" x14ac:dyDescent="0.25">
      <c r="A34" s="20" t="s">
        <v>15</v>
      </c>
      <c r="B34" s="21">
        <v>0</v>
      </c>
      <c r="C34" s="21">
        <v>5</v>
      </c>
      <c r="D34" s="21">
        <v>10</v>
      </c>
      <c r="E34" s="21">
        <v>15</v>
      </c>
      <c r="F34" s="21">
        <v>20</v>
      </c>
      <c r="G34" s="21">
        <v>25</v>
      </c>
      <c r="H34" s="21">
        <v>30</v>
      </c>
      <c r="I34" s="21">
        <v>35</v>
      </c>
      <c r="J34" s="21">
        <v>40</v>
      </c>
      <c r="K34" s="21">
        <v>45</v>
      </c>
      <c r="L34" s="21">
        <v>50</v>
      </c>
      <c r="M34" s="21">
        <v>55</v>
      </c>
      <c r="N34" s="21">
        <v>60</v>
      </c>
      <c r="O34" s="21">
        <v>65</v>
      </c>
      <c r="P34" s="21">
        <v>70</v>
      </c>
      <c r="Q34" s="21">
        <v>75</v>
      </c>
      <c r="R34" s="22">
        <v>80</v>
      </c>
    </row>
    <row r="35" spans="1:18" x14ac:dyDescent="0.25">
      <c r="A35" s="23">
        <v>4.5</v>
      </c>
      <c r="B35" s="24">
        <v>5.8796104718708833</v>
      </c>
      <c r="C35" s="24">
        <v>5.9251865548570519</v>
      </c>
      <c r="D35" s="24">
        <v>5.9707626378432206</v>
      </c>
      <c r="E35" s="24">
        <v>6.0163387208293901</v>
      </c>
      <c r="F35" s="24">
        <v>6.0619148038155588</v>
      </c>
      <c r="G35" s="24">
        <v>6.1074908868017266</v>
      </c>
      <c r="H35" s="24">
        <v>6.1530669697878961</v>
      </c>
      <c r="I35" s="24">
        <v>6.1986430527740648</v>
      </c>
      <c r="J35" s="24">
        <v>6.2442191357602344</v>
      </c>
      <c r="K35" s="24">
        <v>6.289795218746403</v>
      </c>
      <c r="L35" s="24">
        <v>6.3353713017325717</v>
      </c>
      <c r="M35" s="24">
        <v>6.3809473847187403</v>
      </c>
      <c r="N35" s="24">
        <v>6.426523467704909</v>
      </c>
      <c r="O35" s="24">
        <v>6.4720995506910777</v>
      </c>
      <c r="P35" s="24">
        <v>6.5176756336772463</v>
      </c>
      <c r="Q35" s="24">
        <v>6.5632517166634159</v>
      </c>
      <c r="R35" s="25">
        <v>6.6088277996495854</v>
      </c>
    </row>
    <row r="36" spans="1:18" x14ac:dyDescent="0.25">
      <c r="A36" s="23">
        <v>5</v>
      </c>
      <c r="B36" s="24">
        <v>5.2790780352894187</v>
      </c>
      <c r="C36" s="24">
        <v>5.3199074009669189</v>
      </c>
      <c r="D36" s="24">
        <v>5.3607367666444183</v>
      </c>
      <c r="E36" s="24">
        <v>5.4015661323219186</v>
      </c>
      <c r="F36" s="24">
        <v>5.4423954979994189</v>
      </c>
      <c r="G36" s="24">
        <v>5.4832248636769183</v>
      </c>
      <c r="H36" s="24">
        <v>5.5240542293544186</v>
      </c>
      <c r="I36" s="24">
        <v>5.5648835950319189</v>
      </c>
      <c r="J36" s="24">
        <v>5.6057129607094192</v>
      </c>
      <c r="K36" s="24">
        <v>5.6465423263869194</v>
      </c>
      <c r="L36" s="24">
        <v>5.6873716920644188</v>
      </c>
      <c r="M36" s="24">
        <v>5.7282010577419191</v>
      </c>
      <c r="N36" s="24">
        <v>5.7690304234194194</v>
      </c>
      <c r="O36" s="24">
        <v>5.8098597890969188</v>
      </c>
      <c r="P36" s="24">
        <v>5.8506891547744191</v>
      </c>
      <c r="Q36" s="24">
        <v>5.8915185204519194</v>
      </c>
      <c r="R36" s="25">
        <v>5.9323478861294197</v>
      </c>
    </row>
    <row r="37" spans="1:18" x14ac:dyDescent="0.25">
      <c r="A37" s="23">
        <v>5.5</v>
      </c>
      <c r="B37" s="24">
        <v>4.738896420467861</v>
      </c>
      <c r="C37" s="24">
        <v>4.7753264396060473</v>
      </c>
      <c r="D37" s="24">
        <v>4.8117564587442354</v>
      </c>
      <c r="E37" s="24">
        <v>4.8481864778824209</v>
      </c>
      <c r="F37" s="24">
        <v>4.8846164970206072</v>
      </c>
      <c r="G37" s="24">
        <v>4.9210465161587944</v>
      </c>
      <c r="H37" s="24">
        <v>4.9574765352969807</v>
      </c>
      <c r="I37" s="24">
        <v>4.9939065544351671</v>
      </c>
      <c r="J37" s="24">
        <v>5.0303365735733534</v>
      </c>
      <c r="K37" s="24">
        <v>5.0667665927115406</v>
      </c>
      <c r="L37" s="24">
        <v>5.1031966118497269</v>
      </c>
      <c r="M37" s="24">
        <v>5.1396266309879133</v>
      </c>
      <c r="N37" s="24">
        <v>5.1760566501261014</v>
      </c>
      <c r="O37" s="24">
        <v>5.2124866692642868</v>
      </c>
      <c r="P37" s="24">
        <v>5.2489166884024732</v>
      </c>
      <c r="Q37" s="24">
        <v>5.2853467075406586</v>
      </c>
      <c r="R37" s="25">
        <v>5.3217767266788467</v>
      </c>
    </row>
    <row r="38" spans="1:18" x14ac:dyDescent="0.25">
      <c r="A38" s="23">
        <v>6</v>
      </c>
      <c r="B38" s="24">
        <v>4.254695310632866</v>
      </c>
      <c r="C38" s="24">
        <v>4.2870608862487609</v>
      </c>
      <c r="D38" s="24">
        <v>4.3194264618646558</v>
      </c>
      <c r="E38" s="24">
        <v>4.3517920374805499</v>
      </c>
      <c r="F38" s="24">
        <v>4.3841576130964448</v>
      </c>
      <c r="G38" s="24">
        <v>4.4165231887123397</v>
      </c>
      <c r="H38" s="24">
        <v>4.4488887643282347</v>
      </c>
      <c r="I38" s="24">
        <v>4.4812543399441296</v>
      </c>
      <c r="J38" s="24">
        <v>4.5136199155600236</v>
      </c>
      <c r="K38" s="24">
        <v>4.5459854911759194</v>
      </c>
      <c r="L38" s="24">
        <v>4.5783510667918126</v>
      </c>
      <c r="M38" s="24">
        <v>4.6107166424077084</v>
      </c>
      <c r="N38" s="24">
        <v>4.6430822180236033</v>
      </c>
      <c r="O38" s="24">
        <v>4.6754477936394974</v>
      </c>
      <c r="P38" s="24">
        <v>4.7078133692553923</v>
      </c>
      <c r="Q38" s="24">
        <v>4.7401789448712872</v>
      </c>
      <c r="R38" s="25">
        <v>4.7725445204871821</v>
      </c>
    </row>
    <row r="39" spans="1:18" x14ac:dyDescent="0.25">
      <c r="A39" s="23">
        <v>6.5</v>
      </c>
      <c r="B39" s="24">
        <v>3.822268722191188</v>
      </c>
      <c r="C39" s="24">
        <v>3.850892289549479</v>
      </c>
      <c r="D39" s="24">
        <v>3.8795158569077701</v>
      </c>
      <c r="E39" s="24">
        <v>3.9081394242660612</v>
      </c>
      <c r="F39" s="24">
        <v>3.9367629916243509</v>
      </c>
      <c r="G39" s="24">
        <v>3.965386558982642</v>
      </c>
      <c r="H39" s="24">
        <v>3.9940101263409331</v>
      </c>
      <c r="I39" s="24">
        <v>4.0226336936992242</v>
      </c>
      <c r="J39" s="24">
        <v>4.0512572610575148</v>
      </c>
      <c r="K39" s="24">
        <v>4.0798808284158046</v>
      </c>
      <c r="L39" s="24">
        <v>4.1085043957740961</v>
      </c>
      <c r="M39" s="24">
        <v>4.1371279631323867</v>
      </c>
      <c r="N39" s="24">
        <v>4.1657515304906774</v>
      </c>
      <c r="O39" s="24">
        <v>4.1943750978489689</v>
      </c>
      <c r="P39" s="24">
        <v>4.2229986652072604</v>
      </c>
      <c r="Q39" s="24">
        <v>4.2516222325655502</v>
      </c>
      <c r="R39" s="25">
        <v>4.2802457999238408</v>
      </c>
    </row>
    <row r="40" spans="1:18" x14ac:dyDescent="0.25">
      <c r="A40" s="23">
        <v>7</v>
      </c>
      <c r="B40" s="24">
        <v>3.4375750047296938</v>
      </c>
      <c r="C40" s="24">
        <v>3.4627665313427349</v>
      </c>
      <c r="D40" s="24">
        <v>3.4879580579557761</v>
      </c>
      <c r="E40" s="24">
        <v>3.5131495845688172</v>
      </c>
      <c r="F40" s="24">
        <v>3.5383411111818579</v>
      </c>
      <c r="G40" s="24">
        <v>3.563532637794899</v>
      </c>
      <c r="H40" s="24">
        <v>3.5887241644079402</v>
      </c>
      <c r="I40" s="24">
        <v>3.6139156910209809</v>
      </c>
      <c r="J40" s="24">
        <v>3.639107217634022</v>
      </c>
      <c r="K40" s="24">
        <v>3.6642987442470631</v>
      </c>
      <c r="L40" s="24">
        <v>3.6894902708601038</v>
      </c>
      <c r="M40" s="24">
        <v>3.714681797473145</v>
      </c>
      <c r="N40" s="24">
        <v>3.7398733240861861</v>
      </c>
      <c r="O40" s="24">
        <v>3.7650648506992268</v>
      </c>
      <c r="P40" s="24">
        <v>3.7902563773122679</v>
      </c>
      <c r="Q40" s="24">
        <v>3.81544790392531</v>
      </c>
      <c r="R40" s="25">
        <v>3.8406394305383502</v>
      </c>
    </row>
    <row r="41" spans="1:18" x14ac:dyDescent="0.25">
      <c r="A41" s="23">
        <v>7.5</v>
      </c>
      <c r="B41" s="24">
        <v>3.0967368410153489</v>
      </c>
      <c r="C41" s="24">
        <v>3.1187938266431612</v>
      </c>
      <c r="D41" s="24">
        <v>3.1408508122709731</v>
      </c>
      <c r="E41" s="24">
        <v>3.162907797898785</v>
      </c>
      <c r="F41" s="24">
        <v>3.184964783526596</v>
      </c>
      <c r="G41" s="24">
        <v>3.2070217691544078</v>
      </c>
      <c r="H41" s="24">
        <v>3.2290787547822202</v>
      </c>
      <c r="I41" s="24">
        <v>3.2511357404100321</v>
      </c>
      <c r="J41" s="24">
        <v>3.2731927260378439</v>
      </c>
      <c r="K41" s="24">
        <v>3.2952497116656549</v>
      </c>
      <c r="L41" s="24">
        <v>3.3173066972934668</v>
      </c>
      <c r="M41" s="24">
        <v>3.3393636829212792</v>
      </c>
      <c r="N41" s="24">
        <v>3.3614206685490911</v>
      </c>
      <c r="O41" s="24">
        <v>3.3834776541769029</v>
      </c>
      <c r="P41" s="24">
        <v>3.4055346398047148</v>
      </c>
      <c r="Q41" s="24">
        <v>3.4275916254325272</v>
      </c>
      <c r="R41" s="25">
        <v>3.4496486110603382</v>
      </c>
    </row>
    <row r="42" spans="1:18" x14ac:dyDescent="0.25">
      <c r="A42" s="23">
        <v>8</v>
      </c>
      <c r="B42" s="24">
        <v>2.796041246995228</v>
      </c>
      <c r="C42" s="24">
        <v>2.8152487236454968</v>
      </c>
      <c r="D42" s="24">
        <v>2.8344562002957669</v>
      </c>
      <c r="E42" s="24">
        <v>2.8536636769460371</v>
      </c>
      <c r="F42" s="24">
        <v>2.8728711535963072</v>
      </c>
      <c r="G42" s="24">
        <v>2.892078630246576</v>
      </c>
      <c r="H42" s="24">
        <v>2.9112861068968461</v>
      </c>
      <c r="I42" s="24">
        <v>2.9304935835471162</v>
      </c>
      <c r="J42" s="24">
        <v>2.9497010601973859</v>
      </c>
      <c r="K42" s="24">
        <v>2.968908536847656</v>
      </c>
      <c r="L42" s="24">
        <v>2.9881160134979252</v>
      </c>
      <c r="M42" s="24">
        <v>3.0073234901481949</v>
      </c>
      <c r="N42" s="24">
        <v>3.026530966798465</v>
      </c>
      <c r="O42" s="24">
        <v>3.0457384434487351</v>
      </c>
      <c r="P42" s="24">
        <v>3.0649459200990039</v>
      </c>
      <c r="Q42" s="24">
        <v>3.084153396749274</v>
      </c>
      <c r="R42" s="25">
        <v>3.1033608733995441</v>
      </c>
    </row>
    <row r="43" spans="1:18" x14ac:dyDescent="0.25">
      <c r="A43" s="23">
        <v>8.5</v>
      </c>
      <c r="B43" s="24">
        <v>2.5319395717965159</v>
      </c>
      <c r="C43" s="24">
        <v>2.5485701037245971</v>
      </c>
      <c r="D43" s="24">
        <v>2.565200635652678</v>
      </c>
      <c r="E43" s="24">
        <v>2.5818311675807588</v>
      </c>
      <c r="F43" s="24">
        <v>2.5984616995088401</v>
      </c>
      <c r="G43" s="24">
        <v>2.61509223143692</v>
      </c>
      <c r="H43" s="24">
        <v>2.6317227633650009</v>
      </c>
      <c r="I43" s="24">
        <v>2.6483532952930822</v>
      </c>
      <c r="J43" s="24">
        <v>2.664983827221163</v>
      </c>
      <c r="K43" s="24">
        <v>2.6816143591492438</v>
      </c>
      <c r="L43" s="24">
        <v>2.6982448910773251</v>
      </c>
      <c r="M43" s="24">
        <v>2.714875423005406</v>
      </c>
      <c r="N43" s="24">
        <v>2.7315059549334859</v>
      </c>
      <c r="O43" s="24">
        <v>2.7481364868615672</v>
      </c>
      <c r="P43" s="24">
        <v>2.764767018789648</v>
      </c>
      <c r="Q43" s="24">
        <v>2.7813975507177289</v>
      </c>
      <c r="R43" s="25">
        <v>2.7980280826458102</v>
      </c>
    </row>
    <row r="44" spans="1:18" x14ac:dyDescent="0.25">
      <c r="A44" s="23">
        <v>9</v>
      </c>
      <c r="B44" s="24">
        <v>2.3010474977264992</v>
      </c>
      <c r="C44" s="24">
        <v>2.31536118143541</v>
      </c>
      <c r="D44" s="24">
        <v>2.3296748651443222</v>
      </c>
      <c r="E44" s="24">
        <v>2.343988548853233</v>
      </c>
      <c r="F44" s="24">
        <v>2.3583022325621452</v>
      </c>
      <c r="G44" s="24">
        <v>2.3726159162710569</v>
      </c>
      <c r="H44" s="24">
        <v>2.3869295999799678</v>
      </c>
      <c r="I44" s="24">
        <v>2.40124328368888</v>
      </c>
      <c r="J44" s="24">
        <v>2.4155569673977921</v>
      </c>
      <c r="K44" s="24">
        <v>2.429870651106703</v>
      </c>
      <c r="L44" s="24">
        <v>2.4441843348156151</v>
      </c>
      <c r="M44" s="24">
        <v>2.458498018524526</v>
      </c>
      <c r="N44" s="24">
        <v>2.4728117022334382</v>
      </c>
      <c r="O44" s="24">
        <v>2.487125385942349</v>
      </c>
      <c r="P44" s="24">
        <v>2.5014390696512612</v>
      </c>
      <c r="Q44" s="24">
        <v>2.515752753360172</v>
      </c>
      <c r="R44" s="25">
        <v>2.5300664370690842</v>
      </c>
    </row>
    <row r="45" spans="1:18" x14ac:dyDescent="0.25">
      <c r="A45" s="23">
        <v>9.5</v>
      </c>
      <c r="B45" s="24">
        <v>2.1001450402725759</v>
      </c>
      <c r="C45" s="24">
        <v>2.1123895045130041</v>
      </c>
      <c r="D45" s="24">
        <v>2.1246339687534319</v>
      </c>
      <c r="E45" s="24">
        <v>2.1368784329938602</v>
      </c>
      <c r="F45" s="24">
        <v>2.149122897234288</v>
      </c>
      <c r="G45" s="24">
        <v>2.1613673614747171</v>
      </c>
      <c r="H45" s="24">
        <v>2.1736118257151449</v>
      </c>
      <c r="I45" s="24">
        <v>2.1858562899555731</v>
      </c>
      <c r="J45" s="24">
        <v>2.1981007541960009</v>
      </c>
      <c r="K45" s="24">
        <v>2.2103452184364292</v>
      </c>
      <c r="L45" s="24">
        <v>2.222589682676857</v>
      </c>
      <c r="M45" s="24">
        <v>2.2348341469172861</v>
      </c>
      <c r="N45" s="24">
        <v>2.2470786111577139</v>
      </c>
      <c r="O45" s="24">
        <v>2.2593230753981421</v>
      </c>
      <c r="P45" s="24">
        <v>2.2715675396385699</v>
      </c>
      <c r="Q45" s="24">
        <v>2.2838120038789982</v>
      </c>
      <c r="R45" s="25">
        <v>2.296056468119426</v>
      </c>
    </row>
    <row r="46" spans="1:18" x14ac:dyDescent="0.25">
      <c r="A46" s="23">
        <v>10</v>
      </c>
      <c r="B46" s="24">
        <v>1.9261765481022419</v>
      </c>
      <c r="C46" s="24">
        <v>1.93658695387254</v>
      </c>
      <c r="D46" s="24">
        <v>1.9469973596428369</v>
      </c>
      <c r="E46" s="24">
        <v>1.9574077654131341</v>
      </c>
      <c r="F46" s="24">
        <v>1.9678181711834319</v>
      </c>
      <c r="G46" s="24">
        <v>1.9782285769537289</v>
      </c>
      <c r="H46" s="24">
        <v>1.9886389827240261</v>
      </c>
      <c r="I46" s="24">
        <v>1.9990493884943239</v>
      </c>
      <c r="J46" s="24">
        <v>2.0094597942646208</v>
      </c>
      <c r="K46" s="24">
        <v>2.019870200034918</v>
      </c>
      <c r="L46" s="24">
        <v>2.0302806058052161</v>
      </c>
      <c r="M46" s="24">
        <v>2.0406910115755128</v>
      </c>
      <c r="N46" s="24">
        <v>2.05110141734581</v>
      </c>
      <c r="O46" s="24">
        <v>2.061511823116108</v>
      </c>
      <c r="P46" s="24">
        <v>2.0719222288864052</v>
      </c>
      <c r="Q46" s="24">
        <v>2.0823326346567019</v>
      </c>
      <c r="R46" s="25">
        <v>2.092743040427</v>
      </c>
    </row>
    <row r="47" spans="1:18" x14ac:dyDescent="0.25">
      <c r="A47" s="23">
        <v>10.5</v>
      </c>
      <c r="B47" s="24">
        <v>1.776250703063103</v>
      </c>
      <c r="C47" s="24">
        <v>1.785049743609288</v>
      </c>
      <c r="D47" s="24">
        <v>1.793848784155474</v>
      </c>
      <c r="E47" s="24">
        <v>1.8026478247016591</v>
      </c>
      <c r="F47" s="24">
        <v>1.8114468652478439</v>
      </c>
      <c r="G47" s="24">
        <v>1.820245905794029</v>
      </c>
      <c r="H47" s="24">
        <v>1.8290449463402141</v>
      </c>
      <c r="I47" s="24">
        <v>1.8378439868863989</v>
      </c>
      <c r="J47" s="24">
        <v>1.846643027432584</v>
      </c>
      <c r="K47" s="24">
        <v>1.85544206797877</v>
      </c>
      <c r="L47" s="24">
        <v>1.8642411085249551</v>
      </c>
      <c r="M47" s="24">
        <v>1.8730401490711399</v>
      </c>
      <c r="N47" s="24">
        <v>1.881839189617325</v>
      </c>
      <c r="O47" s="24">
        <v>1.8906382301635101</v>
      </c>
      <c r="P47" s="24">
        <v>1.8994372707096949</v>
      </c>
      <c r="Q47" s="24">
        <v>1.90823631125588</v>
      </c>
      <c r="R47" s="25">
        <v>1.9170353518020651</v>
      </c>
    </row>
    <row r="48" spans="1:18" x14ac:dyDescent="0.25">
      <c r="A48" s="23">
        <v>11</v>
      </c>
      <c r="B48" s="24">
        <v>1.647640520182881</v>
      </c>
      <c r="C48" s="24">
        <v>1.655038420998638</v>
      </c>
      <c r="D48" s="24">
        <v>1.662436321814396</v>
      </c>
      <c r="E48" s="24">
        <v>1.6698342226301539</v>
      </c>
      <c r="F48" s="24">
        <v>1.677232123445912</v>
      </c>
      <c r="G48" s="24">
        <v>1.684630024261669</v>
      </c>
      <c r="H48" s="24">
        <v>1.6920279250774271</v>
      </c>
      <c r="I48" s="24">
        <v>1.6994258258931849</v>
      </c>
      <c r="J48" s="24">
        <v>1.706823726708943</v>
      </c>
      <c r="K48" s="24">
        <v>1.7142216275247</v>
      </c>
      <c r="L48" s="24">
        <v>1.7216195283404581</v>
      </c>
      <c r="M48" s="24">
        <v>1.7290174291562159</v>
      </c>
      <c r="N48" s="24">
        <v>1.736415329971974</v>
      </c>
      <c r="O48" s="24">
        <v>1.743813230787731</v>
      </c>
      <c r="P48" s="24">
        <v>1.7512111316034891</v>
      </c>
      <c r="Q48" s="24">
        <v>1.7586090324192469</v>
      </c>
      <c r="R48" s="25">
        <v>1.766006933235005</v>
      </c>
    </row>
    <row r="49" spans="1:18" x14ac:dyDescent="0.25">
      <c r="A49" s="23">
        <v>11.5</v>
      </c>
      <c r="B49" s="24">
        <v>1.5377833476693881</v>
      </c>
      <c r="C49" s="24">
        <v>1.5439778664960699</v>
      </c>
      <c r="D49" s="24">
        <v>1.550172385322752</v>
      </c>
      <c r="E49" s="24">
        <v>1.5563669041494339</v>
      </c>
      <c r="F49" s="24">
        <v>1.562561422976116</v>
      </c>
      <c r="G49" s="24">
        <v>1.5687559418027981</v>
      </c>
      <c r="H49" s="24">
        <v>1.57495046062948</v>
      </c>
      <c r="I49" s="24">
        <v>1.5811449794561621</v>
      </c>
      <c r="J49" s="24">
        <v>1.5873394982828439</v>
      </c>
      <c r="K49" s="24">
        <v>1.593534017109526</v>
      </c>
      <c r="L49" s="24">
        <v>1.5997285359362079</v>
      </c>
      <c r="M49" s="24">
        <v>1.60592305476289</v>
      </c>
      <c r="N49" s="24">
        <v>1.6121175735895721</v>
      </c>
      <c r="O49" s="24">
        <v>1.618312092416254</v>
      </c>
      <c r="P49" s="24">
        <v>1.624506611242936</v>
      </c>
      <c r="Q49" s="24">
        <v>1.6307011300696179</v>
      </c>
      <c r="R49" s="25">
        <v>1.6368956488963</v>
      </c>
    </row>
    <row r="50" spans="1:18" x14ac:dyDescent="0.25">
      <c r="A50" s="23">
        <v>12</v>
      </c>
      <c r="B50" s="24">
        <v>1.44428086691055</v>
      </c>
      <c r="C50" s="24">
        <v>1.449457293737173</v>
      </c>
      <c r="D50" s="24">
        <v>1.4546337205637969</v>
      </c>
      <c r="E50" s="24">
        <v>1.459810147390421</v>
      </c>
      <c r="F50" s="24">
        <v>1.4649865742170449</v>
      </c>
      <c r="G50" s="24">
        <v>1.470163001043669</v>
      </c>
      <c r="H50" s="24">
        <v>1.475339427870292</v>
      </c>
      <c r="I50" s="24">
        <v>1.4805158546969159</v>
      </c>
      <c r="J50" s="24">
        <v>1.48569228152354</v>
      </c>
      <c r="K50" s="24">
        <v>1.4908687083501639</v>
      </c>
      <c r="L50" s="24">
        <v>1.4960451351767869</v>
      </c>
      <c r="M50" s="24">
        <v>1.5012215620034111</v>
      </c>
      <c r="N50" s="24">
        <v>1.506397988830035</v>
      </c>
      <c r="O50" s="24">
        <v>1.5115744156566591</v>
      </c>
      <c r="P50" s="24">
        <v>1.516750842483283</v>
      </c>
      <c r="Q50" s="24">
        <v>1.521927269309906</v>
      </c>
      <c r="R50" s="25">
        <v>1.5271036961365301</v>
      </c>
    </row>
    <row r="51" spans="1:18" x14ac:dyDescent="0.25">
      <c r="A51" s="23">
        <v>12.5</v>
      </c>
      <c r="B51" s="24">
        <v>1.364899092474398</v>
      </c>
      <c r="C51" s="24">
        <v>1.369230249537648</v>
      </c>
      <c r="D51" s="24">
        <v>1.3735614066008981</v>
      </c>
      <c r="E51" s="24">
        <v>1.3778925636641479</v>
      </c>
      <c r="F51" s="24">
        <v>1.382223720727398</v>
      </c>
      <c r="G51" s="24">
        <v>1.3865548777906469</v>
      </c>
      <c r="H51" s="24">
        <v>1.3908860348538969</v>
      </c>
      <c r="I51" s="24">
        <v>1.395217191917147</v>
      </c>
      <c r="J51" s="24">
        <v>1.399548348980397</v>
      </c>
      <c r="K51" s="24">
        <v>1.4038795060436471</v>
      </c>
      <c r="L51" s="24">
        <v>1.408210663106896</v>
      </c>
      <c r="M51" s="24">
        <v>1.4125418201701461</v>
      </c>
      <c r="N51" s="24">
        <v>1.4168729772333959</v>
      </c>
      <c r="O51" s="24">
        <v>1.4212041342966459</v>
      </c>
      <c r="P51" s="24">
        <v>1.425535291359896</v>
      </c>
      <c r="Q51" s="24">
        <v>1.429866448423146</v>
      </c>
      <c r="R51" s="25">
        <v>1.434197605486395</v>
      </c>
    </row>
    <row r="52" spans="1:18" x14ac:dyDescent="0.25">
      <c r="A52" s="23">
        <v>13</v>
      </c>
      <c r="B52" s="24">
        <v>1.2975683721090749</v>
      </c>
      <c r="C52" s="24">
        <v>1.301214613893301</v>
      </c>
      <c r="D52" s="24">
        <v>1.3048608556775281</v>
      </c>
      <c r="E52" s="24">
        <v>1.3085070974617541</v>
      </c>
      <c r="F52" s="24">
        <v>1.3121533392459801</v>
      </c>
      <c r="G52" s="24">
        <v>1.3157995810302059</v>
      </c>
      <c r="H52" s="24">
        <v>1.3194458228144319</v>
      </c>
      <c r="I52" s="24">
        <v>1.3230920645986579</v>
      </c>
      <c r="J52" s="24">
        <v>1.3267383063828839</v>
      </c>
      <c r="K52" s="24">
        <v>1.3303845481671099</v>
      </c>
      <c r="L52" s="24">
        <v>1.3340307899513371</v>
      </c>
      <c r="M52" s="24">
        <v>1.3376770317355631</v>
      </c>
      <c r="N52" s="24">
        <v>1.3413232735197891</v>
      </c>
      <c r="O52" s="24">
        <v>1.3449695153040151</v>
      </c>
      <c r="P52" s="24">
        <v>1.3486157570882411</v>
      </c>
      <c r="Q52" s="24">
        <v>1.3522619988724669</v>
      </c>
      <c r="R52" s="25">
        <v>1.355908240656694</v>
      </c>
    </row>
    <row r="53" spans="1:18" x14ac:dyDescent="0.25">
      <c r="A53" s="23">
        <v>13.5</v>
      </c>
      <c r="B53" s="24">
        <v>1.240383386742828</v>
      </c>
      <c r="C53" s="24">
        <v>1.243492599980047</v>
      </c>
      <c r="D53" s="24">
        <v>1.246601813217266</v>
      </c>
      <c r="E53" s="24">
        <v>1.249711026454486</v>
      </c>
      <c r="F53" s="24">
        <v>1.252820239691705</v>
      </c>
      <c r="G53" s="24">
        <v>1.255929452928924</v>
      </c>
      <c r="H53" s="24">
        <v>1.2590386661661439</v>
      </c>
      <c r="I53" s="24">
        <v>1.2621478794033629</v>
      </c>
      <c r="J53" s="24">
        <v>1.2652570926405819</v>
      </c>
      <c r="K53" s="24">
        <v>1.2683663058778021</v>
      </c>
      <c r="L53" s="24">
        <v>1.2714755191150211</v>
      </c>
      <c r="M53" s="24">
        <v>1.274584732352241</v>
      </c>
      <c r="N53" s="24">
        <v>1.27769394558946</v>
      </c>
      <c r="O53" s="24">
        <v>1.2808031588266791</v>
      </c>
      <c r="P53" s="24">
        <v>1.283912372063899</v>
      </c>
      <c r="Q53" s="24">
        <v>1.287021585301118</v>
      </c>
      <c r="R53" s="25">
        <v>1.290130798538337</v>
      </c>
    </row>
    <row r="54" spans="1:18" x14ac:dyDescent="0.25">
      <c r="A54" s="23">
        <v>14</v>
      </c>
      <c r="B54" s="24">
        <v>1.1916031504839999</v>
      </c>
      <c r="C54" s="24">
        <v>1.1943107541538951</v>
      </c>
      <c r="D54" s="24">
        <v>1.197018357823791</v>
      </c>
      <c r="E54" s="24">
        <v>1.199725961493687</v>
      </c>
      <c r="F54" s="24">
        <v>1.202433565163582</v>
      </c>
      <c r="G54" s="24">
        <v>1.2051411688334781</v>
      </c>
      <c r="H54" s="24">
        <v>1.207848772503374</v>
      </c>
      <c r="I54" s="24">
        <v>1.2105563761732689</v>
      </c>
      <c r="J54" s="24">
        <v>1.213263979843165</v>
      </c>
      <c r="K54" s="24">
        <v>1.2159715835130609</v>
      </c>
      <c r="L54" s="24">
        <v>1.218679187182957</v>
      </c>
      <c r="M54" s="24">
        <v>1.221386790852852</v>
      </c>
      <c r="N54" s="24">
        <v>1.224094394522748</v>
      </c>
      <c r="O54" s="24">
        <v>1.2268019981926439</v>
      </c>
      <c r="P54" s="24">
        <v>1.2295096018625391</v>
      </c>
      <c r="Q54" s="24">
        <v>1.232217205532435</v>
      </c>
      <c r="R54" s="25">
        <v>1.2349248092023311</v>
      </c>
    </row>
    <row r="55" spans="1:18" x14ac:dyDescent="0.25">
      <c r="A55" s="23">
        <v>14.5</v>
      </c>
      <c r="B55" s="24">
        <v>1.1496510106210409</v>
      </c>
      <c r="C55" s="24">
        <v>1.1520799559509629</v>
      </c>
      <c r="D55" s="24">
        <v>1.154508901280884</v>
      </c>
      <c r="E55" s="24">
        <v>1.156937846610806</v>
      </c>
      <c r="F55" s="24">
        <v>1.1593667919407269</v>
      </c>
      <c r="G55" s="24">
        <v>1.1617957372706491</v>
      </c>
      <c r="H55" s="24">
        <v>1.16422468260057</v>
      </c>
      <c r="I55" s="24">
        <v>1.166653627930492</v>
      </c>
      <c r="J55" s="24">
        <v>1.1690825732604131</v>
      </c>
      <c r="K55" s="24">
        <v>1.171511518590334</v>
      </c>
      <c r="L55" s="24">
        <v>1.173940463920256</v>
      </c>
      <c r="M55" s="24">
        <v>1.176369409250178</v>
      </c>
      <c r="N55" s="24">
        <v>1.1787983545800991</v>
      </c>
      <c r="O55" s="24">
        <v>1.18122729991002</v>
      </c>
      <c r="P55" s="24">
        <v>1.183656245239942</v>
      </c>
      <c r="Q55" s="24">
        <v>1.1860851905698631</v>
      </c>
      <c r="R55" s="25">
        <v>1.1885141358997851</v>
      </c>
    </row>
    <row r="56" spans="1:18" x14ac:dyDescent="0.25">
      <c r="A56" s="23">
        <v>15</v>
      </c>
      <c r="B56" s="24">
        <v>1.1131146476225411</v>
      </c>
      <c r="C56" s="24">
        <v>1.115375418087504</v>
      </c>
      <c r="D56" s="24">
        <v>1.117636188552467</v>
      </c>
      <c r="E56" s="24">
        <v>1.119896959017429</v>
      </c>
      <c r="F56" s="24">
        <v>1.1221577294823919</v>
      </c>
      <c r="G56" s="24">
        <v>1.124418499947355</v>
      </c>
      <c r="H56" s="24">
        <v>1.1266792704123181</v>
      </c>
      <c r="I56" s="24">
        <v>1.1289400408772809</v>
      </c>
      <c r="J56" s="24">
        <v>1.131200811342244</v>
      </c>
      <c r="K56" s="24">
        <v>1.1334615818072069</v>
      </c>
      <c r="L56" s="24">
        <v>1.13572235227217</v>
      </c>
      <c r="M56" s="24">
        <v>1.137983122737132</v>
      </c>
      <c r="N56" s="24">
        <v>1.1402438932020951</v>
      </c>
      <c r="O56" s="24">
        <v>1.1425046636670579</v>
      </c>
      <c r="P56" s="24">
        <v>1.144765434132021</v>
      </c>
      <c r="Q56" s="24">
        <v>1.1470262045969839</v>
      </c>
      <c r="R56" s="25">
        <v>1.149286975061947</v>
      </c>
    </row>
    <row r="57" spans="1:18" x14ac:dyDescent="0.25">
      <c r="A57" s="23">
        <v>15.5</v>
      </c>
      <c r="B57" s="24">
        <v>1.08074607513714</v>
      </c>
      <c r="C57" s="24">
        <v>1.0829366864598271</v>
      </c>
      <c r="D57" s="24">
        <v>1.0851272977825139</v>
      </c>
      <c r="E57" s="24">
        <v>1.0873179091052001</v>
      </c>
      <c r="F57" s="24">
        <v>1.0895085204278869</v>
      </c>
      <c r="G57" s="24">
        <v>1.091699131750574</v>
      </c>
      <c r="H57" s="24">
        <v>1.0938897430732599</v>
      </c>
      <c r="I57" s="24">
        <v>1.096080354395947</v>
      </c>
      <c r="J57" s="24">
        <v>1.0982709657186329</v>
      </c>
      <c r="K57" s="24">
        <v>1.10046157704132</v>
      </c>
      <c r="L57" s="24">
        <v>1.102652188364007</v>
      </c>
      <c r="M57" s="24">
        <v>1.104842799686693</v>
      </c>
      <c r="N57" s="24">
        <v>1.10703341100938</v>
      </c>
      <c r="O57" s="24">
        <v>1.109224022332066</v>
      </c>
      <c r="P57" s="24">
        <v>1.111414633654753</v>
      </c>
      <c r="Q57" s="24">
        <v>1.1136052449774401</v>
      </c>
      <c r="R57" s="25">
        <v>1.115795856300126</v>
      </c>
    </row>
    <row r="58" spans="1:18" x14ac:dyDescent="0.25">
      <c r="A58" s="23">
        <v>16</v>
      </c>
      <c r="B58" s="24">
        <v>1.051461639993633</v>
      </c>
      <c r="C58" s="24">
        <v>1.0536676401443921</v>
      </c>
      <c r="D58" s="24">
        <v>1.055873640295151</v>
      </c>
      <c r="E58" s="24">
        <v>1.0580796404459101</v>
      </c>
      <c r="F58" s="24">
        <v>1.060285640596669</v>
      </c>
      <c r="G58" s="24">
        <v>1.0624916407474281</v>
      </c>
      <c r="H58" s="24">
        <v>1.064697640898187</v>
      </c>
      <c r="I58" s="24">
        <v>1.066903641048945</v>
      </c>
      <c r="J58" s="24">
        <v>1.069109641199705</v>
      </c>
      <c r="K58" s="24">
        <v>1.071315641350463</v>
      </c>
      <c r="L58" s="24">
        <v>1.0735216415012221</v>
      </c>
      <c r="M58" s="24">
        <v>1.075727641651981</v>
      </c>
      <c r="N58" s="24">
        <v>1.0779336418027401</v>
      </c>
      <c r="O58" s="24">
        <v>1.080139641953499</v>
      </c>
      <c r="P58" s="24">
        <v>1.0823456421042581</v>
      </c>
      <c r="Q58" s="24">
        <v>1.084551642255017</v>
      </c>
      <c r="R58" s="25">
        <v>1.0867576424057761</v>
      </c>
    </row>
    <row r="59" spans="1:18" x14ac:dyDescent="0.25">
      <c r="A59" s="23">
        <v>16.5</v>
      </c>
      <c r="B59" s="24">
        <v>1.0243420222008981</v>
      </c>
      <c r="C59" s="24">
        <v>1.0266364913977439</v>
      </c>
      <c r="D59" s="24">
        <v>1.02893096059459</v>
      </c>
      <c r="E59" s="24">
        <v>1.0312254297914361</v>
      </c>
      <c r="F59" s="24">
        <v>1.0335198989882819</v>
      </c>
      <c r="G59" s="24">
        <v>1.035814368185128</v>
      </c>
      <c r="H59" s="24">
        <v>1.038108837381974</v>
      </c>
      <c r="I59" s="24">
        <v>1.0404033065788201</v>
      </c>
      <c r="J59" s="24">
        <v>1.0426977757756659</v>
      </c>
      <c r="K59" s="24">
        <v>1.044992244972512</v>
      </c>
      <c r="L59" s="24">
        <v>1.047286714169358</v>
      </c>
      <c r="M59" s="24">
        <v>1.0495811833662041</v>
      </c>
      <c r="N59" s="24">
        <v>1.0518756525630499</v>
      </c>
      <c r="O59" s="24">
        <v>1.054170121759896</v>
      </c>
      <c r="P59" s="24">
        <v>1.0564645909567421</v>
      </c>
      <c r="Q59" s="24">
        <v>1.0587590601535879</v>
      </c>
      <c r="R59" s="25">
        <v>1.061053529350434</v>
      </c>
    </row>
    <row r="60" spans="1:18" x14ac:dyDescent="0.25">
      <c r="A60" s="23">
        <v>17</v>
      </c>
      <c r="B60" s="24">
        <v>0.9986322349479142</v>
      </c>
      <c r="C60" s="24">
        <v>1.001075785656528</v>
      </c>
      <c r="D60" s="24">
        <v>1.003519336365142</v>
      </c>
      <c r="E60" s="24">
        <v>1.005962887073756</v>
      </c>
      <c r="F60" s="24">
        <v>1.00840643778237</v>
      </c>
      <c r="G60" s="24">
        <v>1.010849988490985</v>
      </c>
      <c r="H60" s="24">
        <v>1.013293539199599</v>
      </c>
      <c r="I60" s="24">
        <v>1.015737089908213</v>
      </c>
      <c r="J60" s="24">
        <v>1.018180640616827</v>
      </c>
      <c r="K60" s="24">
        <v>1.020624191325441</v>
      </c>
      <c r="L60" s="24">
        <v>1.023067742034055</v>
      </c>
      <c r="M60" s="24">
        <v>1.0255112927426691</v>
      </c>
      <c r="N60" s="24">
        <v>1.0279548434512831</v>
      </c>
      <c r="O60" s="24">
        <v>1.0303983941598971</v>
      </c>
      <c r="P60" s="24">
        <v>1.0328419448685111</v>
      </c>
      <c r="Q60" s="24">
        <v>1.0352854955771249</v>
      </c>
      <c r="R60" s="25">
        <v>1.0377290462857389</v>
      </c>
    </row>
    <row r="61" spans="1:18" x14ac:dyDescent="0.25">
      <c r="A61" s="23">
        <v>17.5</v>
      </c>
      <c r="B61" s="24">
        <v>0.9737416246037931</v>
      </c>
      <c r="C61" s="24">
        <v>0.97638240153752276</v>
      </c>
      <c r="D61" s="24">
        <v>0.97902317847125242</v>
      </c>
      <c r="E61" s="24">
        <v>0.98166395540498219</v>
      </c>
      <c r="F61" s="24">
        <v>0.98430473233871185</v>
      </c>
      <c r="G61" s="24">
        <v>0.98694550927244151</v>
      </c>
      <c r="H61" s="24">
        <v>0.98958628620617117</v>
      </c>
      <c r="I61" s="24">
        <v>0.99222706313990083</v>
      </c>
      <c r="J61" s="24">
        <v>0.9948678400736306</v>
      </c>
      <c r="K61" s="24">
        <v>0.99750861700736027</v>
      </c>
      <c r="L61" s="24">
        <v>1.0001493939410899</v>
      </c>
      <c r="M61" s="24">
        <v>1.0027901708748199</v>
      </c>
      <c r="N61" s="24">
        <v>1.005430947808549</v>
      </c>
      <c r="O61" s="24">
        <v>1.008071724742279</v>
      </c>
      <c r="P61" s="24">
        <v>1.010712501676009</v>
      </c>
      <c r="Q61" s="24">
        <v>1.0133532786097379</v>
      </c>
      <c r="R61" s="25">
        <v>1.0159940555434681</v>
      </c>
    </row>
    <row r="62" spans="1:18" x14ac:dyDescent="0.25">
      <c r="A62" s="26">
        <v>18</v>
      </c>
      <c r="B62" s="27">
        <v>0.94924387071771399</v>
      </c>
      <c r="C62" s="27">
        <v>0.95211755083757366</v>
      </c>
      <c r="D62" s="27">
        <v>0.95499123095743332</v>
      </c>
      <c r="E62" s="27">
        <v>0.95786491107729299</v>
      </c>
      <c r="F62" s="27">
        <v>0.96073859119715266</v>
      </c>
      <c r="G62" s="27">
        <v>0.96361227131701233</v>
      </c>
      <c r="H62" s="27">
        <v>0.96648595143687199</v>
      </c>
      <c r="I62" s="27">
        <v>0.96935963155673166</v>
      </c>
      <c r="J62" s="27">
        <v>0.97223331167659133</v>
      </c>
      <c r="K62" s="27">
        <v>0.97510699179645099</v>
      </c>
      <c r="L62" s="27">
        <v>0.97798067191631066</v>
      </c>
      <c r="M62" s="27">
        <v>0.98085435203617033</v>
      </c>
      <c r="N62" s="27">
        <v>0.98372803215603</v>
      </c>
      <c r="O62" s="27">
        <v>0.98660171227588966</v>
      </c>
      <c r="P62" s="27">
        <v>0.98947539239574933</v>
      </c>
      <c r="Q62" s="27">
        <v>0.992349072515609</v>
      </c>
      <c r="R62" s="28">
        <v>0.99522275263546867</v>
      </c>
    </row>
    <row r="66" spans="1:34" ht="28.9" customHeight="1" x14ac:dyDescent="0.5">
      <c r="A66" s="1" t="s">
        <v>16</v>
      </c>
      <c r="B66" s="1"/>
    </row>
    <row r="67" spans="1:34" x14ac:dyDescent="0.25">
      <c r="A67" s="17" t="s">
        <v>13</v>
      </c>
      <c r="B67" s="18" t="s">
        <v>14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9"/>
    </row>
    <row r="68" spans="1:34" x14ac:dyDescent="0.25">
      <c r="A68" s="20" t="s">
        <v>15</v>
      </c>
      <c r="B68" s="21">
        <v>-120</v>
      </c>
      <c r="C68" s="21">
        <v>-114</v>
      </c>
      <c r="D68" s="21">
        <v>-108</v>
      </c>
      <c r="E68" s="21">
        <v>-101</v>
      </c>
      <c r="F68" s="21">
        <v>-95</v>
      </c>
      <c r="G68" s="21">
        <v>-89</v>
      </c>
      <c r="H68" s="21">
        <v>-83</v>
      </c>
      <c r="I68" s="21">
        <v>-76</v>
      </c>
      <c r="J68" s="21">
        <v>-70</v>
      </c>
      <c r="K68" s="21">
        <v>-64</v>
      </c>
      <c r="L68" s="21">
        <v>-58</v>
      </c>
      <c r="M68" s="21">
        <v>-51</v>
      </c>
      <c r="N68" s="21">
        <v>-45</v>
      </c>
      <c r="O68" s="21">
        <v>-39</v>
      </c>
      <c r="P68" s="21">
        <v>-33</v>
      </c>
      <c r="Q68" s="21">
        <v>-26</v>
      </c>
      <c r="R68" s="21">
        <v>-20</v>
      </c>
      <c r="S68" s="21">
        <v>-14</v>
      </c>
      <c r="T68" s="21">
        <v>-8</v>
      </c>
      <c r="U68" s="21">
        <v>-1</v>
      </c>
      <c r="V68" s="21">
        <v>5</v>
      </c>
      <c r="W68" s="21">
        <v>11</v>
      </c>
      <c r="X68" s="21">
        <v>18</v>
      </c>
      <c r="Y68" s="21">
        <v>24</v>
      </c>
      <c r="Z68" s="21">
        <v>30</v>
      </c>
      <c r="AA68" s="21">
        <v>36</v>
      </c>
      <c r="AB68" s="21">
        <v>43</v>
      </c>
      <c r="AC68" s="21">
        <v>49</v>
      </c>
      <c r="AD68" s="21">
        <v>55</v>
      </c>
      <c r="AE68" s="21">
        <v>61</v>
      </c>
      <c r="AF68" s="21">
        <v>68</v>
      </c>
      <c r="AG68" s="21">
        <v>74</v>
      </c>
      <c r="AH68" s="22">
        <v>80</v>
      </c>
    </row>
    <row r="69" spans="1:34" x14ac:dyDescent="0.25">
      <c r="A69" s="23">
        <v>4.5</v>
      </c>
      <c r="B69" s="24">
        <v>4.9939784715280444</v>
      </c>
      <c r="C69" s="24">
        <v>5.0315683046033461</v>
      </c>
      <c r="D69" s="24">
        <v>5.0691581376786488</v>
      </c>
      <c r="E69" s="24">
        <v>5.1130129429331683</v>
      </c>
      <c r="F69" s="24">
        <v>5.1572945429503099</v>
      </c>
      <c r="G69" s="24">
        <v>5.2029144963558203</v>
      </c>
      <c r="H69" s="24">
        <v>5.2485344497613298</v>
      </c>
      <c r="I69" s="24">
        <v>5.3017577287344242</v>
      </c>
      <c r="J69" s="24">
        <v>5.3473776821399346</v>
      </c>
      <c r="K69" s="24">
        <v>5.3929976355454441</v>
      </c>
      <c r="L69" s="24">
        <v>5.4386175889509536</v>
      </c>
      <c r="M69" s="24">
        <v>5.4918408679240489</v>
      </c>
      <c r="N69" s="24">
        <v>5.5374608213295584</v>
      </c>
      <c r="O69" s="24">
        <v>5.5830807747350688</v>
      </c>
      <c r="P69" s="24">
        <v>5.6287007281405783</v>
      </c>
      <c r="Q69" s="24">
        <v>5.6819240071136736</v>
      </c>
      <c r="R69" s="24">
        <v>5.7275439605191831</v>
      </c>
      <c r="S69" s="24">
        <v>5.7731639139246944</v>
      </c>
      <c r="T69" s="24">
        <v>5.818783867330203</v>
      </c>
      <c r="U69" s="24">
        <v>5.8720071463032983</v>
      </c>
      <c r="V69" s="24">
        <v>5.9251865548570519</v>
      </c>
      <c r="W69" s="24">
        <v>5.9798778544404536</v>
      </c>
      <c r="X69" s="24">
        <v>6.043684370621091</v>
      </c>
      <c r="Y69" s="24">
        <v>6.0983756702044936</v>
      </c>
      <c r="Z69" s="24">
        <v>6.1530669697878961</v>
      </c>
      <c r="AA69" s="24">
        <v>6.2077582693712987</v>
      </c>
      <c r="AB69" s="24">
        <v>6.2715647855519352</v>
      </c>
      <c r="AC69" s="24">
        <v>6.3262560851353378</v>
      </c>
      <c r="AD69" s="24">
        <v>6.3809473847187403</v>
      </c>
      <c r="AE69" s="24">
        <v>6.4356386843021429</v>
      </c>
      <c r="AF69" s="24">
        <v>6.4994452004827794</v>
      </c>
      <c r="AG69" s="24">
        <v>6.554136500066182</v>
      </c>
      <c r="AH69" s="25">
        <v>6.6088277996495854</v>
      </c>
    </row>
    <row r="70" spans="1:34" x14ac:dyDescent="0.25">
      <c r="A70" s="23">
        <v>5</v>
      </c>
      <c r="B70" s="24">
        <v>4.4928804661372288</v>
      </c>
      <c r="C70" s="24">
        <v>4.5259889804647484</v>
      </c>
      <c r="D70" s="24">
        <v>4.5590974947922671</v>
      </c>
      <c r="E70" s="24">
        <v>4.5977240948410394</v>
      </c>
      <c r="F70" s="24">
        <v>4.6370339732986494</v>
      </c>
      <c r="G70" s="24">
        <v>4.6775841245822756</v>
      </c>
      <c r="H70" s="24">
        <v>4.7181342758659044</v>
      </c>
      <c r="I70" s="24">
        <v>4.7654427856968029</v>
      </c>
      <c r="J70" s="24">
        <v>4.8059929369804308</v>
      </c>
      <c r="K70" s="24">
        <v>4.8465430882640579</v>
      </c>
      <c r="L70" s="24">
        <v>4.8870932395476858</v>
      </c>
      <c r="M70" s="24">
        <v>4.9344017493785843</v>
      </c>
      <c r="N70" s="24">
        <v>4.9749519006622123</v>
      </c>
      <c r="O70" s="24">
        <v>5.0155020519458393</v>
      </c>
      <c r="P70" s="24">
        <v>5.0560522032294672</v>
      </c>
      <c r="Q70" s="24">
        <v>5.1033607130603658</v>
      </c>
      <c r="R70" s="24">
        <v>5.1439108643439937</v>
      </c>
      <c r="S70" s="24">
        <v>5.1844610156276207</v>
      </c>
      <c r="T70" s="24">
        <v>5.2250111669112487</v>
      </c>
      <c r="U70" s="24">
        <v>5.2723196767421472</v>
      </c>
      <c r="V70" s="24">
        <v>5.3199074009669189</v>
      </c>
      <c r="W70" s="24">
        <v>5.3689026397799191</v>
      </c>
      <c r="X70" s="24">
        <v>5.4260637517284191</v>
      </c>
      <c r="Y70" s="24">
        <v>5.4750589905414184</v>
      </c>
      <c r="Z70" s="24">
        <v>5.5240542293544186</v>
      </c>
      <c r="AA70" s="24">
        <v>5.5730494681674188</v>
      </c>
      <c r="AB70" s="24">
        <v>5.6302105801159188</v>
      </c>
      <c r="AC70" s="24">
        <v>5.679205818928919</v>
      </c>
      <c r="AD70" s="24">
        <v>5.7282010577419191</v>
      </c>
      <c r="AE70" s="24">
        <v>5.7771962965549193</v>
      </c>
      <c r="AF70" s="24">
        <v>5.8343574085034193</v>
      </c>
      <c r="AG70" s="24">
        <v>5.8833526473164186</v>
      </c>
      <c r="AH70" s="25">
        <v>5.9323478861294197</v>
      </c>
    </row>
    <row r="71" spans="1:34" x14ac:dyDescent="0.25">
      <c r="A71" s="23">
        <v>5.5</v>
      </c>
      <c r="B71" s="24">
        <v>4.0443191934680609</v>
      </c>
      <c r="C71" s="24">
        <v>4.0733184217344869</v>
      </c>
      <c r="D71" s="24">
        <v>4.102317650000912</v>
      </c>
      <c r="E71" s="24">
        <v>4.1361500829784088</v>
      </c>
      <c r="F71" s="24">
        <v>4.1708789443283987</v>
      </c>
      <c r="G71" s="24">
        <v>4.2067537322951019</v>
      </c>
      <c r="H71" s="24">
        <v>4.2426285202618041</v>
      </c>
      <c r="I71" s="24">
        <v>4.2844824395562906</v>
      </c>
      <c r="J71" s="24">
        <v>4.3203572275229938</v>
      </c>
      <c r="K71" s="24">
        <v>4.356232015489697</v>
      </c>
      <c r="L71" s="24">
        <v>4.3921068034563993</v>
      </c>
      <c r="M71" s="24">
        <v>4.4339607227508857</v>
      </c>
      <c r="N71" s="24">
        <v>4.4698355107175889</v>
      </c>
      <c r="O71" s="24">
        <v>4.5057102986842921</v>
      </c>
      <c r="P71" s="24">
        <v>4.5415850866509953</v>
      </c>
      <c r="Q71" s="24">
        <v>4.5834390059454817</v>
      </c>
      <c r="R71" s="24">
        <v>4.6193137939121849</v>
      </c>
      <c r="S71" s="24">
        <v>4.6551885818788872</v>
      </c>
      <c r="T71" s="24">
        <v>4.6910633698455904</v>
      </c>
      <c r="U71" s="24">
        <v>4.7329172891400768</v>
      </c>
      <c r="V71" s="24">
        <v>4.7753264396060473</v>
      </c>
      <c r="W71" s="24">
        <v>4.8190424625718711</v>
      </c>
      <c r="X71" s="24">
        <v>4.8700444893653323</v>
      </c>
      <c r="Y71" s="24">
        <v>4.913760512331157</v>
      </c>
      <c r="Z71" s="24">
        <v>4.9574765352969807</v>
      </c>
      <c r="AA71" s="24">
        <v>5.0011925582628054</v>
      </c>
      <c r="AB71" s="24">
        <v>5.0521945850562657</v>
      </c>
      <c r="AC71" s="24">
        <v>5.0959106080220904</v>
      </c>
      <c r="AD71" s="24">
        <v>5.1396266309879133</v>
      </c>
      <c r="AE71" s="24">
        <v>5.1833426539537371</v>
      </c>
      <c r="AF71" s="24">
        <v>5.2343446807471992</v>
      </c>
      <c r="AG71" s="24">
        <v>5.2780607037130229</v>
      </c>
      <c r="AH71" s="25">
        <v>5.3217767266788467</v>
      </c>
    </row>
    <row r="72" spans="1:34" x14ac:dyDescent="0.25">
      <c r="A72" s="23">
        <v>6</v>
      </c>
      <c r="B72" s="24">
        <v>3.6442235628031971</v>
      </c>
      <c r="C72" s="24">
        <v>3.6694705763924178</v>
      </c>
      <c r="D72" s="24">
        <v>3.6947175899816389</v>
      </c>
      <c r="E72" s="24">
        <v>3.724172439169064</v>
      </c>
      <c r="F72" s="24">
        <v>3.754696026560548</v>
      </c>
      <c r="G72" s="24">
        <v>3.7862749287124839</v>
      </c>
      <c r="H72" s="24">
        <v>3.8178538308644199</v>
      </c>
      <c r="I72" s="24">
        <v>3.8546958833750118</v>
      </c>
      <c r="J72" s="24">
        <v>3.8862747855269468</v>
      </c>
      <c r="K72" s="24">
        <v>3.9178536876788832</v>
      </c>
      <c r="L72" s="24">
        <v>3.9494325898308191</v>
      </c>
      <c r="M72" s="24">
        <v>3.986274642341411</v>
      </c>
      <c r="N72" s="24">
        <v>4.017853544493347</v>
      </c>
      <c r="O72" s="24">
        <v>4.0494324466452829</v>
      </c>
      <c r="P72" s="24">
        <v>4.0810113487972188</v>
      </c>
      <c r="Q72" s="24">
        <v>4.1178534013078103</v>
      </c>
      <c r="R72" s="24">
        <v>4.1494323034597462</v>
      </c>
      <c r="S72" s="24">
        <v>4.1810112056116822</v>
      </c>
      <c r="T72" s="24">
        <v>4.2125901077636181</v>
      </c>
      <c r="U72" s="24">
        <v>4.2494321602742096</v>
      </c>
      <c r="V72" s="24">
        <v>4.2870608862487609</v>
      </c>
      <c r="W72" s="24">
        <v>4.3258995769878341</v>
      </c>
      <c r="X72" s="24">
        <v>4.3712113828500874</v>
      </c>
      <c r="Y72" s="24">
        <v>4.4100500735891606</v>
      </c>
      <c r="Z72" s="24">
        <v>4.4488887643282347</v>
      </c>
      <c r="AA72" s="24">
        <v>4.4877274550673079</v>
      </c>
      <c r="AB72" s="24">
        <v>4.5330392609295611</v>
      </c>
      <c r="AC72" s="24">
        <v>4.5718779516686343</v>
      </c>
      <c r="AD72" s="24">
        <v>4.6107166424077084</v>
      </c>
      <c r="AE72" s="24">
        <v>4.6495553331467816</v>
      </c>
      <c r="AF72" s="24">
        <v>4.6948671390090349</v>
      </c>
      <c r="AG72" s="24">
        <v>4.7337058297481081</v>
      </c>
      <c r="AH72" s="25">
        <v>4.7725445204871821</v>
      </c>
    </row>
    <row r="73" spans="1:34" x14ac:dyDescent="0.25">
      <c r="A73" s="23">
        <v>6.5</v>
      </c>
      <c r="B73" s="24">
        <v>3.2886868166054009</v>
      </c>
      <c r="C73" s="24">
        <v>3.3105237255985069</v>
      </c>
      <c r="D73" s="24">
        <v>3.3323606345916139</v>
      </c>
      <c r="E73" s="24">
        <v>3.3578370284169039</v>
      </c>
      <c r="F73" s="24">
        <v>3.3845161236961938</v>
      </c>
      <c r="G73" s="24">
        <v>3.4121636562327202</v>
      </c>
      <c r="H73" s="24">
        <v>3.4398111887692462</v>
      </c>
      <c r="I73" s="24">
        <v>3.472066643395193</v>
      </c>
      <c r="J73" s="24">
        <v>3.499714175931719</v>
      </c>
      <c r="K73" s="24">
        <v>3.527361708468244</v>
      </c>
      <c r="L73" s="24">
        <v>3.55500924100477</v>
      </c>
      <c r="M73" s="24">
        <v>3.5872646956307181</v>
      </c>
      <c r="N73" s="24">
        <v>3.6149122281672441</v>
      </c>
      <c r="O73" s="24">
        <v>3.6425597607037701</v>
      </c>
      <c r="P73" s="24">
        <v>3.670207293240296</v>
      </c>
      <c r="Q73" s="24">
        <v>3.702462747866242</v>
      </c>
      <c r="R73" s="24">
        <v>3.7301102804027679</v>
      </c>
      <c r="S73" s="24">
        <v>3.7577578129392939</v>
      </c>
      <c r="T73" s="24">
        <v>3.7854053454758199</v>
      </c>
      <c r="U73" s="24">
        <v>3.817660800101768</v>
      </c>
      <c r="V73" s="24">
        <v>3.850892289549479</v>
      </c>
      <c r="W73" s="24">
        <v>3.8852405703794282</v>
      </c>
      <c r="X73" s="24">
        <v>3.9253135646810349</v>
      </c>
      <c r="Y73" s="24">
        <v>3.959661845510984</v>
      </c>
      <c r="Z73" s="24">
        <v>3.9940101263409331</v>
      </c>
      <c r="AA73" s="24">
        <v>4.0283584071708818</v>
      </c>
      <c r="AB73" s="24">
        <v>4.0684314014724894</v>
      </c>
      <c r="AC73" s="24">
        <v>4.1027796823024376</v>
      </c>
      <c r="AD73" s="24">
        <v>4.1371279631323867</v>
      </c>
      <c r="AE73" s="24">
        <v>4.1714762439623359</v>
      </c>
      <c r="AF73" s="24">
        <v>4.2115492382639426</v>
      </c>
      <c r="AG73" s="24">
        <v>4.2458975190938917</v>
      </c>
      <c r="AH73" s="25">
        <v>4.2802457999238408</v>
      </c>
    </row>
    <row r="74" spans="1:34" x14ac:dyDescent="0.25">
      <c r="A74" s="23">
        <v>7</v>
      </c>
      <c r="B74" s="24">
        <v>2.9739665305175458</v>
      </c>
      <c r="C74" s="24">
        <v>2.9927204836928261</v>
      </c>
      <c r="D74" s="24">
        <v>3.011474436868105</v>
      </c>
      <c r="E74" s="24">
        <v>3.033354048905931</v>
      </c>
      <c r="F74" s="24">
        <v>3.056534472616538</v>
      </c>
      <c r="G74" s="24">
        <v>3.080600190434212</v>
      </c>
      <c r="H74" s="24">
        <v>3.1046659082518842</v>
      </c>
      <c r="I74" s="24">
        <v>3.132742579039169</v>
      </c>
      <c r="J74" s="24">
        <v>3.1568082968568421</v>
      </c>
      <c r="K74" s="24">
        <v>3.180874014674516</v>
      </c>
      <c r="L74" s="24">
        <v>3.2049397324921882</v>
      </c>
      <c r="M74" s="24">
        <v>3.233016403279473</v>
      </c>
      <c r="N74" s="24">
        <v>3.257082121097147</v>
      </c>
      <c r="O74" s="24">
        <v>3.2811478389148201</v>
      </c>
      <c r="P74" s="24">
        <v>3.3052135567324918</v>
      </c>
      <c r="Q74" s="24">
        <v>3.333290227519778</v>
      </c>
      <c r="R74" s="24">
        <v>3.3573559453374511</v>
      </c>
      <c r="S74" s="24">
        <v>3.3814216631551242</v>
      </c>
      <c r="T74" s="24">
        <v>3.4054873809727959</v>
      </c>
      <c r="U74" s="24">
        <v>3.4335640517600821</v>
      </c>
      <c r="V74" s="24">
        <v>3.4627665313427349</v>
      </c>
      <c r="W74" s="24">
        <v>3.492996363278384</v>
      </c>
      <c r="X74" s="24">
        <v>3.528264500536642</v>
      </c>
      <c r="Y74" s="24">
        <v>3.5584943324722911</v>
      </c>
      <c r="Z74" s="24">
        <v>3.5887241644079402</v>
      </c>
      <c r="AA74" s="24">
        <v>3.6189539963435888</v>
      </c>
      <c r="AB74" s="24">
        <v>3.6542221336018468</v>
      </c>
      <c r="AC74" s="24">
        <v>3.6844519655374959</v>
      </c>
      <c r="AD74" s="24">
        <v>3.714681797473145</v>
      </c>
      <c r="AE74" s="24">
        <v>3.744911629408795</v>
      </c>
      <c r="AF74" s="24">
        <v>3.780179766667052</v>
      </c>
      <c r="AG74" s="24">
        <v>3.8104095986027011</v>
      </c>
      <c r="AH74" s="25">
        <v>3.8406394305383502</v>
      </c>
    </row>
    <row r="75" spans="1:34" x14ac:dyDescent="0.25">
      <c r="A75" s="23">
        <v>7.5</v>
      </c>
      <c r="B75" s="24">
        <v>2.696484613362605</v>
      </c>
      <c r="C75" s="24">
        <v>2.712467798195545</v>
      </c>
      <c r="D75" s="24">
        <v>2.7284509830284862</v>
      </c>
      <c r="E75" s="24">
        <v>2.7470980320002512</v>
      </c>
      <c r="F75" s="24">
        <v>2.767110643382888</v>
      </c>
      <c r="G75" s="24">
        <v>2.7879291400754642</v>
      </c>
      <c r="H75" s="24">
        <v>2.8087476367680408</v>
      </c>
      <c r="I75" s="24">
        <v>2.83303588290938</v>
      </c>
      <c r="J75" s="24">
        <v>2.8538543796019571</v>
      </c>
      <c r="K75" s="24">
        <v>2.8746728762945328</v>
      </c>
      <c r="L75" s="24">
        <v>2.895491372987109</v>
      </c>
      <c r="M75" s="24">
        <v>2.9197796191284491</v>
      </c>
      <c r="N75" s="24">
        <v>2.9405981158210248</v>
      </c>
      <c r="O75" s="24">
        <v>2.9614166125136019</v>
      </c>
      <c r="P75" s="24">
        <v>2.9822351092061781</v>
      </c>
      <c r="Q75" s="24">
        <v>3.0065233553475181</v>
      </c>
      <c r="R75" s="24">
        <v>3.0273418520400939</v>
      </c>
      <c r="S75" s="24">
        <v>3.0481603487326701</v>
      </c>
      <c r="T75" s="24">
        <v>3.0689788454252471</v>
      </c>
      <c r="U75" s="24">
        <v>3.0932670915665859</v>
      </c>
      <c r="V75" s="24">
        <v>3.1187938266431612</v>
      </c>
      <c r="W75" s="24">
        <v>3.145262209396535</v>
      </c>
      <c r="X75" s="24">
        <v>3.1761419892754721</v>
      </c>
      <c r="Y75" s="24">
        <v>3.2026103720288459</v>
      </c>
      <c r="Z75" s="24">
        <v>3.2290787547822202</v>
      </c>
      <c r="AA75" s="24">
        <v>3.255547137535594</v>
      </c>
      <c r="AB75" s="24">
        <v>3.2864269174145311</v>
      </c>
      <c r="AC75" s="24">
        <v>3.3128953001679049</v>
      </c>
      <c r="AD75" s="24">
        <v>3.3393636829212792</v>
      </c>
      <c r="AE75" s="24">
        <v>3.365832065674653</v>
      </c>
      <c r="AF75" s="24">
        <v>3.3967118455535901</v>
      </c>
      <c r="AG75" s="24">
        <v>3.4231802283069639</v>
      </c>
      <c r="AH75" s="25">
        <v>3.4496486110603382</v>
      </c>
    </row>
    <row r="76" spans="1:34" x14ac:dyDescent="0.25">
      <c r="A76" s="23">
        <v>8</v>
      </c>
      <c r="B76" s="24">
        <v>2.452827307143663</v>
      </c>
      <c r="C76" s="24">
        <v>2.4663369498069518</v>
      </c>
      <c r="D76" s="24">
        <v>2.479846592470242</v>
      </c>
      <c r="E76" s="24">
        <v>2.4956078422440808</v>
      </c>
      <c r="F76" s="24">
        <v>2.5127685392366592</v>
      </c>
      <c r="G76" s="24">
        <v>2.5306594470950952</v>
      </c>
      <c r="H76" s="24">
        <v>2.5485503549535311</v>
      </c>
      <c r="I76" s="24">
        <v>2.5694230807883729</v>
      </c>
      <c r="J76" s="24">
        <v>2.5873139886468088</v>
      </c>
      <c r="K76" s="24">
        <v>2.6052048965052448</v>
      </c>
      <c r="L76" s="24">
        <v>2.6230958043636798</v>
      </c>
      <c r="M76" s="24">
        <v>2.643968530198523</v>
      </c>
      <c r="N76" s="24">
        <v>2.661859438056958</v>
      </c>
      <c r="O76" s="24">
        <v>2.679750345915394</v>
      </c>
      <c r="P76" s="24">
        <v>2.6976412537738299</v>
      </c>
      <c r="Q76" s="24">
        <v>2.7185139796086721</v>
      </c>
      <c r="R76" s="24">
        <v>2.7364048874671081</v>
      </c>
      <c r="S76" s="24">
        <v>2.754295795325544</v>
      </c>
      <c r="T76" s="24">
        <v>2.77218670318398</v>
      </c>
      <c r="U76" s="24">
        <v>2.7930594290188222</v>
      </c>
      <c r="V76" s="24">
        <v>2.8152487236454968</v>
      </c>
      <c r="W76" s="24">
        <v>2.8382976956258208</v>
      </c>
      <c r="X76" s="24">
        <v>2.865188162936199</v>
      </c>
      <c r="Y76" s="24">
        <v>2.888237134916523</v>
      </c>
      <c r="Z76" s="24">
        <v>2.9112861068968461</v>
      </c>
      <c r="AA76" s="24">
        <v>2.93433507887717</v>
      </c>
      <c r="AB76" s="24">
        <v>2.961225546187547</v>
      </c>
      <c r="AC76" s="24">
        <v>2.9842745181678709</v>
      </c>
      <c r="AD76" s="24">
        <v>3.0073234901481949</v>
      </c>
      <c r="AE76" s="24">
        <v>3.0303724621285189</v>
      </c>
      <c r="AF76" s="24">
        <v>3.0572629294388962</v>
      </c>
      <c r="AG76" s="24">
        <v>3.0803119014192202</v>
      </c>
      <c r="AH76" s="25">
        <v>3.1033608733995441</v>
      </c>
    </row>
    <row r="77" spans="1:34" x14ac:dyDescent="0.25">
      <c r="A77" s="23">
        <v>8.5</v>
      </c>
      <c r="B77" s="24">
        <v>2.239745187043908</v>
      </c>
      <c r="C77" s="24">
        <v>2.2510635524074352</v>
      </c>
      <c r="D77" s="24">
        <v>2.262381917770961</v>
      </c>
      <c r="E77" s="24">
        <v>2.2755866773617419</v>
      </c>
      <c r="F77" s="24">
        <v>2.2901963965993728</v>
      </c>
      <c r="G77" s="24">
        <v>2.3054643866118241</v>
      </c>
      <c r="H77" s="24">
        <v>2.3207323766242749</v>
      </c>
      <c r="I77" s="24">
        <v>2.3385450316388008</v>
      </c>
      <c r="J77" s="24">
        <v>2.3538130216512529</v>
      </c>
      <c r="K77" s="24">
        <v>2.3690810116637042</v>
      </c>
      <c r="L77" s="24">
        <v>2.384349001676155</v>
      </c>
      <c r="M77" s="24">
        <v>2.4021616566906809</v>
      </c>
      <c r="N77" s="24">
        <v>2.4174296467031322</v>
      </c>
      <c r="O77" s="24">
        <v>2.432697636715583</v>
      </c>
      <c r="P77" s="24">
        <v>2.4479656267280352</v>
      </c>
      <c r="Q77" s="24">
        <v>2.4657782817425611</v>
      </c>
      <c r="R77" s="24">
        <v>2.4810462717550119</v>
      </c>
      <c r="S77" s="24">
        <v>2.4963142617674641</v>
      </c>
      <c r="T77" s="24">
        <v>2.5115822517799149</v>
      </c>
      <c r="U77" s="24">
        <v>2.5293949067944408</v>
      </c>
      <c r="V77" s="24">
        <v>2.5485701037245971</v>
      </c>
      <c r="W77" s="24">
        <v>2.5685267420382938</v>
      </c>
      <c r="X77" s="24">
        <v>2.5918094867376071</v>
      </c>
      <c r="Y77" s="24">
        <v>2.6117661250513038</v>
      </c>
      <c r="Z77" s="24">
        <v>2.6317227633650009</v>
      </c>
      <c r="AA77" s="24">
        <v>2.651679401678698</v>
      </c>
      <c r="AB77" s="24">
        <v>2.6749621463780109</v>
      </c>
      <c r="AC77" s="24">
        <v>2.694918784691708</v>
      </c>
      <c r="AD77" s="24">
        <v>2.714875423005406</v>
      </c>
      <c r="AE77" s="24">
        <v>2.7348320613191031</v>
      </c>
      <c r="AF77" s="24">
        <v>2.758114806018416</v>
      </c>
      <c r="AG77" s="24">
        <v>2.7780714443321131</v>
      </c>
      <c r="AH77" s="25">
        <v>2.7980280826458102</v>
      </c>
    </row>
    <row r="78" spans="1:34" x14ac:dyDescent="0.25">
      <c r="A78" s="23">
        <v>9</v>
      </c>
      <c r="B78" s="24">
        <v>2.05415316142664</v>
      </c>
      <c r="C78" s="24">
        <v>2.0635475530574898</v>
      </c>
      <c r="D78" s="24">
        <v>2.0729419446883401</v>
      </c>
      <c r="E78" s="24">
        <v>2.083902068257665</v>
      </c>
      <c r="F78" s="24">
        <v>2.0962467850726578</v>
      </c>
      <c r="G78" s="24">
        <v>2.1091815669244789</v>
      </c>
      <c r="H78" s="24">
        <v>2.1221163487763008</v>
      </c>
      <c r="I78" s="24">
        <v>2.137206927603426</v>
      </c>
      <c r="J78" s="24">
        <v>2.150141709455248</v>
      </c>
      <c r="K78" s="24">
        <v>2.163076491307069</v>
      </c>
      <c r="L78" s="24">
        <v>2.176011273158891</v>
      </c>
      <c r="M78" s="24">
        <v>2.1911018519860161</v>
      </c>
      <c r="N78" s="24">
        <v>2.2040366338378372</v>
      </c>
      <c r="O78" s="24">
        <v>2.2169714156896592</v>
      </c>
      <c r="P78" s="24">
        <v>2.2299061975414798</v>
      </c>
      <c r="Q78" s="24">
        <v>2.244996776368605</v>
      </c>
      <c r="R78" s="24">
        <v>2.2579315582204269</v>
      </c>
      <c r="S78" s="24">
        <v>2.270866340072248</v>
      </c>
      <c r="T78" s="24">
        <v>2.2838011219240699</v>
      </c>
      <c r="U78" s="24">
        <v>2.2988917007511951</v>
      </c>
      <c r="V78" s="24">
        <v>2.31536118143541</v>
      </c>
      <c r="W78" s="24">
        <v>2.3325376018861039</v>
      </c>
      <c r="X78" s="24">
        <v>2.35257675907858</v>
      </c>
      <c r="Y78" s="24">
        <v>2.3697531795292739</v>
      </c>
      <c r="Z78" s="24">
        <v>2.3869295999799678</v>
      </c>
      <c r="AA78" s="24">
        <v>2.4041060204306621</v>
      </c>
      <c r="AB78" s="24">
        <v>2.4241451776231391</v>
      </c>
      <c r="AC78" s="24">
        <v>2.441321598073833</v>
      </c>
      <c r="AD78" s="24">
        <v>2.458498018524526</v>
      </c>
      <c r="AE78" s="24">
        <v>2.4756744389752199</v>
      </c>
      <c r="AF78" s="24">
        <v>2.4957135961676959</v>
      </c>
      <c r="AG78" s="24">
        <v>2.5128900166183898</v>
      </c>
      <c r="AH78" s="25">
        <v>2.5300664370690842</v>
      </c>
    </row>
    <row r="79" spans="1:34" x14ac:dyDescent="0.25">
      <c r="A79" s="23">
        <v>9.5</v>
      </c>
      <c r="B79" s="24">
        <v>1.893130471835258</v>
      </c>
      <c r="C79" s="24">
        <v>1.9008532319977181</v>
      </c>
      <c r="D79" s="24">
        <v>1.9085759921601779</v>
      </c>
      <c r="E79" s="24">
        <v>1.917585879016382</v>
      </c>
      <c r="F79" s="24">
        <v>1.927936607438248</v>
      </c>
      <c r="G79" s="24">
        <v>1.9388129295119949</v>
      </c>
      <c r="H79" s="24">
        <v>1.949689251585742</v>
      </c>
      <c r="I79" s="24">
        <v>1.962378294005114</v>
      </c>
      <c r="J79" s="24">
        <v>1.97325461607886</v>
      </c>
      <c r="K79" s="24">
        <v>1.984130938152608</v>
      </c>
      <c r="L79" s="24">
        <v>1.995007260226354</v>
      </c>
      <c r="M79" s="24">
        <v>2.007696302645726</v>
      </c>
      <c r="N79" s="24">
        <v>2.0185726247194729</v>
      </c>
      <c r="O79" s="24">
        <v>2.0294489467932202</v>
      </c>
      <c r="P79" s="24">
        <v>2.0403252688669671</v>
      </c>
      <c r="Q79" s="24">
        <v>2.053014311286339</v>
      </c>
      <c r="R79" s="24">
        <v>2.0638906333600859</v>
      </c>
      <c r="S79" s="24">
        <v>2.0747669554338328</v>
      </c>
      <c r="T79" s="24">
        <v>2.0856432775075802</v>
      </c>
      <c r="U79" s="24">
        <v>2.0983323199269508</v>
      </c>
      <c r="V79" s="24">
        <v>2.1123895045130041</v>
      </c>
      <c r="W79" s="24">
        <v>2.1270828616015178</v>
      </c>
      <c r="X79" s="24">
        <v>2.144225111538117</v>
      </c>
      <c r="Y79" s="24">
        <v>2.1589184686266312</v>
      </c>
      <c r="Z79" s="24">
        <v>2.1736118257151449</v>
      </c>
      <c r="AA79" s="24">
        <v>2.188305182803659</v>
      </c>
      <c r="AB79" s="24">
        <v>2.2054474327402578</v>
      </c>
      <c r="AC79" s="24">
        <v>2.2201407898287719</v>
      </c>
      <c r="AD79" s="24">
        <v>2.2348341469172861</v>
      </c>
      <c r="AE79" s="24">
        <v>2.2495275040057989</v>
      </c>
      <c r="AF79" s="24">
        <v>2.266669753942399</v>
      </c>
      <c r="AG79" s="24">
        <v>2.2813631110309132</v>
      </c>
      <c r="AH79" s="25">
        <v>2.296056468119426</v>
      </c>
    </row>
    <row r="80" spans="1:34" x14ac:dyDescent="0.25">
      <c r="A80" s="23">
        <v>10</v>
      </c>
      <c r="B80" s="24">
        <v>1.7539206929932729</v>
      </c>
      <c r="C80" s="24">
        <v>1.7602092026488301</v>
      </c>
      <c r="D80" s="24">
        <v>1.766497712304387</v>
      </c>
      <c r="E80" s="24">
        <v>1.773834306902536</v>
      </c>
      <c r="F80" s="24">
        <v>1.782447099657984</v>
      </c>
      <c r="G80" s="24">
        <v>1.791524749033411</v>
      </c>
      <c r="H80" s="24">
        <v>1.800602398408838</v>
      </c>
      <c r="I80" s="24">
        <v>1.8111929893468359</v>
      </c>
      <c r="J80" s="24">
        <v>1.8202706387222629</v>
      </c>
      <c r="K80" s="24">
        <v>1.8293482880976899</v>
      </c>
      <c r="L80" s="24">
        <v>1.838425937473116</v>
      </c>
      <c r="M80" s="24">
        <v>1.849016528411114</v>
      </c>
      <c r="N80" s="24">
        <v>1.858094177786541</v>
      </c>
      <c r="O80" s="24">
        <v>1.8671718271619679</v>
      </c>
      <c r="P80" s="24">
        <v>1.8762494765373949</v>
      </c>
      <c r="Q80" s="24">
        <v>1.8868400674753929</v>
      </c>
      <c r="R80" s="24">
        <v>1.8959177168508199</v>
      </c>
      <c r="S80" s="24">
        <v>1.904995366226246</v>
      </c>
      <c r="T80" s="24">
        <v>1.914073015601673</v>
      </c>
      <c r="U80" s="24">
        <v>1.9246636065396709</v>
      </c>
      <c r="V80" s="24">
        <v>1.93658695387254</v>
      </c>
      <c r="W80" s="24">
        <v>1.949079440796897</v>
      </c>
      <c r="X80" s="24">
        <v>1.9636540088753129</v>
      </c>
      <c r="Y80" s="24">
        <v>1.9761464957996699</v>
      </c>
      <c r="Z80" s="24">
        <v>1.9886389827240261</v>
      </c>
      <c r="AA80" s="24">
        <v>2.0011314696483828</v>
      </c>
      <c r="AB80" s="24">
        <v>2.0157060377267988</v>
      </c>
      <c r="AC80" s="24">
        <v>2.028198524651156</v>
      </c>
      <c r="AD80" s="24">
        <v>2.0406910115755128</v>
      </c>
      <c r="AE80" s="24">
        <v>2.05318349849987</v>
      </c>
      <c r="AF80" s="24">
        <v>2.067758066578286</v>
      </c>
      <c r="AG80" s="24">
        <v>2.0802505535026432</v>
      </c>
      <c r="AH80" s="25">
        <v>2.092743040427</v>
      </c>
    </row>
    <row r="81" spans="1:34" x14ac:dyDescent="0.25">
      <c r="A81" s="23">
        <v>10.5</v>
      </c>
      <c r="B81" s="24">
        <v>1.633931732804293</v>
      </c>
      <c r="C81" s="24">
        <v>1.6390084116116319</v>
      </c>
      <c r="D81" s="24">
        <v>1.644085090418971</v>
      </c>
      <c r="E81" s="24">
        <v>1.650007882360867</v>
      </c>
      <c r="F81" s="24">
        <v>1.657123830873807</v>
      </c>
      <c r="G81" s="24">
        <v>1.6646476333278679</v>
      </c>
      <c r="H81" s="24">
        <v>1.6721714357819291</v>
      </c>
      <c r="I81" s="24">
        <v>1.6809492053116659</v>
      </c>
      <c r="J81" s="24">
        <v>1.6884730077657271</v>
      </c>
      <c r="K81" s="24">
        <v>1.695996810219788</v>
      </c>
      <c r="L81" s="24">
        <v>1.7035206126738489</v>
      </c>
      <c r="M81" s="24">
        <v>1.712298382203586</v>
      </c>
      <c r="N81" s="24">
        <v>1.7198221846576469</v>
      </c>
      <c r="O81" s="24">
        <v>1.7273459871117081</v>
      </c>
      <c r="P81" s="24">
        <v>1.734869789565769</v>
      </c>
      <c r="Q81" s="24">
        <v>1.7436475590955069</v>
      </c>
      <c r="R81" s="24">
        <v>1.751171361549567</v>
      </c>
      <c r="S81" s="24">
        <v>1.7586951640036279</v>
      </c>
      <c r="T81" s="24">
        <v>1.7662189664576891</v>
      </c>
      <c r="U81" s="24">
        <v>1.774996735987427</v>
      </c>
      <c r="V81" s="24">
        <v>1.785049743609288</v>
      </c>
      <c r="W81" s="24">
        <v>1.7956085922647109</v>
      </c>
      <c r="X81" s="24">
        <v>1.8079272490293701</v>
      </c>
      <c r="Y81" s="24">
        <v>1.8184860976847921</v>
      </c>
      <c r="Z81" s="24">
        <v>1.8290449463402141</v>
      </c>
      <c r="AA81" s="24">
        <v>1.8396037949956361</v>
      </c>
      <c r="AB81" s="24">
        <v>1.851922451760295</v>
      </c>
      <c r="AC81" s="24">
        <v>1.8624813004157179</v>
      </c>
      <c r="AD81" s="24">
        <v>1.8730401490711399</v>
      </c>
      <c r="AE81" s="24">
        <v>1.8835989977265619</v>
      </c>
      <c r="AF81" s="24">
        <v>1.8959176544912211</v>
      </c>
      <c r="AG81" s="24">
        <v>1.9064765031466431</v>
      </c>
      <c r="AH81" s="25">
        <v>1.9170353518020651</v>
      </c>
    </row>
    <row r="82" spans="1:34" x14ac:dyDescent="0.25">
      <c r="A82" s="23">
        <v>11</v>
      </c>
      <c r="B82" s="24">
        <v>1.5307358323520459</v>
      </c>
      <c r="C82" s="24">
        <v>1.534808138667052</v>
      </c>
      <c r="D82" s="24">
        <v>1.538880444982059</v>
      </c>
      <c r="E82" s="24">
        <v>1.543631469016234</v>
      </c>
      <c r="F82" s="24">
        <v>1.549476703407775</v>
      </c>
      <c r="G82" s="24">
        <v>1.5556765234146239</v>
      </c>
      <c r="H82" s="24">
        <v>1.5618763434214731</v>
      </c>
      <c r="I82" s="24">
        <v>1.5691094667627969</v>
      </c>
      <c r="J82" s="24">
        <v>1.575309286769645</v>
      </c>
      <c r="K82" s="24">
        <v>1.5815091067764939</v>
      </c>
      <c r="L82" s="24">
        <v>1.5877089267833431</v>
      </c>
      <c r="M82" s="24">
        <v>1.5949420501246661</v>
      </c>
      <c r="N82" s="24">
        <v>1.601141870131515</v>
      </c>
      <c r="O82" s="24">
        <v>1.6073416901383639</v>
      </c>
      <c r="P82" s="24">
        <v>1.613541510145212</v>
      </c>
      <c r="Q82" s="24">
        <v>1.6207746334865361</v>
      </c>
      <c r="R82" s="24">
        <v>1.626974453493385</v>
      </c>
      <c r="S82" s="24">
        <v>1.633174273500233</v>
      </c>
      <c r="T82" s="24">
        <v>1.639374093507082</v>
      </c>
      <c r="U82" s="24">
        <v>1.6466072168484061</v>
      </c>
      <c r="V82" s="24">
        <v>1.655038420998638</v>
      </c>
      <c r="W82" s="24">
        <v>1.663915901977548</v>
      </c>
      <c r="X82" s="24">
        <v>1.674272963119608</v>
      </c>
      <c r="Y82" s="24">
        <v>1.6831504440985181</v>
      </c>
      <c r="Z82" s="24">
        <v>1.6920279250774271</v>
      </c>
      <c r="AA82" s="24">
        <v>1.700905406056336</v>
      </c>
      <c r="AB82" s="24">
        <v>1.7112624671983969</v>
      </c>
      <c r="AC82" s="24">
        <v>1.720139948177307</v>
      </c>
      <c r="AD82" s="24">
        <v>1.7290174291562159</v>
      </c>
      <c r="AE82" s="24">
        <v>1.7378949101351251</v>
      </c>
      <c r="AF82" s="24">
        <v>1.748251971277186</v>
      </c>
      <c r="AG82" s="24">
        <v>1.757129452256095</v>
      </c>
      <c r="AH82" s="25">
        <v>1.766006933235005</v>
      </c>
    </row>
    <row r="83" spans="1:34" x14ac:dyDescent="0.25">
      <c r="A83" s="23">
        <v>11.5</v>
      </c>
      <c r="B83" s="24">
        <v>1.44206956590036</v>
      </c>
      <c r="C83" s="24">
        <v>1.4453299967761191</v>
      </c>
      <c r="D83" s="24">
        <v>1.4485904276518791</v>
      </c>
      <c r="E83" s="24">
        <v>1.452394263673598</v>
      </c>
      <c r="F83" s="24">
        <v>1.4571799527620499</v>
      </c>
      <c r="G83" s="24">
        <v>1.462270693493039</v>
      </c>
      <c r="H83" s="24">
        <v>1.4673614342240291</v>
      </c>
      <c r="I83" s="24">
        <v>1.4733006317435171</v>
      </c>
      <c r="J83" s="24">
        <v>1.478391372474507</v>
      </c>
      <c r="K83" s="24">
        <v>1.4834821132054969</v>
      </c>
      <c r="L83" s="24">
        <v>1.4885728539364871</v>
      </c>
      <c r="M83" s="24">
        <v>1.4945120514559751</v>
      </c>
      <c r="N83" s="24">
        <v>1.4996027921869639</v>
      </c>
      <c r="O83" s="24">
        <v>1.504693532917954</v>
      </c>
      <c r="P83" s="24">
        <v>1.509784273648944</v>
      </c>
      <c r="Q83" s="24">
        <v>1.515723471168432</v>
      </c>
      <c r="R83" s="24">
        <v>1.5208142118994219</v>
      </c>
      <c r="S83" s="24">
        <v>1.525904952630412</v>
      </c>
      <c r="T83" s="24">
        <v>1.530995693361402</v>
      </c>
      <c r="U83" s="24">
        <v>1.53693489088089</v>
      </c>
      <c r="V83" s="24">
        <v>1.5439778664960699</v>
      </c>
      <c r="W83" s="24">
        <v>1.551411289088088</v>
      </c>
      <c r="X83" s="24">
        <v>1.5600836154454429</v>
      </c>
      <c r="Y83" s="24">
        <v>1.5675170380374619</v>
      </c>
      <c r="Z83" s="24">
        <v>1.57495046062948</v>
      </c>
      <c r="AA83" s="24">
        <v>1.582383883221498</v>
      </c>
      <c r="AB83" s="24">
        <v>1.591056209578853</v>
      </c>
      <c r="AC83" s="24">
        <v>1.5984896321708719</v>
      </c>
      <c r="AD83" s="24">
        <v>1.60592305476289</v>
      </c>
      <c r="AE83" s="24">
        <v>1.6133564773549089</v>
      </c>
      <c r="AF83" s="24">
        <v>1.622028803712263</v>
      </c>
      <c r="AG83" s="24">
        <v>1.6294622263042819</v>
      </c>
      <c r="AH83" s="25">
        <v>1.6368956488963</v>
      </c>
    </row>
    <row r="84" spans="1:34" x14ac:dyDescent="0.25">
      <c r="A84" s="23">
        <v>12</v>
      </c>
      <c r="B84" s="24">
        <v>1.365833840893159</v>
      </c>
      <c r="C84" s="24">
        <v>1.368459932079956</v>
      </c>
      <c r="D84" s="24">
        <v>1.371086023266753</v>
      </c>
      <c r="E84" s="24">
        <v>1.374149796318016</v>
      </c>
      <c r="F84" s="24">
        <v>1.378072147618886</v>
      </c>
      <c r="G84" s="24">
        <v>1.3822537509425701</v>
      </c>
      <c r="H84" s="24">
        <v>1.386435354266254</v>
      </c>
      <c r="I84" s="24">
        <v>1.3913138914772181</v>
      </c>
      <c r="J84" s="24">
        <v>1.395495494800902</v>
      </c>
      <c r="K84" s="24">
        <v>1.399677098124587</v>
      </c>
      <c r="L84" s="24">
        <v>1.40385870144827</v>
      </c>
      <c r="M84" s="24">
        <v>1.4087372386592349</v>
      </c>
      <c r="N84" s="24">
        <v>1.4129188419829191</v>
      </c>
      <c r="O84" s="24">
        <v>1.417100445306603</v>
      </c>
      <c r="P84" s="24">
        <v>1.4212820486302871</v>
      </c>
      <c r="Q84" s="24">
        <v>1.426160585841252</v>
      </c>
      <c r="R84" s="24">
        <v>1.4303421891649359</v>
      </c>
      <c r="S84" s="24">
        <v>1.4345237924886201</v>
      </c>
      <c r="T84" s="24">
        <v>1.4387053958123039</v>
      </c>
      <c r="U84" s="24">
        <v>1.4435839330232689</v>
      </c>
      <c r="V84" s="24">
        <v>1.449457293737173</v>
      </c>
      <c r="W84" s="24">
        <v>1.455669005929122</v>
      </c>
      <c r="X84" s="24">
        <v>1.4629160034863951</v>
      </c>
      <c r="Y84" s="24">
        <v>1.469127715678344</v>
      </c>
      <c r="Z84" s="24">
        <v>1.475339427870292</v>
      </c>
      <c r="AA84" s="24">
        <v>1.481551140062241</v>
      </c>
      <c r="AB84" s="24">
        <v>1.4887981376195141</v>
      </c>
      <c r="AC84" s="24">
        <v>1.495009849811463</v>
      </c>
      <c r="AD84" s="24">
        <v>1.5012215620034111</v>
      </c>
      <c r="AE84" s="24">
        <v>1.50743327419536</v>
      </c>
      <c r="AF84" s="24">
        <v>1.5146802717526331</v>
      </c>
      <c r="AG84" s="24">
        <v>1.520891983944582</v>
      </c>
      <c r="AH84" s="25">
        <v>1.5271036961365301</v>
      </c>
    </row>
    <row r="85" spans="1:34" x14ac:dyDescent="0.25">
      <c r="A85" s="23">
        <v>12.5</v>
      </c>
      <c r="B85" s="24">
        <v>1.3000938979544889</v>
      </c>
      <c r="C85" s="24">
        <v>1.3022482238998081</v>
      </c>
      <c r="D85" s="24">
        <v>1.304402549845127</v>
      </c>
      <c r="E85" s="24">
        <v>1.306915930114666</v>
      </c>
      <c r="F85" s="24">
        <v>1.3101561898406611</v>
      </c>
      <c r="G85" s="24">
        <v>1.3136136363227919</v>
      </c>
      <c r="H85" s="24">
        <v>1.317071082804923</v>
      </c>
      <c r="I85" s="24">
        <v>1.321104770367409</v>
      </c>
      <c r="J85" s="24">
        <v>1.324562216849539</v>
      </c>
      <c r="K85" s="24">
        <v>1.3280196633316701</v>
      </c>
      <c r="L85" s="24">
        <v>1.331477109813801</v>
      </c>
      <c r="M85" s="24">
        <v>1.335510797376287</v>
      </c>
      <c r="N85" s="24">
        <v>1.3389682438584181</v>
      </c>
      <c r="O85" s="24">
        <v>1.342425690340548</v>
      </c>
      <c r="P85" s="24">
        <v>1.3458831368226789</v>
      </c>
      <c r="Q85" s="24">
        <v>1.3499168243851649</v>
      </c>
      <c r="R85" s="24">
        <v>1.353374270867296</v>
      </c>
      <c r="S85" s="24">
        <v>1.356831717349426</v>
      </c>
      <c r="T85" s="24">
        <v>1.3602891638315571</v>
      </c>
      <c r="U85" s="24">
        <v>1.3643228513940431</v>
      </c>
      <c r="V85" s="24">
        <v>1.369230249537648</v>
      </c>
      <c r="W85" s="24">
        <v>1.3744276380135481</v>
      </c>
      <c r="X85" s="24">
        <v>1.380491257902098</v>
      </c>
      <c r="Y85" s="24">
        <v>1.3856886463779969</v>
      </c>
      <c r="Z85" s="24">
        <v>1.3908860348538969</v>
      </c>
      <c r="AA85" s="24">
        <v>1.396083423329797</v>
      </c>
      <c r="AB85" s="24">
        <v>1.4021470432183469</v>
      </c>
      <c r="AC85" s="24">
        <v>1.4073444316942469</v>
      </c>
      <c r="AD85" s="24">
        <v>1.4125418201701461</v>
      </c>
      <c r="AE85" s="24">
        <v>1.4177392086460461</v>
      </c>
      <c r="AF85" s="24">
        <v>1.4238028285345961</v>
      </c>
      <c r="AG85" s="24">
        <v>1.4290002170104961</v>
      </c>
      <c r="AH85" s="25">
        <v>1.434197605486395</v>
      </c>
    </row>
    <row r="86" spans="1:34" x14ac:dyDescent="0.25">
      <c r="A86" s="23">
        <v>13</v>
      </c>
      <c r="B86" s="24">
        <v>1.2430793108884941</v>
      </c>
      <c r="C86" s="24">
        <v>1.244909484737019</v>
      </c>
      <c r="D86" s="24">
        <v>1.2467396585855439</v>
      </c>
      <c r="E86" s="24">
        <v>1.248874861408823</v>
      </c>
      <c r="F86" s="24">
        <v>1.251599314469853</v>
      </c>
      <c r="G86" s="24">
        <v>1.254502623373382</v>
      </c>
      <c r="H86" s="24">
        <v>1.257405932276912</v>
      </c>
      <c r="I86" s="24">
        <v>1.260793125997697</v>
      </c>
      <c r="J86" s="24">
        <v>1.263696434901227</v>
      </c>
      <c r="K86" s="24">
        <v>1.2665997438047569</v>
      </c>
      <c r="L86" s="24">
        <v>1.2695030527082869</v>
      </c>
      <c r="M86" s="24">
        <v>1.272890246429071</v>
      </c>
      <c r="N86" s="24">
        <v>1.275793555332601</v>
      </c>
      <c r="O86" s="24">
        <v>1.2786968642361309</v>
      </c>
      <c r="P86" s="24">
        <v>1.2816001731396609</v>
      </c>
      <c r="Q86" s="24">
        <v>1.2849873668604459</v>
      </c>
      <c r="R86" s="24">
        <v>1.2878906757639761</v>
      </c>
      <c r="S86" s="24">
        <v>1.2907939846675061</v>
      </c>
      <c r="T86" s="24">
        <v>1.293697293571036</v>
      </c>
      <c r="U86" s="24">
        <v>1.2970844872918199</v>
      </c>
      <c r="V86" s="24">
        <v>1.301214613893301</v>
      </c>
      <c r="W86" s="24">
        <v>1.3055901040343729</v>
      </c>
      <c r="X86" s="24">
        <v>1.31069484253229</v>
      </c>
      <c r="Y86" s="24">
        <v>1.315070332673361</v>
      </c>
      <c r="Z86" s="24">
        <v>1.3194458228144319</v>
      </c>
      <c r="AA86" s="24">
        <v>1.323821312955503</v>
      </c>
      <c r="AB86" s="24">
        <v>1.32892605145342</v>
      </c>
      <c r="AC86" s="24">
        <v>1.3333015415944911</v>
      </c>
      <c r="AD86" s="24">
        <v>1.3376770317355631</v>
      </c>
      <c r="AE86" s="24">
        <v>1.3420525218766339</v>
      </c>
      <c r="AF86" s="24">
        <v>1.347157260374551</v>
      </c>
      <c r="AG86" s="24">
        <v>1.3515327505156221</v>
      </c>
      <c r="AH86" s="25">
        <v>1.355908240656694</v>
      </c>
    </row>
    <row r="87" spans="1:34" x14ac:dyDescent="0.25">
      <c r="A87" s="23">
        <v>13.5</v>
      </c>
      <c r="B87" s="24">
        <v>1.1931839866794349</v>
      </c>
      <c r="C87" s="24">
        <v>1.1948226602730501</v>
      </c>
      <c r="D87" s="24">
        <v>1.1964613338666641</v>
      </c>
      <c r="E87" s="24">
        <v>1.1983731197258809</v>
      </c>
      <c r="F87" s="24">
        <v>1.20073308972905</v>
      </c>
      <c r="G87" s="24">
        <v>1.203237319014131</v>
      </c>
      <c r="H87" s="24">
        <v>1.205741548299212</v>
      </c>
      <c r="I87" s="24">
        <v>1.2086631491318061</v>
      </c>
      <c r="J87" s="24">
        <v>1.2111673784168859</v>
      </c>
      <c r="K87" s="24">
        <v>1.2136716077019669</v>
      </c>
      <c r="L87" s="24">
        <v>1.2161758369870479</v>
      </c>
      <c r="M87" s="24">
        <v>1.219097437819642</v>
      </c>
      <c r="N87" s="24">
        <v>1.221601667104723</v>
      </c>
      <c r="O87" s="24">
        <v>1.224105896389803</v>
      </c>
      <c r="P87" s="24">
        <v>1.226610125674884</v>
      </c>
      <c r="Q87" s="24">
        <v>1.2295317265074781</v>
      </c>
      <c r="R87" s="24">
        <v>1.2320359557925591</v>
      </c>
      <c r="S87" s="24">
        <v>1.234540185077639</v>
      </c>
      <c r="T87" s="24">
        <v>1.2370444143627199</v>
      </c>
      <c r="U87" s="24">
        <v>1.239966015195314</v>
      </c>
      <c r="V87" s="24">
        <v>1.243492599980047</v>
      </c>
      <c r="W87" s="24">
        <v>1.2472236558647101</v>
      </c>
      <c r="X87" s="24">
        <v>1.2515765543968169</v>
      </c>
      <c r="Y87" s="24">
        <v>1.25530761028148</v>
      </c>
      <c r="Z87" s="24">
        <v>1.2590386661661439</v>
      </c>
      <c r="AA87" s="24">
        <v>1.262769722050807</v>
      </c>
      <c r="AB87" s="24">
        <v>1.267122620582914</v>
      </c>
      <c r="AC87" s="24">
        <v>1.2708536764675771</v>
      </c>
      <c r="AD87" s="24">
        <v>1.274584732352241</v>
      </c>
      <c r="AE87" s="24">
        <v>1.2783157882369041</v>
      </c>
      <c r="AF87" s="24">
        <v>1.2826686867690109</v>
      </c>
      <c r="AG87" s="24">
        <v>1.286399742653674</v>
      </c>
      <c r="AH87" s="25">
        <v>1.290130798538337</v>
      </c>
    </row>
    <row r="88" spans="1:34" x14ac:dyDescent="0.25">
      <c r="A88" s="23">
        <v>14</v>
      </c>
      <c r="B88" s="24">
        <v>1.148966165491661</v>
      </c>
      <c r="C88" s="24">
        <v>1.150531029369448</v>
      </c>
      <c r="D88" s="24">
        <v>1.152095893247236</v>
      </c>
      <c r="E88" s="24">
        <v>1.1539215677713199</v>
      </c>
      <c r="F88" s="24">
        <v>1.1560534170209369</v>
      </c>
      <c r="G88" s="24">
        <v>1.1582986633449199</v>
      </c>
      <c r="H88" s="24">
        <v>1.160543909668903</v>
      </c>
      <c r="I88" s="24">
        <v>1.1631633637135499</v>
      </c>
      <c r="J88" s="24">
        <v>1.1654086100375329</v>
      </c>
      <c r="K88" s="24">
        <v>1.167653856361516</v>
      </c>
      <c r="L88" s="24">
        <v>1.1698991026854979</v>
      </c>
      <c r="M88" s="24">
        <v>1.172518556730145</v>
      </c>
      <c r="N88" s="24">
        <v>1.1747638030541281</v>
      </c>
      <c r="O88" s="24">
        <v>1.1770090493781109</v>
      </c>
      <c r="P88" s="24">
        <v>1.1792542957020939</v>
      </c>
      <c r="Q88" s="24">
        <v>1.18187374974674</v>
      </c>
      <c r="R88" s="24">
        <v>1.184118996070723</v>
      </c>
      <c r="S88" s="24">
        <v>1.1863642423947061</v>
      </c>
      <c r="T88" s="24">
        <v>1.1886094887186891</v>
      </c>
      <c r="U88" s="24">
        <v>1.191228942763336</v>
      </c>
      <c r="V88" s="24">
        <v>1.1943107541538951</v>
      </c>
      <c r="W88" s="24">
        <v>1.1975598785577699</v>
      </c>
      <c r="X88" s="24">
        <v>1.2013505236956239</v>
      </c>
      <c r="Y88" s="24">
        <v>1.2045996480994989</v>
      </c>
      <c r="Z88" s="24">
        <v>1.207848772503374</v>
      </c>
      <c r="AA88" s="24">
        <v>1.211097896907249</v>
      </c>
      <c r="AB88" s="24">
        <v>1.214888542045103</v>
      </c>
      <c r="AC88" s="24">
        <v>1.2181376664489769</v>
      </c>
      <c r="AD88" s="24">
        <v>1.221386790852852</v>
      </c>
      <c r="AE88" s="24">
        <v>1.224635915256727</v>
      </c>
      <c r="AF88" s="24">
        <v>1.228426560394581</v>
      </c>
      <c r="AG88" s="24">
        <v>1.231675684798456</v>
      </c>
      <c r="AH88" s="25">
        <v>1.2349248092023311</v>
      </c>
    </row>
    <row r="89" spans="1:34" x14ac:dyDescent="0.25">
      <c r="A89" s="23">
        <v>14.5</v>
      </c>
      <c r="B89" s="24">
        <v>1.109148420669632</v>
      </c>
      <c r="C89" s="24">
        <v>1.1107422040678741</v>
      </c>
      <c r="D89" s="24">
        <v>1.1123359874661169</v>
      </c>
      <c r="E89" s="24">
        <v>1.114195401430732</v>
      </c>
      <c r="F89" s="24">
        <v>1.1162205309283031</v>
      </c>
      <c r="G89" s="24">
        <v>1.118331929645739</v>
      </c>
      <c r="H89" s="24">
        <v>1.120443328363175</v>
      </c>
      <c r="I89" s="24">
        <v>1.1229066268668511</v>
      </c>
      <c r="J89" s="24">
        <v>1.125018025584287</v>
      </c>
      <c r="K89" s="24">
        <v>1.1271294243017229</v>
      </c>
      <c r="L89" s="24">
        <v>1.1292408230191591</v>
      </c>
      <c r="M89" s="24">
        <v>1.1317041215228349</v>
      </c>
      <c r="N89" s="24">
        <v>1.1338155202402711</v>
      </c>
      <c r="O89" s="24">
        <v>1.135926918957707</v>
      </c>
      <c r="P89" s="24">
        <v>1.138038317675143</v>
      </c>
      <c r="Q89" s="24">
        <v>1.140501616178818</v>
      </c>
      <c r="R89" s="24">
        <v>1.1426130148962541</v>
      </c>
      <c r="S89" s="24">
        <v>1.14472441361369</v>
      </c>
      <c r="T89" s="24">
        <v>1.1468358123311271</v>
      </c>
      <c r="U89" s="24">
        <v>1.1492991108348021</v>
      </c>
      <c r="V89" s="24">
        <v>1.1520799559509629</v>
      </c>
      <c r="W89" s="24">
        <v>1.1549946903468691</v>
      </c>
      <c r="X89" s="24">
        <v>1.158395213808759</v>
      </c>
      <c r="Y89" s="24">
        <v>1.161309948204664</v>
      </c>
      <c r="Z89" s="24">
        <v>1.16422468260057</v>
      </c>
      <c r="AA89" s="24">
        <v>1.1671394169964759</v>
      </c>
      <c r="AB89" s="24">
        <v>1.1705399404583661</v>
      </c>
      <c r="AC89" s="24">
        <v>1.173454674854272</v>
      </c>
      <c r="AD89" s="24">
        <v>1.176369409250178</v>
      </c>
      <c r="AE89" s="24">
        <v>1.179284143646083</v>
      </c>
      <c r="AF89" s="24">
        <v>1.1826846671079729</v>
      </c>
      <c r="AG89" s="24">
        <v>1.1855994015038791</v>
      </c>
      <c r="AH89" s="25">
        <v>1.1885141358997851</v>
      </c>
    </row>
    <row r="90" spans="1:34" x14ac:dyDescent="0.25">
      <c r="A90" s="23">
        <v>15</v>
      </c>
      <c r="B90" s="24">
        <v>1.072617658737937</v>
      </c>
      <c r="C90" s="24">
        <v>1.074328129590117</v>
      </c>
      <c r="D90" s="24">
        <v>1.076038600442297</v>
      </c>
      <c r="E90" s="24">
        <v>1.07803414976984</v>
      </c>
      <c r="F90" s="24">
        <v>1.080058999214071</v>
      </c>
      <c r="G90" s="24">
        <v>1.0821467243767109</v>
      </c>
      <c r="H90" s="24">
        <v>1.084234449539351</v>
      </c>
      <c r="I90" s="24">
        <v>1.086670128895765</v>
      </c>
      <c r="J90" s="24">
        <v>1.0887578540584051</v>
      </c>
      <c r="K90" s="24">
        <v>1.090845579221045</v>
      </c>
      <c r="L90" s="24">
        <v>1.0929333043836851</v>
      </c>
      <c r="M90" s="24">
        <v>1.0953689837400991</v>
      </c>
      <c r="N90" s="24">
        <v>1.0974567089027389</v>
      </c>
      <c r="O90" s="24">
        <v>1.0995444340653791</v>
      </c>
      <c r="P90" s="24">
        <v>1.10163215922802</v>
      </c>
      <c r="Q90" s="24">
        <v>1.1040678385844329</v>
      </c>
      <c r="R90" s="24">
        <v>1.106155563747073</v>
      </c>
      <c r="S90" s="24">
        <v>1.108243288909714</v>
      </c>
      <c r="T90" s="24">
        <v>1.1103310140723539</v>
      </c>
      <c r="U90" s="24">
        <v>1.112766693428767</v>
      </c>
      <c r="V90" s="24">
        <v>1.115375418087504</v>
      </c>
      <c r="W90" s="24">
        <v>1.1180883426454591</v>
      </c>
      <c r="X90" s="24">
        <v>1.1212534212964069</v>
      </c>
      <c r="Y90" s="24">
        <v>1.1239663458543629</v>
      </c>
      <c r="Z90" s="24">
        <v>1.1266792704123181</v>
      </c>
      <c r="AA90" s="24">
        <v>1.129392194970273</v>
      </c>
      <c r="AB90" s="24">
        <v>1.1325572736212211</v>
      </c>
      <c r="AC90" s="24">
        <v>1.1352701981791771</v>
      </c>
      <c r="AD90" s="24">
        <v>1.137983122737132</v>
      </c>
      <c r="AE90" s="24">
        <v>1.140696047295088</v>
      </c>
      <c r="AF90" s="24">
        <v>1.1438611259460361</v>
      </c>
      <c r="AG90" s="24">
        <v>1.146574050503991</v>
      </c>
      <c r="AH90" s="25">
        <v>1.149286975061947</v>
      </c>
    </row>
    <row r="91" spans="1:34" x14ac:dyDescent="0.25">
      <c r="A91" s="23">
        <v>15.5</v>
      </c>
      <c r="B91" s="24">
        <v>1.0384251194012259</v>
      </c>
      <c r="C91" s="24">
        <v>1.040325084338025</v>
      </c>
      <c r="D91" s="24">
        <v>1.0422250492748251</v>
      </c>
      <c r="E91" s="24">
        <v>1.044441675034425</v>
      </c>
      <c r="F91" s="24">
        <v>1.0465577228212199</v>
      </c>
      <c r="G91" s="24">
        <v>1.0487169871780151</v>
      </c>
      <c r="H91" s="24">
        <v>1.05087625153481</v>
      </c>
      <c r="I91" s="24">
        <v>1.053395393284404</v>
      </c>
      <c r="J91" s="24">
        <v>1.0555546576411989</v>
      </c>
      <c r="K91" s="24">
        <v>1.0577139219979941</v>
      </c>
      <c r="L91" s="24">
        <v>1.059873186354789</v>
      </c>
      <c r="M91" s="24">
        <v>1.062392328104383</v>
      </c>
      <c r="N91" s="24">
        <v>1.0645515924611779</v>
      </c>
      <c r="O91" s="24">
        <v>1.0667108568179731</v>
      </c>
      <c r="P91" s="24">
        <v>1.068870121174768</v>
      </c>
      <c r="Q91" s="24">
        <v>1.071389262924362</v>
      </c>
      <c r="R91" s="24">
        <v>1.0735485272811569</v>
      </c>
      <c r="S91" s="24">
        <v>1.075707791637952</v>
      </c>
      <c r="T91" s="24">
        <v>1.077867055994747</v>
      </c>
      <c r="U91" s="24">
        <v>1.080386197744341</v>
      </c>
      <c r="V91" s="24">
        <v>1.0829366864598271</v>
      </c>
      <c r="W91" s="24">
        <v>1.085565420047051</v>
      </c>
      <c r="X91" s="24">
        <v>1.0886322758988121</v>
      </c>
      <c r="Y91" s="24">
        <v>1.091261009486036</v>
      </c>
      <c r="Z91" s="24">
        <v>1.0938897430732599</v>
      </c>
      <c r="AA91" s="24">
        <v>1.0965184766604841</v>
      </c>
      <c r="AB91" s="24">
        <v>1.0995853325122451</v>
      </c>
      <c r="AC91" s="24">
        <v>1.102214066099469</v>
      </c>
      <c r="AD91" s="24">
        <v>1.104842799686693</v>
      </c>
      <c r="AE91" s="24">
        <v>1.1074715332739169</v>
      </c>
      <c r="AF91" s="24">
        <v>1.1105383891256779</v>
      </c>
      <c r="AG91" s="24">
        <v>1.1131671227129021</v>
      </c>
      <c r="AH91" s="25">
        <v>1.115795856300126</v>
      </c>
    </row>
    <row r="92" spans="1:34" x14ac:dyDescent="0.25">
      <c r="A92" s="23">
        <v>16</v>
      </c>
      <c r="B92" s="24">
        <v>1.0057863755443139</v>
      </c>
      <c r="C92" s="24">
        <v>1.0079336798936149</v>
      </c>
      <c r="D92" s="24">
        <v>1.0100809842429159</v>
      </c>
      <c r="E92" s="24">
        <v>1.0125861726504339</v>
      </c>
      <c r="F92" s="24">
        <v>1.0148699358729001</v>
      </c>
      <c r="G92" s="24">
        <v>1.0171809908699989</v>
      </c>
      <c r="H92" s="24">
        <v>1.019492045867098</v>
      </c>
      <c r="I92" s="24">
        <v>1.0221882766970469</v>
      </c>
      <c r="J92" s="24">
        <v>1.024499331694146</v>
      </c>
      <c r="K92" s="24">
        <v>1.026810386691245</v>
      </c>
      <c r="L92" s="24">
        <v>1.0291214416883441</v>
      </c>
      <c r="M92" s="24">
        <v>1.0318176725182919</v>
      </c>
      <c r="N92" s="24">
        <v>1.034128727515391</v>
      </c>
      <c r="O92" s="24">
        <v>1.03643978251249</v>
      </c>
      <c r="P92" s="24">
        <v>1.0387508375095891</v>
      </c>
      <c r="Q92" s="24">
        <v>1.041447068339538</v>
      </c>
      <c r="R92" s="24">
        <v>1.0437581233366371</v>
      </c>
      <c r="S92" s="24">
        <v>1.046069178333735</v>
      </c>
      <c r="T92" s="24">
        <v>1.048380233330835</v>
      </c>
      <c r="U92" s="24">
        <v>1.051076464160783</v>
      </c>
      <c r="V92" s="24">
        <v>1.0536676401443921</v>
      </c>
      <c r="W92" s="24">
        <v>1.0563148403253031</v>
      </c>
      <c r="X92" s="24">
        <v>1.0594032405363649</v>
      </c>
      <c r="Y92" s="24">
        <v>1.0620504407172759</v>
      </c>
      <c r="Z92" s="24">
        <v>1.064697640898187</v>
      </c>
      <c r="AA92" s="24">
        <v>1.0673448410790971</v>
      </c>
      <c r="AB92" s="24">
        <v>1.07043324129016</v>
      </c>
      <c r="AC92" s="24">
        <v>1.0730804414710711</v>
      </c>
      <c r="AD92" s="24">
        <v>1.075727641651981</v>
      </c>
      <c r="AE92" s="24">
        <v>1.078374841832892</v>
      </c>
      <c r="AF92" s="24">
        <v>1.0814632420439541</v>
      </c>
      <c r="AG92" s="24">
        <v>1.0841104422248651</v>
      </c>
      <c r="AH92" s="25">
        <v>1.0867576424057761</v>
      </c>
    </row>
    <row r="93" spans="1:34" x14ac:dyDescent="0.25">
      <c r="A93" s="23">
        <v>16.5</v>
      </c>
      <c r="B93" s="24">
        <v>0.97408133323207213</v>
      </c>
      <c r="C93" s="24">
        <v>0.97651886101895657</v>
      </c>
      <c r="D93" s="24">
        <v>0.97895638880584102</v>
      </c>
      <c r="E93" s="24">
        <v>0.98180017122387286</v>
      </c>
      <c r="F93" s="24">
        <v>0.98431320567231417</v>
      </c>
      <c r="G93" s="24">
        <v>0.98684134145306679</v>
      </c>
      <c r="H93" s="24">
        <v>0.98936947723381952</v>
      </c>
      <c r="I93" s="24">
        <v>0.99231896897803085</v>
      </c>
      <c r="J93" s="24">
        <v>0.99484710475878357</v>
      </c>
      <c r="K93" s="24">
        <v>0.99737524053953619</v>
      </c>
      <c r="L93" s="24">
        <v>0.99990337632028892</v>
      </c>
      <c r="M93" s="24">
        <v>1.0028528680644999</v>
      </c>
      <c r="N93" s="24">
        <v>1.0053810038452531</v>
      </c>
      <c r="O93" s="24">
        <v>1.007909139626006</v>
      </c>
      <c r="P93" s="24">
        <v>1.0104372754067581</v>
      </c>
      <c r="Q93" s="24">
        <v>1.01338676715097</v>
      </c>
      <c r="R93" s="24">
        <v>1.015914902931722</v>
      </c>
      <c r="S93" s="24">
        <v>1.018443038712475</v>
      </c>
      <c r="T93" s="24">
        <v>1.0209711744932279</v>
      </c>
      <c r="U93" s="24">
        <v>1.0239206662374389</v>
      </c>
      <c r="V93" s="24">
        <v>1.0266364913977439</v>
      </c>
      <c r="W93" s="24">
        <v>1.029389854433959</v>
      </c>
      <c r="X93" s="24">
        <v>1.032602111309544</v>
      </c>
      <c r="Y93" s="24">
        <v>1.0353554743457589</v>
      </c>
      <c r="Z93" s="24">
        <v>1.038108837381974</v>
      </c>
      <c r="AA93" s="24">
        <v>1.0408622004181891</v>
      </c>
      <c r="AB93" s="24">
        <v>1.0440744572937739</v>
      </c>
      <c r="AC93" s="24">
        <v>1.046827820329989</v>
      </c>
      <c r="AD93" s="24">
        <v>1.0495811833662041</v>
      </c>
      <c r="AE93" s="24">
        <v>1.052334546402419</v>
      </c>
      <c r="AF93" s="24">
        <v>1.055546803278004</v>
      </c>
      <c r="AG93" s="24">
        <v>1.0583001663142191</v>
      </c>
      <c r="AH93" s="25">
        <v>1.061053529350434</v>
      </c>
    </row>
    <row r="94" spans="1:34" x14ac:dyDescent="0.25">
      <c r="A94" s="23">
        <v>17</v>
      </c>
      <c r="B94" s="24">
        <v>0.94285423170948834</v>
      </c>
      <c r="C94" s="24">
        <v>0.94560990565623593</v>
      </c>
      <c r="D94" s="24">
        <v>0.94836557960298362</v>
      </c>
      <c r="E94" s="24">
        <v>0.95158053254085573</v>
      </c>
      <c r="F94" s="24">
        <v>0.95436943270277708</v>
      </c>
      <c r="G94" s="24">
        <v>0.95716497810773304</v>
      </c>
      <c r="H94" s="24">
        <v>0.95996052351268912</v>
      </c>
      <c r="I94" s="24">
        <v>0.96322199315180446</v>
      </c>
      <c r="J94" s="24">
        <v>0.96601753855676054</v>
      </c>
      <c r="K94" s="24">
        <v>0.9688130839617165</v>
      </c>
      <c r="L94" s="24">
        <v>0.97160862936667258</v>
      </c>
      <c r="M94" s="24">
        <v>0.97487009900578792</v>
      </c>
      <c r="N94" s="24">
        <v>0.97766564441074399</v>
      </c>
      <c r="O94" s="24">
        <v>0.98046118981569996</v>
      </c>
      <c r="P94" s="24">
        <v>0.98325673522065604</v>
      </c>
      <c r="Q94" s="24">
        <v>0.98651820485977137</v>
      </c>
      <c r="R94" s="24">
        <v>0.98931375026472745</v>
      </c>
      <c r="S94" s="24">
        <v>0.99210929566968342</v>
      </c>
      <c r="T94" s="24">
        <v>0.9949048410746395</v>
      </c>
      <c r="U94" s="24">
        <v>0.99816631071375483</v>
      </c>
      <c r="V94" s="24">
        <v>1.001075785656528</v>
      </c>
      <c r="W94" s="24">
        <v>1.004008046506865</v>
      </c>
      <c r="X94" s="24">
        <v>1.0074290174989251</v>
      </c>
      <c r="Y94" s="24">
        <v>1.0103612783492619</v>
      </c>
      <c r="Z94" s="24">
        <v>1.013293539199599</v>
      </c>
      <c r="AA94" s="24">
        <v>1.0162258000499349</v>
      </c>
      <c r="AB94" s="24">
        <v>1.019646771041995</v>
      </c>
      <c r="AC94" s="24">
        <v>1.022579031892332</v>
      </c>
      <c r="AD94" s="24">
        <v>1.0255112927426691</v>
      </c>
      <c r="AE94" s="24">
        <v>1.0284435535930061</v>
      </c>
      <c r="AF94" s="24">
        <v>1.0318645245850659</v>
      </c>
      <c r="AG94" s="24">
        <v>1.0347967854354021</v>
      </c>
      <c r="AH94" s="25">
        <v>1.0377290462857389</v>
      </c>
    </row>
    <row r="95" spans="1:34" x14ac:dyDescent="0.25">
      <c r="A95" s="23">
        <v>17.5</v>
      </c>
      <c r="B95" s="24">
        <v>0.9118136434016858</v>
      </c>
      <c r="C95" s="24">
        <v>0.91490042492777746</v>
      </c>
      <c r="D95" s="24">
        <v>0.91798720645386911</v>
      </c>
      <c r="E95" s="24">
        <v>0.92158845156764269</v>
      </c>
      <c r="F95" s="24">
        <v>0.92468485062774808</v>
      </c>
      <c r="G95" s="24">
        <v>0.9277831731946562</v>
      </c>
      <c r="H95" s="24">
        <v>0.9308814957615642</v>
      </c>
      <c r="I95" s="24">
        <v>0.93449620542295708</v>
      </c>
      <c r="J95" s="24">
        <v>0.9375945279898652</v>
      </c>
      <c r="K95" s="24">
        <v>0.94069285055677332</v>
      </c>
      <c r="L95" s="24">
        <v>0.94379117312368133</v>
      </c>
      <c r="M95" s="24">
        <v>0.9474058827850742</v>
      </c>
      <c r="N95" s="24">
        <v>0.95050420535198232</v>
      </c>
      <c r="O95" s="24">
        <v>0.95360252791889044</v>
      </c>
      <c r="P95" s="24">
        <v>0.95670085048579845</v>
      </c>
      <c r="Q95" s="24">
        <v>0.96031556014719133</v>
      </c>
      <c r="R95" s="24">
        <v>0.96341388271409945</v>
      </c>
      <c r="S95" s="24">
        <v>0.96651220528100756</v>
      </c>
      <c r="T95" s="24">
        <v>0.96961052784791557</v>
      </c>
      <c r="U95" s="24">
        <v>0.97322523750930845</v>
      </c>
      <c r="V95" s="24">
        <v>0.97638240153752276</v>
      </c>
      <c r="W95" s="24">
        <v>0.97955133385799842</v>
      </c>
      <c r="X95" s="24">
        <v>0.98324842156521997</v>
      </c>
      <c r="Y95" s="24">
        <v>0.98641735388569562</v>
      </c>
      <c r="Z95" s="24">
        <v>0.98958628620617117</v>
      </c>
      <c r="AA95" s="24">
        <v>0.99275521852664683</v>
      </c>
      <c r="AB95" s="24">
        <v>0.99645230623386838</v>
      </c>
      <c r="AC95" s="24">
        <v>0.99962123855434404</v>
      </c>
      <c r="AD95" s="24">
        <v>1.0027901708748199</v>
      </c>
      <c r="AE95" s="24">
        <v>1.005959103195295</v>
      </c>
      <c r="AF95" s="24">
        <v>1.009656190902517</v>
      </c>
      <c r="AG95" s="24">
        <v>1.0128251232229919</v>
      </c>
      <c r="AH95" s="25">
        <v>1.0159940555434681</v>
      </c>
    </row>
    <row r="96" spans="1:34" x14ac:dyDescent="0.25">
      <c r="A96" s="23">
        <v>18</v>
      </c>
      <c r="B96" s="24">
        <v>0.88083247391386199</v>
      </c>
      <c r="C96" s="24">
        <v>0.88424836313597821</v>
      </c>
      <c r="D96" s="24">
        <v>0.88766425235809454</v>
      </c>
      <c r="E96" s="24">
        <v>0.89164945645056348</v>
      </c>
      <c r="F96" s="24">
        <v>0.89507002629075605</v>
      </c>
      <c r="G96" s="24">
        <v>0.89849153225456391</v>
      </c>
      <c r="H96" s="24">
        <v>0.90191303821837188</v>
      </c>
      <c r="I96" s="24">
        <v>0.90590479517614764</v>
      </c>
      <c r="J96" s="24">
        <v>0.9093263011399555</v>
      </c>
      <c r="K96" s="24">
        <v>0.91274780710376335</v>
      </c>
      <c r="L96" s="24">
        <v>0.91616931306757132</v>
      </c>
      <c r="M96" s="24">
        <v>0.92016107002534708</v>
      </c>
      <c r="N96" s="24">
        <v>0.92358257598915494</v>
      </c>
      <c r="O96" s="24">
        <v>0.9270040819529628</v>
      </c>
      <c r="P96" s="24">
        <v>0.93042558791677077</v>
      </c>
      <c r="Q96" s="24">
        <v>0.93441734487454653</v>
      </c>
      <c r="R96" s="24">
        <v>0.93783885083835439</v>
      </c>
      <c r="S96" s="24">
        <v>0.94126035680216225</v>
      </c>
      <c r="T96" s="24">
        <v>0.94468186276597022</v>
      </c>
      <c r="U96" s="24">
        <v>0.94867361972374598</v>
      </c>
      <c r="V96" s="24">
        <v>0.95211755083757366</v>
      </c>
      <c r="W96" s="24">
        <v>0.95556596698140528</v>
      </c>
      <c r="X96" s="24">
        <v>0.95958911914920875</v>
      </c>
      <c r="Y96" s="24">
        <v>0.96303753529304037</v>
      </c>
      <c r="Z96" s="24">
        <v>0.96648595143687199</v>
      </c>
      <c r="AA96" s="24">
        <v>0.96993436758070362</v>
      </c>
      <c r="AB96" s="24">
        <v>0.97395751974850708</v>
      </c>
      <c r="AC96" s="24">
        <v>0.97740593589233871</v>
      </c>
      <c r="AD96" s="24">
        <v>0.98085435203617033</v>
      </c>
      <c r="AE96" s="24">
        <v>0.98430276818000195</v>
      </c>
      <c r="AF96" s="24">
        <v>0.98832592034780542</v>
      </c>
      <c r="AG96" s="24">
        <v>0.99177433649163704</v>
      </c>
      <c r="AH96" s="25">
        <v>0.99522275263546867</v>
      </c>
    </row>
    <row r="97" spans="1:34" x14ac:dyDescent="0.25">
      <c r="A97" s="23">
        <v>18.5</v>
      </c>
      <c r="B97" s="24">
        <v>0.84994796203133371</v>
      </c>
      <c r="C97" s="24">
        <v>0.85367599776335346</v>
      </c>
      <c r="D97" s="24">
        <v>0.8574040334953732</v>
      </c>
      <c r="E97" s="24">
        <v>0.86175340851606286</v>
      </c>
      <c r="F97" s="24">
        <v>0.86549985971544641</v>
      </c>
      <c r="G97" s="24">
        <v>0.86924999400830283</v>
      </c>
      <c r="H97" s="24">
        <v>0.87300012830115925</v>
      </c>
      <c r="I97" s="24">
        <v>0.87737528497615846</v>
      </c>
      <c r="J97" s="24">
        <v>0.88112541926901478</v>
      </c>
      <c r="K97" s="24">
        <v>0.8848755535618712</v>
      </c>
      <c r="L97" s="24">
        <v>0.88862568785472762</v>
      </c>
      <c r="M97" s="24">
        <v>0.89300084452972683</v>
      </c>
      <c r="N97" s="24">
        <v>0.89675097882258314</v>
      </c>
      <c r="O97" s="24">
        <v>0.90050111311543957</v>
      </c>
      <c r="P97" s="24">
        <v>0.90425124740829599</v>
      </c>
      <c r="Q97" s="24">
        <v>0.9086264040832952</v>
      </c>
      <c r="R97" s="24">
        <v>0.91237653837615151</v>
      </c>
      <c r="S97" s="24">
        <v>0.91612667266900794</v>
      </c>
      <c r="T97" s="24">
        <v>0.91987680696186436</v>
      </c>
      <c r="U97" s="24">
        <v>0.92425196363686357</v>
      </c>
      <c r="V97" s="24">
        <v>0.92800677853367608</v>
      </c>
      <c r="W97" s="24">
        <v>0.93176252955127992</v>
      </c>
      <c r="X97" s="24">
        <v>0.93614423907181765</v>
      </c>
      <c r="Y97" s="24">
        <v>0.93989999008942138</v>
      </c>
      <c r="Z97" s="24">
        <v>0.94365574110702521</v>
      </c>
      <c r="AA97" s="24">
        <v>0.94741149212462905</v>
      </c>
      <c r="AB97" s="24">
        <v>0.95179320164516679</v>
      </c>
      <c r="AC97" s="24">
        <v>0.95554895266277051</v>
      </c>
      <c r="AD97" s="24">
        <v>0.95930470368037435</v>
      </c>
      <c r="AE97" s="24">
        <v>0.96306045469797819</v>
      </c>
      <c r="AF97" s="24">
        <v>0.96744216421851592</v>
      </c>
      <c r="AG97" s="24">
        <v>0.97119791523611965</v>
      </c>
      <c r="AH97" s="25">
        <v>0.97495366625372348</v>
      </c>
    </row>
    <row r="98" spans="1:34" x14ac:dyDescent="0.25">
      <c r="A98" s="23">
        <v>19</v>
      </c>
      <c r="B98" s="24">
        <v>0.81936167971952512</v>
      </c>
      <c r="C98" s="24">
        <v>0.82336993947252801</v>
      </c>
      <c r="D98" s="24">
        <v>0.82737819922553091</v>
      </c>
      <c r="E98" s="24">
        <v>0.83205450227070099</v>
      </c>
      <c r="F98" s="24">
        <v>0.83611358410557857</v>
      </c>
      <c r="G98" s="24">
        <v>0.84018283035683106</v>
      </c>
      <c r="H98" s="24">
        <v>0.84425207660808355</v>
      </c>
      <c r="I98" s="24">
        <v>0.84899953056787814</v>
      </c>
      <c r="J98" s="24">
        <v>0.85306877681913063</v>
      </c>
      <c r="K98" s="24">
        <v>0.85713802307038311</v>
      </c>
      <c r="L98" s="24">
        <v>0.8612072693216356</v>
      </c>
      <c r="M98" s="24">
        <v>0.86595472328143019</v>
      </c>
      <c r="N98" s="24">
        <v>0.87002396953268268</v>
      </c>
      <c r="O98" s="24">
        <v>0.87409321578393517</v>
      </c>
      <c r="P98" s="24">
        <v>0.87816246203518766</v>
      </c>
      <c r="Q98" s="24">
        <v>0.88290991599498225</v>
      </c>
      <c r="R98" s="24">
        <v>0.88697916224623474</v>
      </c>
      <c r="S98" s="24">
        <v>0.89104840849748723</v>
      </c>
      <c r="T98" s="24">
        <v>0.89511765474873972</v>
      </c>
      <c r="U98" s="24">
        <v>0.89986510870853431</v>
      </c>
      <c r="V98" s="24">
        <v>0.9039399627829019</v>
      </c>
      <c r="W98" s="24">
        <v>0.90801593842189254</v>
      </c>
      <c r="X98" s="24">
        <v>0.91277124333404835</v>
      </c>
      <c r="Y98" s="24">
        <v>0.916847218973039</v>
      </c>
      <c r="Z98" s="24">
        <v>0.92092319461202954</v>
      </c>
      <c r="AA98" s="24">
        <v>0.92499917025102019</v>
      </c>
      <c r="AB98" s="24">
        <v>0.929754475163176</v>
      </c>
      <c r="AC98" s="24">
        <v>0.93383045080216665</v>
      </c>
      <c r="AD98" s="24">
        <v>0.93790642644115718</v>
      </c>
      <c r="AE98" s="24">
        <v>0.94198240208014783</v>
      </c>
      <c r="AF98" s="24">
        <v>0.94673770699230364</v>
      </c>
      <c r="AG98" s="24">
        <v>0.95081368263129429</v>
      </c>
      <c r="AH98" s="25">
        <v>0.95488965827028482</v>
      </c>
    </row>
    <row r="99" spans="1:34" x14ac:dyDescent="0.25">
      <c r="A99" s="23">
        <v>19.5</v>
      </c>
      <c r="B99" s="24">
        <v>0.789439532123971</v>
      </c>
      <c r="C99" s="24">
        <v>0.79368113210623681</v>
      </c>
      <c r="D99" s="24">
        <v>0.79792273208850251</v>
      </c>
      <c r="E99" s="24">
        <v>0.80287126540114595</v>
      </c>
      <c r="F99" s="24">
        <v>0.80721476584501939</v>
      </c>
      <c r="G99" s="24">
        <v>0.81157864638121435</v>
      </c>
      <c r="H99" s="24">
        <v>0.81594252691740943</v>
      </c>
      <c r="I99" s="24">
        <v>0.82103372087630355</v>
      </c>
      <c r="J99" s="24">
        <v>0.82539760141249852</v>
      </c>
      <c r="K99" s="24">
        <v>0.82976148194869348</v>
      </c>
      <c r="L99" s="24">
        <v>0.83412536248488856</v>
      </c>
      <c r="M99" s="24">
        <v>0.83921655644378268</v>
      </c>
      <c r="N99" s="24">
        <v>0.84358043697997764</v>
      </c>
      <c r="O99" s="24">
        <v>0.84794431751617261</v>
      </c>
      <c r="P99" s="24">
        <v>0.85230819805236768</v>
      </c>
      <c r="Q99" s="24">
        <v>0.85739939201126181</v>
      </c>
      <c r="R99" s="24">
        <v>0.86176327254745677</v>
      </c>
      <c r="S99" s="24">
        <v>0.86612715308365174</v>
      </c>
      <c r="T99" s="24">
        <v>0.87049103361984681</v>
      </c>
      <c r="U99" s="24">
        <v>0.87558222757874093</v>
      </c>
      <c r="V99" s="24">
        <v>0.8799713149224353</v>
      </c>
      <c r="W99" s="24">
        <v>0.88436544362762948</v>
      </c>
      <c r="X99" s="24">
        <v>0.88949192711702263</v>
      </c>
      <c r="Y99" s="24">
        <v>0.89388605582221681</v>
      </c>
      <c r="Z99" s="24">
        <v>0.8982801845274111</v>
      </c>
      <c r="AA99" s="24">
        <v>0.90267431323260527</v>
      </c>
      <c r="AB99" s="24">
        <v>0.90780079672199843</v>
      </c>
      <c r="AC99" s="24">
        <v>0.9121949254271926</v>
      </c>
      <c r="AD99" s="24">
        <v>0.91658905413238689</v>
      </c>
      <c r="AE99" s="24">
        <v>0.92098318283758107</v>
      </c>
      <c r="AF99" s="24">
        <v>0.92610966632697422</v>
      </c>
      <c r="AG99" s="24">
        <v>0.9305037950321684</v>
      </c>
      <c r="AH99" s="25">
        <v>0.93489792373736269</v>
      </c>
    </row>
    <row r="100" spans="1:34" x14ac:dyDescent="0.25">
      <c r="A100" s="23">
        <v>20</v>
      </c>
      <c r="B100" s="24">
        <v>0.76071175757027232</v>
      </c>
      <c r="C100" s="24">
        <v>0.76512485268727848</v>
      </c>
      <c r="D100" s="24">
        <v>0.76953794780428464</v>
      </c>
      <c r="E100" s="24">
        <v>0.77468655877412518</v>
      </c>
      <c r="F100" s="24">
        <v>0.77927130449769744</v>
      </c>
      <c r="G100" s="24">
        <v>0.78389038034258285</v>
      </c>
      <c r="H100" s="24">
        <v>0.78850945618746826</v>
      </c>
      <c r="I100" s="24">
        <v>0.79389837800650132</v>
      </c>
      <c r="J100" s="24">
        <v>0.79851745385138673</v>
      </c>
      <c r="K100" s="24">
        <v>0.80313652969627214</v>
      </c>
      <c r="L100" s="24">
        <v>0.80775560554115755</v>
      </c>
      <c r="M100" s="24">
        <v>0.81314452736019061</v>
      </c>
      <c r="N100" s="24">
        <v>0.81776360320507602</v>
      </c>
      <c r="O100" s="24">
        <v>0.82238267904996143</v>
      </c>
      <c r="P100" s="24">
        <v>0.82700175489484684</v>
      </c>
      <c r="Q100" s="24">
        <v>0.8323906767138799</v>
      </c>
      <c r="R100" s="24">
        <v>0.83700975255876531</v>
      </c>
      <c r="S100" s="24">
        <v>0.84162882840365072</v>
      </c>
      <c r="T100" s="24">
        <v>0.84624790424853613</v>
      </c>
      <c r="U100" s="24">
        <v>0.85163682606756919</v>
      </c>
      <c r="V100" s="24">
        <v>0.85631937946956072</v>
      </c>
      <c r="W100" s="24">
        <v>0.86101462838297349</v>
      </c>
      <c r="X100" s="24">
        <v>0.86649241878195515</v>
      </c>
      <c r="Y100" s="24">
        <v>0.87118766769536793</v>
      </c>
      <c r="Z100" s="24">
        <v>0.8758829166087807</v>
      </c>
      <c r="AA100" s="24">
        <v>0.88057816552219348</v>
      </c>
      <c r="AB100" s="24">
        <v>0.88605595592117514</v>
      </c>
      <c r="AC100" s="24">
        <v>0.89075120483458792</v>
      </c>
      <c r="AD100" s="24">
        <v>0.89544645374800069</v>
      </c>
      <c r="AE100" s="24">
        <v>0.90014170266141347</v>
      </c>
      <c r="AF100" s="24">
        <v>0.90561949306039513</v>
      </c>
      <c r="AG100" s="24">
        <v>0.91031474197380791</v>
      </c>
      <c r="AH100" s="25">
        <v>0.91500999088722068</v>
      </c>
    </row>
    <row r="101" spans="1:34" x14ac:dyDescent="0.25">
      <c r="A101" s="26">
        <v>20.5</v>
      </c>
      <c r="B101" s="27">
        <v>0.73387292756419031</v>
      </c>
      <c r="C101" s="27">
        <v>0.73838071141861505</v>
      </c>
      <c r="D101" s="27">
        <v>0.7428884952730398</v>
      </c>
      <c r="E101" s="27">
        <v>0.7481475764365354</v>
      </c>
      <c r="F101" s="27">
        <v>0.75291543280770801</v>
      </c>
      <c r="G101" s="27">
        <v>0.7577353036822303</v>
      </c>
      <c r="H101" s="27">
        <v>0.76255517455675248</v>
      </c>
      <c r="I101" s="27">
        <v>0.76817835724369521</v>
      </c>
      <c r="J101" s="27">
        <v>0.77299822811821739</v>
      </c>
      <c r="K101" s="27">
        <v>0.77781809899273968</v>
      </c>
      <c r="L101" s="27">
        <v>0.78263796986726186</v>
      </c>
      <c r="M101" s="27">
        <v>0.78826115255420459</v>
      </c>
      <c r="N101" s="27">
        <v>0.79308102342872677</v>
      </c>
      <c r="O101" s="27">
        <v>0.79790089430324906</v>
      </c>
      <c r="P101" s="27">
        <v>0.80272076517777124</v>
      </c>
      <c r="Q101" s="27">
        <v>0.80834394786471397</v>
      </c>
      <c r="R101" s="27">
        <v>0.81316381873923615</v>
      </c>
      <c r="S101" s="27">
        <v>0.81798368961375845</v>
      </c>
      <c r="T101" s="27">
        <v>0.82280356048828063</v>
      </c>
      <c r="U101" s="27">
        <v>0.82842674317522336</v>
      </c>
      <c r="V101" s="27">
        <v>0.83336703412168234</v>
      </c>
      <c r="W101" s="27">
        <v>0.83833140908252868</v>
      </c>
      <c r="X101" s="27">
        <v>0.84412317987018282</v>
      </c>
      <c r="Y101" s="27">
        <v>0.84908755483102927</v>
      </c>
      <c r="Z101" s="27">
        <v>0.85405192979187561</v>
      </c>
      <c r="AA101" s="27">
        <v>0.85901630475272195</v>
      </c>
      <c r="AB101" s="27">
        <v>0.86480807554037609</v>
      </c>
      <c r="AC101" s="27">
        <v>0.86977245050122254</v>
      </c>
      <c r="AD101" s="27">
        <v>0.87473682546206888</v>
      </c>
      <c r="AE101" s="27">
        <v>0.87970120042291522</v>
      </c>
      <c r="AF101" s="27">
        <v>0.88549297121056936</v>
      </c>
      <c r="AG101" s="27">
        <v>0.89045734617141581</v>
      </c>
      <c r="AH101" s="28">
        <v>0.89542172113226215</v>
      </c>
    </row>
    <row r="105" spans="1:34" ht="28.9" customHeight="1" x14ac:dyDescent="0.5">
      <c r="A105" s="1" t="s">
        <v>17</v>
      </c>
      <c r="B105" s="1"/>
    </row>
    <row r="106" spans="1:34" x14ac:dyDescent="0.25">
      <c r="A106" s="17" t="s">
        <v>13</v>
      </c>
      <c r="B106" s="18" t="s">
        <v>14</v>
      </c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9"/>
    </row>
    <row r="107" spans="1:34" x14ac:dyDescent="0.25">
      <c r="A107" s="20" t="s">
        <v>15</v>
      </c>
      <c r="B107" s="21">
        <v>0</v>
      </c>
      <c r="C107" s="21">
        <v>5</v>
      </c>
      <c r="D107" s="21">
        <v>10</v>
      </c>
      <c r="E107" s="21">
        <v>15</v>
      </c>
      <c r="F107" s="21">
        <v>20</v>
      </c>
      <c r="G107" s="21">
        <v>25</v>
      </c>
      <c r="H107" s="21">
        <v>30</v>
      </c>
      <c r="I107" s="21">
        <v>35</v>
      </c>
      <c r="J107" s="21">
        <v>40</v>
      </c>
      <c r="K107" s="21">
        <v>45</v>
      </c>
      <c r="L107" s="21">
        <v>50</v>
      </c>
      <c r="M107" s="21">
        <v>55</v>
      </c>
      <c r="N107" s="21">
        <v>60</v>
      </c>
      <c r="O107" s="21">
        <v>65</v>
      </c>
      <c r="P107" s="21">
        <v>70</v>
      </c>
      <c r="Q107" s="21">
        <v>75</v>
      </c>
      <c r="R107" s="22">
        <v>80</v>
      </c>
    </row>
    <row r="108" spans="1:34" x14ac:dyDescent="0.25">
      <c r="A108" s="23">
        <v>4.5</v>
      </c>
      <c r="B108" s="24">
        <v>5.8796104718708833</v>
      </c>
      <c r="C108" s="24">
        <v>5.9251865548570519</v>
      </c>
      <c r="D108" s="24">
        <v>5.9707626378432206</v>
      </c>
      <c r="E108" s="24">
        <v>6.0163387208293901</v>
      </c>
      <c r="F108" s="24">
        <v>6.0619148038155588</v>
      </c>
      <c r="G108" s="24">
        <v>6.1074908868017266</v>
      </c>
      <c r="H108" s="24">
        <v>6.1530669697878961</v>
      </c>
      <c r="I108" s="24">
        <v>6.1986430527740648</v>
      </c>
      <c r="J108" s="24">
        <v>6.2442191357602344</v>
      </c>
      <c r="K108" s="24">
        <v>6.289795218746403</v>
      </c>
      <c r="L108" s="24">
        <v>6.3353713017325717</v>
      </c>
      <c r="M108" s="24">
        <v>6.3809473847187403</v>
      </c>
      <c r="N108" s="24">
        <v>6.426523467704909</v>
      </c>
      <c r="O108" s="24">
        <v>6.4720995506910777</v>
      </c>
      <c r="P108" s="24">
        <v>6.5176756336772463</v>
      </c>
      <c r="Q108" s="24">
        <v>6.5632517166634159</v>
      </c>
      <c r="R108" s="25">
        <v>6.6088277996495854</v>
      </c>
    </row>
    <row r="109" spans="1:34" x14ac:dyDescent="0.25">
      <c r="A109" s="23">
        <v>5</v>
      </c>
      <c r="B109" s="24">
        <v>5.2790780352894187</v>
      </c>
      <c r="C109" s="24">
        <v>5.3199074009669189</v>
      </c>
      <c r="D109" s="24">
        <v>5.3607367666444183</v>
      </c>
      <c r="E109" s="24">
        <v>5.4015661323219186</v>
      </c>
      <c r="F109" s="24">
        <v>5.4423954979994189</v>
      </c>
      <c r="G109" s="24">
        <v>5.4832248636769183</v>
      </c>
      <c r="H109" s="24">
        <v>5.5240542293544186</v>
      </c>
      <c r="I109" s="24">
        <v>5.5648835950319189</v>
      </c>
      <c r="J109" s="24">
        <v>5.6057129607094192</v>
      </c>
      <c r="K109" s="24">
        <v>5.6465423263869194</v>
      </c>
      <c r="L109" s="24">
        <v>5.6873716920644188</v>
      </c>
      <c r="M109" s="24">
        <v>5.7282010577419191</v>
      </c>
      <c r="N109" s="24">
        <v>5.7690304234194194</v>
      </c>
      <c r="O109" s="24">
        <v>5.8098597890969188</v>
      </c>
      <c r="P109" s="24">
        <v>5.8506891547744191</v>
      </c>
      <c r="Q109" s="24">
        <v>5.8915185204519194</v>
      </c>
      <c r="R109" s="25">
        <v>5.9323478861294197</v>
      </c>
    </row>
    <row r="110" spans="1:34" x14ac:dyDescent="0.25">
      <c r="A110" s="23">
        <v>5.5</v>
      </c>
      <c r="B110" s="24">
        <v>4.738896420467861</v>
      </c>
      <c r="C110" s="24">
        <v>4.7753264396060473</v>
      </c>
      <c r="D110" s="24">
        <v>4.8117564587442354</v>
      </c>
      <c r="E110" s="24">
        <v>4.8481864778824209</v>
      </c>
      <c r="F110" s="24">
        <v>4.8846164970206072</v>
      </c>
      <c r="G110" s="24">
        <v>4.9210465161587944</v>
      </c>
      <c r="H110" s="24">
        <v>4.9574765352969807</v>
      </c>
      <c r="I110" s="24">
        <v>4.9939065544351671</v>
      </c>
      <c r="J110" s="24">
        <v>5.0303365735733534</v>
      </c>
      <c r="K110" s="24">
        <v>5.0667665927115406</v>
      </c>
      <c r="L110" s="24">
        <v>5.1031966118497269</v>
      </c>
      <c r="M110" s="24">
        <v>5.1396266309879133</v>
      </c>
      <c r="N110" s="24">
        <v>5.1760566501261014</v>
      </c>
      <c r="O110" s="24">
        <v>5.2124866692642868</v>
      </c>
      <c r="P110" s="24">
        <v>5.2489166884024732</v>
      </c>
      <c r="Q110" s="24">
        <v>5.2853467075406586</v>
      </c>
      <c r="R110" s="25">
        <v>5.3217767266788467</v>
      </c>
    </row>
    <row r="111" spans="1:34" x14ac:dyDescent="0.25">
      <c r="A111" s="23">
        <v>6</v>
      </c>
      <c r="B111" s="24">
        <v>4.254695310632866</v>
      </c>
      <c r="C111" s="24">
        <v>4.2870608862487609</v>
      </c>
      <c r="D111" s="24">
        <v>4.3194264618646558</v>
      </c>
      <c r="E111" s="24">
        <v>4.3517920374805499</v>
      </c>
      <c r="F111" s="24">
        <v>4.3841576130964448</v>
      </c>
      <c r="G111" s="24">
        <v>4.4165231887123397</v>
      </c>
      <c r="H111" s="24">
        <v>4.4488887643282347</v>
      </c>
      <c r="I111" s="24">
        <v>4.4812543399441296</v>
      </c>
      <c r="J111" s="24">
        <v>4.5136199155600236</v>
      </c>
      <c r="K111" s="24">
        <v>4.5459854911759194</v>
      </c>
      <c r="L111" s="24">
        <v>4.5783510667918126</v>
      </c>
      <c r="M111" s="24">
        <v>4.6107166424077084</v>
      </c>
      <c r="N111" s="24">
        <v>4.6430822180236033</v>
      </c>
      <c r="O111" s="24">
        <v>4.6754477936394974</v>
      </c>
      <c r="P111" s="24">
        <v>4.7078133692553923</v>
      </c>
      <c r="Q111" s="24">
        <v>4.7401789448712872</v>
      </c>
      <c r="R111" s="25">
        <v>4.7725445204871821</v>
      </c>
    </row>
    <row r="112" spans="1:34" x14ac:dyDescent="0.25">
      <c r="A112" s="23">
        <v>6.5</v>
      </c>
      <c r="B112" s="24">
        <v>3.822268722191188</v>
      </c>
      <c r="C112" s="24">
        <v>3.850892289549479</v>
      </c>
      <c r="D112" s="24">
        <v>3.8795158569077701</v>
      </c>
      <c r="E112" s="24">
        <v>3.9081394242660612</v>
      </c>
      <c r="F112" s="24">
        <v>3.9367629916243509</v>
      </c>
      <c r="G112" s="24">
        <v>3.965386558982642</v>
      </c>
      <c r="H112" s="24">
        <v>3.9940101263409331</v>
      </c>
      <c r="I112" s="24">
        <v>4.0226336936992242</v>
      </c>
      <c r="J112" s="24">
        <v>4.0512572610575148</v>
      </c>
      <c r="K112" s="24">
        <v>4.0798808284158046</v>
      </c>
      <c r="L112" s="24">
        <v>4.1085043957740961</v>
      </c>
      <c r="M112" s="24">
        <v>4.1371279631323867</v>
      </c>
      <c r="N112" s="24">
        <v>4.1657515304906774</v>
      </c>
      <c r="O112" s="24">
        <v>4.1943750978489689</v>
      </c>
      <c r="P112" s="24">
        <v>4.2229986652072604</v>
      </c>
      <c r="Q112" s="24">
        <v>4.2516222325655502</v>
      </c>
      <c r="R112" s="25">
        <v>4.2802457999238408</v>
      </c>
    </row>
    <row r="113" spans="1:18" x14ac:dyDescent="0.25">
      <c r="A113" s="23">
        <v>7</v>
      </c>
      <c r="B113" s="24">
        <v>3.4375750047296938</v>
      </c>
      <c r="C113" s="24">
        <v>3.4627665313427349</v>
      </c>
      <c r="D113" s="24">
        <v>3.4879580579557761</v>
      </c>
      <c r="E113" s="24">
        <v>3.5131495845688172</v>
      </c>
      <c r="F113" s="24">
        <v>3.5383411111818579</v>
      </c>
      <c r="G113" s="24">
        <v>3.563532637794899</v>
      </c>
      <c r="H113" s="24">
        <v>3.5887241644079402</v>
      </c>
      <c r="I113" s="24">
        <v>3.6139156910209809</v>
      </c>
      <c r="J113" s="24">
        <v>3.639107217634022</v>
      </c>
      <c r="K113" s="24">
        <v>3.6642987442470631</v>
      </c>
      <c r="L113" s="24">
        <v>3.6894902708601038</v>
      </c>
      <c r="M113" s="24">
        <v>3.714681797473145</v>
      </c>
      <c r="N113" s="24">
        <v>3.7398733240861861</v>
      </c>
      <c r="O113" s="24">
        <v>3.7650648506992268</v>
      </c>
      <c r="P113" s="24">
        <v>3.7902563773122679</v>
      </c>
      <c r="Q113" s="24">
        <v>3.81544790392531</v>
      </c>
      <c r="R113" s="25">
        <v>3.8406394305383502</v>
      </c>
    </row>
    <row r="114" spans="1:18" x14ac:dyDescent="0.25">
      <c r="A114" s="23">
        <v>7.5</v>
      </c>
      <c r="B114" s="24">
        <v>3.0967368410153489</v>
      </c>
      <c r="C114" s="24">
        <v>3.1187938266431612</v>
      </c>
      <c r="D114" s="24">
        <v>3.1408508122709731</v>
      </c>
      <c r="E114" s="24">
        <v>3.162907797898785</v>
      </c>
      <c r="F114" s="24">
        <v>3.184964783526596</v>
      </c>
      <c r="G114" s="24">
        <v>3.2070217691544078</v>
      </c>
      <c r="H114" s="24">
        <v>3.2290787547822202</v>
      </c>
      <c r="I114" s="24">
        <v>3.2511357404100321</v>
      </c>
      <c r="J114" s="24">
        <v>3.2731927260378439</v>
      </c>
      <c r="K114" s="24">
        <v>3.2952497116656549</v>
      </c>
      <c r="L114" s="24">
        <v>3.3173066972934668</v>
      </c>
      <c r="M114" s="24">
        <v>3.3393636829212792</v>
      </c>
      <c r="N114" s="24">
        <v>3.3614206685490911</v>
      </c>
      <c r="O114" s="24">
        <v>3.3834776541769029</v>
      </c>
      <c r="P114" s="24">
        <v>3.4055346398047148</v>
      </c>
      <c r="Q114" s="24">
        <v>3.4275916254325272</v>
      </c>
      <c r="R114" s="25">
        <v>3.4496486110603382</v>
      </c>
    </row>
    <row r="115" spans="1:18" x14ac:dyDescent="0.25">
      <c r="A115" s="23">
        <v>8</v>
      </c>
      <c r="B115" s="24">
        <v>2.796041246995228</v>
      </c>
      <c r="C115" s="24">
        <v>2.8152487236454968</v>
      </c>
      <c r="D115" s="24">
        <v>2.8344562002957669</v>
      </c>
      <c r="E115" s="24">
        <v>2.8536636769460371</v>
      </c>
      <c r="F115" s="24">
        <v>2.8728711535963072</v>
      </c>
      <c r="G115" s="24">
        <v>2.892078630246576</v>
      </c>
      <c r="H115" s="24">
        <v>2.9112861068968461</v>
      </c>
      <c r="I115" s="24">
        <v>2.9304935835471162</v>
      </c>
      <c r="J115" s="24">
        <v>2.9497010601973859</v>
      </c>
      <c r="K115" s="24">
        <v>2.968908536847656</v>
      </c>
      <c r="L115" s="24">
        <v>2.9881160134979252</v>
      </c>
      <c r="M115" s="24">
        <v>3.0073234901481949</v>
      </c>
      <c r="N115" s="24">
        <v>3.026530966798465</v>
      </c>
      <c r="O115" s="24">
        <v>3.0457384434487351</v>
      </c>
      <c r="P115" s="24">
        <v>3.0649459200990039</v>
      </c>
      <c r="Q115" s="24">
        <v>3.084153396749274</v>
      </c>
      <c r="R115" s="25">
        <v>3.1033608733995441</v>
      </c>
    </row>
    <row r="116" spans="1:18" x14ac:dyDescent="0.25">
      <c r="A116" s="23">
        <v>8.5</v>
      </c>
      <c r="B116" s="24">
        <v>2.5319395717965159</v>
      </c>
      <c r="C116" s="24">
        <v>2.5485701037245971</v>
      </c>
      <c r="D116" s="24">
        <v>2.565200635652678</v>
      </c>
      <c r="E116" s="24">
        <v>2.5818311675807588</v>
      </c>
      <c r="F116" s="24">
        <v>2.5984616995088401</v>
      </c>
      <c r="G116" s="24">
        <v>2.61509223143692</v>
      </c>
      <c r="H116" s="24">
        <v>2.6317227633650009</v>
      </c>
      <c r="I116" s="24">
        <v>2.6483532952930822</v>
      </c>
      <c r="J116" s="24">
        <v>2.664983827221163</v>
      </c>
      <c r="K116" s="24">
        <v>2.6816143591492438</v>
      </c>
      <c r="L116" s="24">
        <v>2.6982448910773251</v>
      </c>
      <c r="M116" s="24">
        <v>2.714875423005406</v>
      </c>
      <c r="N116" s="24">
        <v>2.7315059549334859</v>
      </c>
      <c r="O116" s="24">
        <v>2.7481364868615672</v>
      </c>
      <c r="P116" s="24">
        <v>2.764767018789648</v>
      </c>
      <c r="Q116" s="24">
        <v>2.7813975507177289</v>
      </c>
      <c r="R116" s="25">
        <v>2.7980280826458102</v>
      </c>
    </row>
    <row r="117" spans="1:18" x14ac:dyDescent="0.25">
      <c r="A117" s="23">
        <v>9</v>
      </c>
      <c r="B117" s="24">
        <v>2.3010474977264992</v>
      </c>
      <c r="C117" s="24">
        <v>2.31536118143541</v>
      </c>
      <c r="D117" s="24">
        <v>2.3296748651443222</v>
      </c>
      <c r="E117" s="24">
        <v>2.343988548853233</v>
      </c>
      <c r="F117" s="24">
        <v>2.3583022325621452</v>
      </c>
      <c r="G117" s="24">
        <v>2.3726159162710569</v>
      </c>
      <c r="H117" s="24">
        <v>2.3869295999799678</v>
      </c>
      <c r="I117" s="24">
        <v>2.40124328368888</v>
      </c>
      <c r="J117" s="24">
        <v>2.4155569673977921</v>
      </c>
      <c r="K117" s="24">
        <v>2.429870651106703</v>
      </c>
      <c r="L117" s="24">
        <v>2.4441843348156151</v>
      </c>
      <c r="M117" s="24">
        <v>2.458498018524526</v>
      </c>
      <c r="N117" s="24">
        <v>2.4728117022334382</v>
      </c>
      <c r="O117" s="24">
        <v>2.487125385942349</v>
      </c>
      <c r="P117" s="24">
        <v>2.5014390696512612</v>
      </c>
      <c r="Q117" s="24">
        <v>2.515752753360172</v>
      </c>
      <c r="R117" s="25">
        <v>2.5300664370690842</v>
      </c>
    </row>
    <row r="118" spans="1:18" x14ac:dyDescent="0.25">
      <c r="A118" s="23">
        <v>9.5</v>
      </c>
      <c r="B118" s="24">
        <v>2.1001450402725759</v>
      </c>
      <c r="C118" s="24">
        <v>2.1123895045130041</v>
      </c>
      <c r="D118" s="24">
        <v>2.1246339687534319</v>
      </c>
      <c r="E118" s="24">
        <v>2.1368784329938602</v>
      </c>
      <c r="F118" s="24">
        <v>2.149122897234288</v>
      </c>
      <c r="G118" s="24">
        <v>2.1613673614747171</v>
      </c>
      <c r="H118" s="24">
        <v>2.1736118257151449</v>
      </c>
      <c r="I118" s="24">
        <v>2.1858562899555731</v>
      </c>
      <c r="J118" s="24">
        <v>2.1981007541960009</v>
      </c>
      <c r="K118" s="24">
        <v>2.2103452184364292</v>
      </c>
      <c r="L118" s="24">
        <v>2.222589682676857</v>
      </c>
      <c r="M118" s="24">
        <v>2.2348341469172861</v>
      </c>
      <c r="N118" s="24">
        <v>2.2470786111577139</v>
      </c>
      <c r="O118" s="24">
        <v>2.2593230753981421</v>
      </c>
      <c r="P118" s="24">
        <v>2.2715675396385699</v>
      </c>
      <c r="Q118" s="24">
        <v>2.2838120038789982</v>
      </c>
      <c r="R118" s="25">
        <v>2.296056468119426</v>
      </c>
    </row>
    <row r="119" spans="1:18" x14ac:dyDescent="0.25">
      <c r="A119" s="23">
        <v>10</v>
      </c>
      <c r="B119" s="24">
        <v>1.9261765481022419</v>
      </c>
      <c r="C119" s="24">
        <v>1.93658695387254</v>
      </c>
      <c r="D119" s="24">
        <v>1.9469973596428369</v>
      </c>
      <c r="E119" s="24">
        <v>1.9574077654131341</v>
      </c>
      <c r="F119" s="24">
        <v>1.9678181711834319</v>
      </c>
      <c r="G119" s="24">
        <v>1.9782285769537289</v>
      </c>
      <c r="H119" s="24">
        <v>1.9886389827240261</v>
      </c>
      <c r="I119" s="24">
        <v>1.9990493884943239</v>
      </c>
      <c r="J119" s="24">
        <v>2.0094597942646208</v>
      </c>
      <c r="K119" s="24">
        <v>2.019870200034918</v>
      </c>
      <c r="L119" s="24">
        <v>2.0302806058052161</v>
      </c>
      <c r="M119" s="24">
        <v>2.0406910115755128</v>
      </c>
      <c r="N119" s="24">
        <v>2.05110141734581</v>
      </c>
      <c r="O119" s="24">
        <v>2.061511823116108</v>
      </c>
      <c r="P119" s="24">
        <v>2.0719222288864052</v>
      </c>
      <c r="Q119" s="24">
        <v>2.0823326346567019</v>
      </c>
      <c r="R119" s="25">
        <v>2.092743040427</v>
      </c>
    </row>
    <row r="120" spans="1:18" x14ac:dyDescent="0.25">
      <c r="A120" s="23">
        <v>10.5</v>
      </c>
      <c r="B120" s="24">
        <v>1.776250703063103</v>
      </c>
      <c r="C120" s="24">
        <v>1.785049743609288</v>
      </c>
      <c r="D120" s="24">
        <v>1.793848784155474</v>
      </c>
      <c r="E120" s="24">
        <v>1.8026478247016591</v>
      </c>
      <c r="F120" s="24">
        <v>1.8114468652478439</v>
      </c>
      <c r="G120" s="24">
        <v>1.820245905794029</v>
      </c>
      <c r="H120" s="24">
        <v>1.8290449463402141</v>
      </c>
      <c r="I120" s="24">
        <v>1.8378439868863989</v>
      </c>
      <c r="J120" s="24">
        <v>1.846643027432584</v>
      </c>
      <c r="K120" s="24">
        <v>1.85544206797877</v>
      </c>
      <c r="L120" s="24">
        <v>1.8642411085249551</v>
      </c>
      <c r="M120" s="24">
        <v>1.8730401490711399</v>
      </c>
      <c r="N120" s="24">
        <v>1.881839189617325</v>
      </c>
      <c r="O120" s="24">
        <v>1.8906382301635101</v>
      </c>
      <c r="P120" s="24">
        <v>1.8994372707096949</v>
      </c>
      <c r="Q120" s="24">
        <v>1.90823631125588</v>
      </c>
      <c r="R120" s="25">
        <v>1.9170353518020651</v>
      </c>
    </row>
    <row r="121" spans="1:18" x14ac:dyDescent="0.25">
      <c r="A121" s="23">
        <v>11</v>
      </c>
      <c r="B121" s="24">
        <v>1.647640520182881</v>
      </c>
      <c r="C121" s="24">
        <v>1.655038420998638</v>
      </c>
      <c r="D121" s="24">
        <v>1.662436321814396</v>
      </c>
      <c r="E121" s="24">
        <v>1.6698342226301539</v>
      </c>
      <c r="F121" s="24">
        <v>1.677232123445912</v>
      </c>
      <c r="G121" s="24">
        <v>1.684630024261669</v>
      </c>
      <c r="H121" s="24">
        <v>1.6920279250774271</v>
      </c>
      <c r="I121" s="24">
        <v>1.6994258258931849</v>
      </c>
      <c r="J121" s="24">
        <v>1.706823726708943</v>
      </c>
      <c r="K121" s="24">
        <v>1.7142216275247</v>
      </c>
      <c r="L121" s="24">
        <v>1.7216195283404581</v>
      </c>
      <c r="M121" s="24">
        <v>1.7290174291562159</v>
      </c>
      <c r="N121" s="24">
        <v>1.736415329971974</v>
      </c>
      <c r="O121" s="24">
        <v>1.743813230787731</v>
      </c>
      <c r="P121" s="24">
        <v>1.7512111316034891</v>
      </c>
      <c r="Q121" s="24">
        <v>1.7586090324192469</v>
      </c>
      <c r="R121" s="25">
        <v>1.766006933235005</v>
      </c>
    </row>
    <row r="122" spans="1:18" x14ac:dyDescent="0.25">
      <c r="A122" s="23">
        <v>11.5</v>
      </c>
      <c r="B122" s="24">
        <v>1.5377833476693881</v>
      </c>
      <c r="C122" s="24">
        <v>1.5439778664960699</v>
      </c>
      <c r="D122" s="24">
        <v>1.550172385322752</v>
      </c>
      <c r="E122" s="24">
        <v>1.5563669041494339</v>
      </c>
      <c r="F122" s="24">
        <v>1.562561422976116</v>
      </c>
      <c r="G122" s="24">
        <v>1.5687559418027981</v>
      </c>
      <c r="H122" s="24">
        <v>1.57495046062948</v>
      </c>
      <c r="I122" s="24">
        <v>1.5811449794561621</v>
      </c>
      <c r="J122" s="24">
        <v>1.5873394982828439</v>
      </c>
      <c r="K122" s="24">
        <v>1.593534017109526</v>
      </c>
      <c r="L122" s="24">
        <v>1.5997285359362079</v>
      </c>
      <c r="M122" s="24">
        <v>1.60592305476289</v>
      </c>
      <c r="N122" s="24">
        <v>1.6121175735895721</v>
      </c>
      <c r="O122" s="24">
        <v>1.618312092416254</v>
      </c>
      <c r="P122" s="24">
        <v>1.624506611242936</v>
      </c>
      <c r="Q122" s="24">
        <v>1.6307011300696179</v>
      </c>
      <c r="R122" s="25">
        <v>1.6368956488963</v>
      </c>
    </row>
    <row r="123" spans="1:18" x14ac:dyDescent="0.25">
      <c r="A123" s="23">
        <v>12</v>
      </c>
      <c r="B123" s="24">
        <v>1.44428086691055</v>
      </c>
      <c r="C123" s="24">
        <v>1.449457293737173</v>
      </c>
      <c r="D123" s="24">
        <v>1.4546337205637969</v>
      </c>
      <c r="E123" s="24">
        <v>1.459810147390421</v>
      </c>
      <c r="F123" s="24">
        <v>1.4649865742170449</v>
      </c>
      <c r="G123" s="24">
        <v>1.470163001043669</v>
      </c>
      <c r="H123" s="24">
        <v>1.475339427870292</v>
      </c>
      <c r="I123" s="24">
        <v>1.4805158546969159</v>
      </c>
      <c r="J123" s="24">
        <v>1.48569228152354</v>
      </c>
      <c r="K123" s="24">
        <v>1.4908687083501639</v>
      </c>
      <c r="L123" s="24">
        <v>1.4960451351767869</v>
      </c>
      <c r="M123" s="24">
        <v>1.5012215620034111</v>
      </c>
      <c r="N123" s="24">
        <v>1.506397988830035</v>
      </c>
      <c r="O123" s="24">
        <v>1.5115744156566591</v>
      </c>
      <c r="P123" s="24">
        <v>1.516750842483283</v>
      </c>
      <c r="Q123" s="24">
        <v>1.521927269309906</v>
      </c>
      <c r="R123" s="25">
        <v>1.5271036961365301</v>
      </c>
    </row>
    <row r="124" spans="1:18" x14ac:dyDescent="0.25">
      <c r="A124" s="23">
        <v>12.5</v>
      </c>
      <c r="B124" s="24">
        <v>1.364899092474398</v>
      </c>
      <c r="C124" s="24">
        <v>1.369230249537648</v>
      </c>
      <c r="D124" s="24">
        <v>1.3735614066008981</v>
      </c>
      <c r="E124" s="24">
        <v>1.3778925636641479</v>
      </c>
      <c r="F124" s="24">
        <v>1.382223720727398</v>
      </c>
      <c r="G124" s="24">
        <v>1.3865548777906469</v>
      </c>
      <c r="H124" s="24">
        <v>1.3908860348538969</v>
      </c>
      <c r="I124" s="24">
        <v>1.395217191917147</v>
      </c>
      <c r="J124" s="24">
        <v>1.399548348980397</v>
      </c>
      <c r="K124" s="24">
        <v>1.4038795060436471</v>
      </c>
      <c r="L124" s="24">
        <v>1.408210663106896</v>
      </c>
      <c r="M124" s="24">
        <v>1.4125418201701461</v>
      </c>
      <c r="N124" s="24">
        <v>1.4168729772333959</v>
      </c>
      <c r="O124" s="24">
        <v>1.4212041342966459</v>
      </c>
      <c r="P124" s="24">
        <v>1.425535291359896</v>
      </c>
      <c r="Q124" s="24">
        <v>1.429866448423146</v>
      </c>
      <c r="R124" s="25">
        <v>1.434197605486395</v>
      </c>
    </row>
    <row r="125" spans="1:18" x14ac:dyDescent="0.25">
      <c r="A125" s="23">
        <v>13</v>
      </c>
      <c r="B125" s="24">
        <v>1.2975683721090749</v>
      </c>
      <c r="C125" s="24">
        <v>1.301214613893301</v>
      </c>
      <c r="D125" s="24">
        <v>1.3048608556775281</v>
      </c>
      <c r="E125" s="24">
        <v>1.3085070974617541</v>
      </c>
      <c r="F125" s="24">
        <v>1.3121533392459801</v>
      </c>
      <c r="G125" s="24">
        <v>1.3157995810302059</v>
      </c>
      <c r="H125" s="24">
        <v>1.3194458228144319</v>
      </c>
      <c r="I125" s="24">
        <v>1.3230920645986579</v>
      </c>
      <c r="J125" s="24">
        <v>1.3267383063828839</v>
      </c>
      <c r="K125" s="24">
        <v>1.3303845481671099</v>
      </c>
      <c r="L125" s="24">
        <v>1.3340307899513371</v>
      </c>
      <c r="M125" s="24">
        <v>1.3376770317355631</v>
      </c>
      <c r="N125" s="24">
        <v>1.3413232735197891</v>
      </c>
      <c r="O125" s="24">
        <v>1.3449695153040151</v>
      </c>
      <c r="P125" s="24">
        <v>1.3486157570882411</v>
      </c>
      <c r="Q125" s="24">
        <v>1.3522619988724669</v>
      </c>
      <c r="R125" s="25">
        <v>1.355908240656694</v>
      </c>
    </row>
    <row r="126" spans="1:18" x14ac:dyDescent="0.25">
      <c r="A126" s="23">
        <v>13.5</v>
      </c>
      <c r="B126" s="24">
        <v>1.240383386742828</v>
      </c>
      <c r="C126" s="24">
        <v>1.243492599980047</v>
      </c>
      <c r="D126" s="24">
        <v>1.246601813217266</v>
      </c>
      <c r="E126" s="24">
        <v>1.249711026454486</v>
      </c>
      <c r="F126" s="24">
        <v>1.252820239691705</v>
      </c>
      <c r="G126" s="24">
        <v>1.255929452928924</v>
      </c>
      <c r="H126" s="24">
        <v>1.2590386661661439</v>
      </c>
      <c r="I126" s="24">
        <v>1.2621478794033629</v>
      </c>
      <c r="J126" s="24">
        <v>1.2652570926405819</v>
      </c>
      <c r="K126" s="24">
        <v>1.2683663058778021</v>
      </c>
      <c r="L126" s="24">
        <v>1.2714755191150211</v>
      </c>
      <c r="M126" s="24">
        <v>1.274584732352241</v>
      </c>
      <c r="N126" s="24">
        <v>1.27769394558946</v>
      </c>
      <c r="O126" s="24">
        <v>1.2808031588266791</v>
      </c>
      <c r="P126" s="24">
        <v>1.283912372063899</v>
      </c>
      <c r="Q126" s="24">
        <v>1.287021585301118</v>
      </c>
      <c r="R126" s="25">
        <v>1.290130798538337</v>
      </c>
    </row>
    <row r="127" spans="1:18" x14ac:dyDescent="0.25">
      <c r="A127" s="23">
        <v>14</v>
      </c>
      <c r="B127" s="24">
        <v>1.1916031504839999</v>
      </c>
      <c r="C127" s="24">
        <v>1.1943107541538951</v>
      </c>
      <c r="D127" s="24">
        <v>1.197018357823791</v>
      </c>
      <c r="E127" s="24">
        <v>1.199725961493687</v>
      </c>
      <c r="F127" s="24">
        <v>1.202433565163582</v>
      </c>
      <c r="G127" s="24">
        <v>1.2051411688334781</v>
      </c>
      <c r="H127" s="24">
        <v>1.207848772503374</v>
      </c>
      <c r="I127" s="24">
        <v>1.2105563761732689</v>
      </c>
      <c r="J127" s="24">
        <v>1.213263979843165</v>
      </c>
      <c r="K127" s="24">
        <v>1.2159715835130609</v>
      </c>
      <c r="L127" s="24">
        <v>1.218679187182957</v>
      </c>
      <c r="M127" s="24">
        <v>1.221386790852852</v>
      </c>
      <c r="N127" s="24">
        <v>1.224094394522748</v>
      </c>
      <c r="O127" s="24">
        <v>1.2268019981926439</v>
      </c>
      <c r="P127" s="24">
        <v>1.2295096018625391</v>
      </c>
      <c r="Q127" s="24">
        <v>1.232217205532435</v>
      </c>
      <c r="R127" s="25">
        <v>1.2349248092023311</v>
      </c>
    </row>
    <row r="128" spans="1:18" x14ac:dyDescent="0.25">
      <c r="A128" s="23">
        <v>14.5</v>
      </c>
      <c r="B128" s="24">
        <v>1.1496510106210409</v>
      </c>
      <c r="C128" s="24">
        <v>1.1520799559509629</v>
      </c>
      <c r="D128" s="24">
        <v>1.154508901280884</v>
      </c>
      <c r="E128" s="24">
        <v>1.156937846610806</v>
      </c>
      <c r="F128" s="24">
        <v>1.1593667919407269</v>
      </c>
      <c r="G128" s="24">
        <v>1.1617957372706491</v>
      </c>
      <c r="H128" s="24">
        <v>1.16422468260057</v>
      </c>
      <c r="I128" s="24">
        <v>1.166653627930492</v>
      </c>
      <c r="J128" s="24">
        <v>1.1690825732604131</v>
      </c>
      <c r="K128" s="24">
        <v>1.171511518590334</v>
      </c>
      <c r="L128" s="24">
        <v>1.173940463920256</v>
      </c>
      <c r="M128" s="24">
        <v>1.176369409250178</v>
      </c>
      <c r="N128" s="24">
        <v>1.1787983545800991</v>
      </c>
      <c r="O128" s="24">
        <v>1.18122729991002</v>
      </c>
      <c r="P128" s="24">
        <v>1.183656245239942</v>
      </c>
      <c r="Q128" s="24">
        <v>1.1860851905698631</v>
      </c>
      <c r="R128" s="25">
        <v>1.1885141358997851</v>
      </c>
    </row>
    <row r="129" spans="1:18" x14ac:dyDescent="0.25">
      <c r="A129" s="23">
        <v>15</v>
      </c>
      <c r="B129" s="24">
        <v>1.1131146476225411</v>
      </c>
      <c r="C129" s="24">
        <v>1.115375418087504</v>
      </c>
      <c r="D129" s="24">
        <v>1.117636188552467</v>
      </c>
      <c r="E129" s="24">
        <v>1.119896959017429</v>
      </c>
      <c r="F129" s="24">
        <v>1.1221577294823919</v>
      </c>
      <c r="G129" s="24">
        <v>1.124418499947355</v>
      </c>
      <c r="H129" s="24">
        <v>1.1266792704123181</v>
      </c>
      <c r="I129" s="24">
        <v>1.1289400408772809</v>
      </c>
      <c r="J129" s="24">
        <v>1.131200811342244</v>
      </c>
      <c r="K129" s="24">
        <v>1.1334615818072069</v>
      </c>
      <c r="L129" s="24">
        <v>1.13572235227217</v>
      </c>
      <c r="M129" s="24">
        <v>1.137983122737132</v>
      </c>
      <c r="N129" s="24">
        <v>1.1402438932020951</v>
      </c>
      <c r="O129" s="24">
        <v>1.1425046636670579</v>
      </c>
      <c r="P129" s="24">
        <v>1.144765434132021</v>
      </c>
      <c r="Q129" s="24">
        <v>1.1470262045969839</v>
      </c>
      <c r="R129" s="25">
        <v>1.149286975061947</v>
      </c>
    </row>
    <row r="130" spans="1:18" x14ac:dyDescent="0.25">
      <c r="A130" s="23">
        <v>15.5</v>
      </c>
      <c r="B130" s="24">
        <v>1.08074607513714</v>
      </c>
      <c r="C130" s="24">
        <v>1.0829366864598271</v>
      </c>
      <c r="D130" s="24">
        <v>1.0851272977825139</v>
      </c>
      <c r="E130" s="24">
        <v>1.0873179091052001</v>
      </c>
      <c r="F130" s="24">
        <v>1.0895085204278869</v>
      </c>
      <c r="G130" s="24">
        <v>1.091699131750574</v>
      </c>
      <c r="H130" s="24">
        <v>1.0938897430732599</v>
      </c>
      <c r="I130" s="24">
        <v>1.096080354395947</v>
      </c>
      <c r="J130" s="24">
        <v>1.0982709657186329</v>
      </c>
      <c r="K130" s="24">
        <v>1.10046157704132</v>
      </c>
      <c r="L130" s="24">
        <v>1.102652188364007</v>
      </c>
      <c r="M130" s="24">
        <v>1.104842799686693</v>
      </c>
      <c r="N130" s="24">
        <v>1.10703341100938</v>
      </c>
      <c r="O130" s="24">
        <v>1.109224022332066</v>
      </c>
      <c r="P130" s="24">
        <v>1.111414633654753</v>
      </c>
      <c r="Q130" s="24">
        <v>1.1136052449774401</v>
      </c>
      <c r="R130" s="25">
        <v>1.115795856300126</v>
      </c>
    </row>
    <row r="131" spans="1:18" x14ac:dyDescent="0.25">
      <c r="A131" s="23">
        <v>16</v>
      </c>
      <c r="B131" s="24">
        <v>1.051461639993633</v>
      </c>
      <c r="C131" s="24">
        <v>1.0536676401443921</v>
      </c>
      <c r="D131" s="24">
        <v>1.055873640295151</v>
      </c>
      <c r="E131" s="24">
        <v>1.0580796404459101</v>
      </c>
      <c r="F131" s="24">
        <v>1.060285640596669</v>
      </c>
      <c r="G131" s="24">
        <v>1.0624916407474281</v>
      </c>
      <c r="H131" s="24">
        <v>1.064697640898187</v>
      </c>
      <c r="I131" s="24">
        <v>1.066903641048945</v>
      </c>
      <c r="J131" s="24">
        <v>1.069109641199705</v>
      </c>
      <c r="K131" s="24">
        <v>1.071315641350463</v>
      </c>
      <c r="L131" s="24">
        <v>1.0735216415012221</v>
      </c>
      <c r="M131" s="24">
        <v>1.075727641651981</v>
      </c>
      <c r="N131" s="24">
        <v>1.0779336418027401</v>
      </c>
      <c r="O131" s="24">
        <v>1.080139641953499</v>
      </c>
      <c r="P131" s="24">
        <v>1.0823456421042581</v>
      </c>
      <c r="Q131" s="24">
        <v>1.084551642255017</v>
      </c>
      <c r="R131" s="25">
        <v>1.0867576424057761</v>
      </c>
    </row>
    <row r="132" spans="1:18" x14ac:dyDescent="0.25">
      <c r="A132" s="23">
        <v>16.5</v>
      </c>
      <c r="B132" s="24">
        <v>1.0243420222008981</v>
      </c>
      <c r="C132" s="24">
        <v>1.0266364913977439</v>
      </c>
      <c r="D132" s="24">
        <v>1.02893096059459</v>
      </c>
      <c r="E132" s="24">
        <v>1.0312254297914361</v>
      </c>
      <c r="F132" s="24">
        <v>1.0335198989882819</v>
      </c>
      <c r="G132" s="24">
        <v>1.035814368185128</v>
      </c>
      <c r="H132" s="24">
        <v>1.038108837381974</v>
      </c>
      <c r="I132" s="24">
        <v>1.0404033065788201</v>
      </c>
      <c r="J132" s="24">
        <v>1.0426977757756659</v>
      </c>
      <c r="K132" s="24">
        <v>1.044992244972512</v>
      </c>
      <c r="L132" s="24">
        <v>1.047286714169358</v>
      </c>
      <c r="M132" s="24">
        <v>1.0495811833662041</v>
      </c>
      <c r="N132" s="24">
        <v>1.0518756525630499</v>
      </c>
      <c r="O132" s="24">
        <v>1.054170121759896</v>
      </c>
      <c r="P132" s="24">
        <v>1.0564645909567421</v>
      </c>
      <c r="Q132" s="24">
        <v>1.0587590601535879</v>
      </c>
      <c r="R132" s="25">
        <v>1.061053529350434</v>
      </c>
    </row>
    <row r="133" spans="1:18" x14ac:dyDescent="0.25">
      <c r="A133" s="23">
        <v>17</v>
      </c>
      <c r="B133" s="24">
        <v>0.9986322349479142</v>
      </c>
      <c r="C133" s="24">
        <v>1.001075785656528</v>
      </c>
      <c r="D133" s="24">
        <v>1.003519336365142</v>
      </c>
      <c r="E133" s="24">
        <v>1.005962887073756</v>
      </c>
      <c r="F133" s="24">
        <v>1.00840643778237</v>
      </c>
      <c r="G133" s="24">
        <v>1.010849988490985</v>
      </c>
      <c r="H133" s="24">
        <v>1.013293539199599</v>
      </c>
      <c r="I133" s="24">
        <v>1.015737089908213</v>
      </c>
      <c r="J133" s="24">
        <v>1.018180640616827</v>
      </c>
      <c r="K133" s="24">
        <v>1.020624191325441</v>
      </c>
      <c r="L133" s="24">
        <v>1.023067742034055</v>
      </c>
      <c r="M133" s="24">
        <v>1.0255112927426691</v>
      </c>
      <c r="N133" s="24">
        <v>1.0279548434512831</v>
      </c>
      <c r="O133" s="24">
        <v>1.0303983941598971</v>
      </c>
      <c r="P133" s="24">
        <v>1.0328419448685111</v>
      </c>
      <c r="Q133" s="24">
        <v>1.0352854955771249</v>
      </c>
      <c r="R133" s="25">
        <v>1.0377290462857389</v>
      </c>
    </row>
    <row r="134" spans="1:18" x14ac:dyDescent="0.25">
      <c r="A134" s="23">
        <v>17.5</v>
      </c>
      <c r="B134" s="24">
        <v>0.9737416246037931</v>
      </c>
      <c r="C134" s="24">
        <v>0.97638240153752276</v>
      </c>
      <c r="D134" s="24">
        <v>0.97902317847125242</v>
      </c>
      <c r="E134" s="24">
        <v>0.98166395540498219</v>
      </c>
      <c r="F134" s="24">
        <v>0.98430473233871185</v>
      </c>
      <c r="G134" s="24">
        <v>0.98694550927244151</v>
      </c>
      <c r="H134" s="24">
        <v>0.98958628620617117</v>
      </c>
      <c r="I134" s="24">
        <v>0.99222706313990083</v>
      </c>
      <c r="J134" s="24">
        <v>0.9948678400736306</v>
      </c>
      <c r="K134" s="24">
        <v>0.99750861700736027</v>
      </c>
      <c r="L134" s="24">
        <v>1.0001493939410899</v>
      </c>
      <c r="M134" s="24">
        <v>1.0027901708748199</v>
      </c>
      <c r="N134" s="24">
        <v>1.005430947808549</v>
      </c>
      <c r="O134" s="24">
        <v>1.008071724742279</v>
      </c>
      <c r="P134" s="24">
        <v>1.010712501676009</v>
      </c>
      <c r="Q134" s="24">
        <v>1.0133532786097379</v>
      </c>
      <c r="R134" s="25">
        <v>1.0159940555434681</v>
      </c>
    </row>
    <row r="135" spans="1:18" x14ac:dyDescent="0.25">
      <c r="A135" s="23">
        <v>18</v>
      </c>
      <c r="B135" s="24">
        <v>0.94924387071771399</v>
      </c>
      <c r="C135" s="24">
        <v>0.95211755083757366</v>
      </c>
      <c r="D135" s="24">
        <v>0.95499123095743332</v>
      </c>
      <c r="E135" s="24">
        <v>0.95786491107729299</v>
      </c>
      <c r="F135" s="24">
        <v>0.96073859119715266</v>
      </c>
      <c r="G135" s="24">
        <v>0.96361227131701233</v>
      </c>
      <c r="H135" s="24">
        <v>0.96648595143687199</v>
      </c>
      <c r="I135" s="24">
        <v>0.96935963155673166</v>
      </c>
      <c r="J135" s="24">
        <v>0.97223331167659133</v>
      </c>
      <c r="K135" s="24">
        <v>0.97510699179645099</v>
      </c>
      <c r="L135" s="24">
        <v>0.97798067191631066</v>
      </c>
      <c r="M135" s="24">
        <v>0.98085435203617033</v>
      </c>
      <c r="N135" s="24">
        <v>0.98372803215603</v>
      </c>
      <c r="O135" s="24">
        <v>0.98660171227588966</v>
      </c>
      <c r="P135" s="24">
        <v>0.98947539239574933</v>
      </c>
      <c r="Q135" s="24">
        <v>0.992349072515609</v>
      </c>
      <c r="R135" s="25">
        <v>0.99522275263546867</v>
      </c>
    </row>
    <row r="136" spans="1:18" x14ac:dyDescent="0.25">
      <c r="A136" s="23">
        <v>18.5</v>
      </c>
      <c r="B136" s="24">
        <v>0.92487698601900625</v>
      </c>
      <c r="C136" s="24">
        <v>0.92800677853367608</v>
      </c>
      <c r="D136" s="24">
        <v>0.93113657104834591</v>
      </c>
      <c r="E136" s="24">
        <v>0.93426636356301573</v>
      </c>
      <c r="F136" s="24">
        <v>0.93739615607768556</v>
      </c>
      <c r="G136" s="24">
        <v>0.94052594859235539</v>
      </c>
      <c r="H136" s="24">
        <v>0.94365574110702521</v>
      </c>
      <c r="I136" s="24">
        <v>0.94678553362169504</v>
      </c>
      <c r="J136" s="24">
        <v>0.94991532613636487</v>
      </c>
      <c r="K136" s="24">
        <v>0.9530451186510347</v>
      </c>
      <c r="L136" s="24">
        <v>0.95617491116570452</v>
      </c>
      <c r="M136" s="24">
        <v>0.95930470368037435</v>
      </c>
      <c r="N136" s="24">
        <v>0.96243449619504418</v>
      </c>
      <c r="O136" s="24">
        <v>0.965564288709714</v>
      </c>
      <c r="P136" s="24">
        <v>0.96869408122438383</v>
      </c>
      <c r="Q136" s="24">
        <v>0.97182387373905366</v>
      </c>
      <c r="R136" s="25">
        <v>0.97495366625372348</v>
      </c>
    </row>
    <row r="137" spans="1:18" x14ac:dyDescent="0.25">
      <c r="A137" s="23">
        <v>19</v>
      </c>
      <c r="B137" s="24">
        <v>0.90054331641707641</v>
      </c>
      <c r="C137" s="24">
        <v>0.9039399627829019</v>
      </c>
      <c r="D137" s="24">
        <v>0.90733660914872749</v>
      </c>
      <c r="E137" s="24">
        <v>0.91073325551455298</v>
      </c>
      <c r="F137" s="24">
        <v>0.91412990188037857</v>
      </c>
      <c r="G137" s="24">
        <v>0.91752654824620405</v>
      </c>
      <c r="H137" s="24">
        <v>0.92092319461202954</v>
      </c>
      <c r="I137" s="24">
        <v>0.92431984097785513</v>
      </c>
      <c r="J137" s="24">
        <v>0.92771648734368062</v>
      </c>
      <c r="K137" s="24">
        <v>0.93111313370950621</v>
      </c>
      <c r="L137" s="24">
        <v>0.9345097800753317</v>
      </c>
      <c r="M137" s="24">
        <v>0.93790642644115718</v>
      </c>
      <c r="N137" s="24">
        <v>0.94130307280698278</v>
      </c>
      <c r="O137" s="24">
        <v>0.94469971917280826</v>
      </c>
      <c r="P137" s="24">
        <v>0.94809636553863386</v>
      </c>
      <c r="Q137" s="24">
        <v>0.95149301190445934</v>
      </c>
      <c r="R137" s="25">
        <v>0.95488965827028482</v>
      </c>
    </row>
    <row r="138" spans="1:18" x14ac:dyDescent="0.25">
      <c r="A138" s="23">
        <v>19.5</v>
      </c>
      <c r="B138" s="24">
        <v>0.8763095410014401</v>
      </c>
      <c r="C138" s="24">
        <v>0.8799713149224353</v>
      </c>
      <c r="D138" s="24">
        <v>0.88363308884343039</v>
      </c>
      <c r="E138" s="24">
        <v>0.8872948627644256</v>
      </c>
      <c r="F138" s="24">
        <v>0.89095663668542069</v>
      </c>
      <c r="G138" s="24">
        <v>0.89461841060641589</v>
      </c>
      <c r="H138" s="24">
        <v>0.8982801845274111</v>
      </c>
      <c r="I138" s="24">
        <v>0.90194195844840619</v>
      </c>
      <c r="J138" s="24">
        <v>0.90560373236940139</v>
      </c>
      <c r="K138" s="24">
        <v>0.90926550629039649</v>
      </c>
      <c r="L138" s="24">
        <v>0.91292728021139169</v>
      </c>
      <c r="M138" s="24">
        <v>0.91658905413238689</v>
      </c>
      <c r="N138" s="24">
        <v>0.92025082805338199</v>
      </c>
      <c r="O138" s="24">
        <v>0.92391260197437719</v>
      </c>
      <c r="P138" s="24">
        <v>0.92757437589537228</v>
      </c>
      <c r="Q138" s="24">
        <v>0.93123614981636749</v>
      </c>
      <c r="R138" s="25">
        <v>0.93489792373736269</v>
      </c>
    </row>
    <row r="139" spans="1:18" x14ac:dyDescent="0.25">
      <c r="A139" s="23">
        <v>20</v>
      </c>
      <c r="B139" s="24">
        <v>0.85240667204171672</v>
      </c>
      <c r="C139" s="24">
        <v>0.85631937946956072</v>
      </c>
      <c r="D139" s="24">
        <v>0.86023208689740471</v>
      </c>
      <c r="E139" s="24">
        <v>0.86414479432524871</v>
      </c>
      <c r="F139" s="24">
        <v>0.86805750175309271</v>
      </c>
      <c r="G139" s="24">
        <v>0.87197020918093671</v>
      </c>
      <c r="H139" s="24">
        <v>0.8758829166087807</v>
      </c>
      <c r="I139" s="24">
        <v>0.8797956240366247</v>
      </c>
      <c r="J139" s="24">
        <v>0.8837083314644687</v>
      </c>
      <c r="K139" s="24">
        <v>0.8876210388923127</v>
      </c>
      <c r="L139" s="24">
        <v>0.89153374632015669</v>
      </c>
      <c r="M139" s="24">
        <v>0.89544645374800069</v>
      </c>
      <c r="N139" s="24">
        <v>0.89935916117584469</v>
      </c>
      <c r="O139" s="24">
        <v>0.90327186860368869</v>
      </c>
      <c r="P139" s="24">
        <v>0.90718457603153269</v>
      </c>
      <c r="Q139" s="24">
        <v>0.91109728345937668</v>
      </c>
      <c r="R139" s="25">
        <v>0.91500999088722068</v>
      </c>
    </row>
    <row r="140" spans="1:18" x14ac:dyDescent="0.25">
      <c r="A140" s="26">
        <v>20.5</v>
      </c>
      <c r="B140" s="27">
        <v>0.82923005498764368</v>
      </c>
      <c r="C140" s="27">
        <v>0.83336703412168234</v>
      </c>
      <c r="D140" s="27">
        <v>0.83750401325572099</v>
      </c>
      <c r="E140" s="27">
        <v>0.84164099238975965</v>
      </c>
      <c r="F140" s="27">
        <v>0.8457779715237983</v>
      </c>
      <c r="G140" s="27">
        <v>0.84991495065783695</v>
      </c>
      <c r="H140" s="27">
        <v>0.85405192979187561</v>
      </c>
      <c r="I140" s="27">
        <v>0.85818890892591426</v>
      </c>
      <c r="J140" s="27">
        <v>0.86232588805995292</v>
      </c>
      <c r="K140" s="27">
        <v>0.86646286719399157</v>
      </c>
      <c r="L140" s="27">
        <v>0.87059984632803022</v>
      </c>
      <c r="M140" s="27">
        <v>0.87473682546206888</v>
      </c>
      <c r="N140" s="27">
        <v>0.87887380459610753</v>
      </c>
      <c r="O140" s="27">
        <v>0.88301078373014619</v>
      </c>
      <c r="P140" s="27">
        <v>0.88714776286418484</v>
      </c>
      <c r="Q140" s="27">
        <v>0.8912847419982235</v>
      </c>
      <c r="R140" s="28">
        <v>0.89542172113226215</v>
      </c>
    </row>
    <row r="144" spans="1:18" ht="28.9" customHeight="1" x14ac:dyDescent="0.5">
      <c r="A144" s="1" t="s">
        <v>18</v>
      </c>
      <c r="B144" s="1"/>
    </row>
    <row r="145" spans="1:34" x14ac:dyDescent="0.25">
      <c r="A145" s="17" t="s">
        <v>13</v>
      </c>
      <c r="B145" s="18" t="s">
        <v>19</v>
      </c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9"/>
    </row>
    <row r="146" spans="1:34" x14ac:dyDescent="0.25">
      <c r="A146" s="20" t="s">
        <v>15</v>
      </c>
      <c r="B146" s="21">
        <v>128</v>
      </c>
      <c r="C146" s="21">
        <v>144</v>
      </c>
      <c r="D146" s="21">
        <v>160</v>
      </c>
      <c r="E146" s="21">
        <v>176</v>
      </c>
      <c r="F146" s="21">
        <v>192</v>
      </c>
      <c r="G146" s="21">
        <v>208</v>
      </c>
      <c r="H146" s="21">
        <v>224</v>
      </c>
      <c r="I146" s="21">
        <v>240</v>
      </c>
      <c r="J146" s="21">
        <v>256</v>
      </c>
      <c r="K146" s="21">
        <v>272</v>
      </c>
      <c r="L146" s="21">
        <v>288</v>
      </c>
      <c r="M146" s="21">
        <v>304</v>
      </c>
      <c r="N146" s="21">
        <v>320</v>
      </c>
      <c r="O146" s="21">
        <v>336</v>
      </c>
      <c r="P146" s="21">
        <v>352</v>
      </c>
      <c r="Q146" s="21">
        <v>368</v>
      </c>
      <c r="R146" s="21">
        <v>384</v>
      </c>
      <c r="S146" s="21">
        <v>400</v>
      </c>
      <c r="T146" s="21">
        <v>416</v>
      </c>
      <c r="U146" s="21">
        <v>432</v>
      </c>
      <c r="V146" s="21">
        <v>448</v>
      </c>
      <c r="W146" s="21">
        <v>464</v>
      </c>
      <c r="X146" s="21">
        <v>480</v>
      </c>
      <c r="Y146" s="21">
        <v>496</v>
      </c>
      <c r="Z146" s="21">
        <v>512</v>
      </c>
      <c r="AA146" s="21">
        <v>528</v>
      </c>
      <c r="AB146" s="21">
        <v>544</v>
      </c>
      <c r="AC146" s="21">
        <v>560</v>
      </c>
      <c r="AD146" s="21">
        <v>576</v>
      </c>
      <c r="AE146" s="21">
        <v>592</v>
      </c>
      <c r="AF146" s="21">
        <v>608</v>
      </c>
      <c r="AG146" s="21">
        <v>624</v>
      </c>
      <c r="AH146" s="22">
        <v>640</v>
      </c>
    </row>
    <row r="147" spans="1:34" x14ac:dyDescent="0.25">
      <c r="A147" s="23">
        <v>4</v>
      </c>
      <c r="B147" s="24">
        <v>4.5677951886692192</v>
      </c>
      <c r="C147" s="24">
        <v>4.660671818454639</v>
      </c>
      <c r="D147" s="24">
        <v>4.7535484482400587</v>
      </c>
      <c r="E147" s="24">
        <v>4.8464250780254776</v>
      </c>
      <c r="F147" s="24">
        <v>4.9393017078108974</v>
      </c>
      <c r="G147" s="24">
        <v>5.0423508837870417</v>
      </c>
      <c r="H147" s="24">
        <v>5.1555726059539104</v>
      </c>
      <c r="I147" s="24">
        <v>5.2687943281207792</v>
      </c>
      <c r="J147" s="24">
        <v>5.382016050287648</v>
      </c>
      <c r="K147" s="24">
        <v>5.4952377724545158</v>
      </c>
      <c r="L147" s="24">
        <v>5.6084594946213846</v>
      </c>
      <c r="M147" s="24">
        <v>5.7274418900033028</v>
      </c>
      <c r="N147" s="24">
        <v>5.8637063050303722</v>
      </c>
      <c r="O147" s="24">
        <v>5.9999707200574406</v>
      </c>
      <c r="P147" s="24">
        <v>6.1362351350845108</v>
      </c>
      <c r="Q147" s="24">
        <v>6.2724995501115792</v>
      </c>
      <c r="R147" s="24">
        <v>6.4087639651386494</v>
      </c>
      <c r="S147" s="24">
        <v>6.5450283801657179</v>
      </c>
      <c r="T147" s="24">
        <v>6.707212824378602</v>
      </c>
      <c r="U147" s="24">
        <v>6.869397268591487</v>
      </c>
      <c r="V147" s="24">
        <v>7.0315817128043712</v>
      </c>
      <c r="W147" s="24">
        <v>7.1937661570172553</v>
      </c>
      <c r="X147" s="24">
        <v>7.3559506012301394</v>
      </c>
      <c r="Y147" s="24">
        <v>7.5181350454430236</v>
      </c>
      <c r="Z147" s="24">
        <v>7.7020523156746297</v>
      </c>
      <c r="AA147" s="24">
        <v>7.8932138612458091</v>
      </c>
      <c r="AB147" s="24">
        <v>8.0843754068169886</v>
      </c>
      <c r="AC147" s="24">
        <v>8.275536952388169</v>
      </c>
      <c r="AD147" s="24">
        <v>8.4666984979593494</v>
      </c>
      <c r="AE147" s="24">
        <v>8.657860043530528</v>
      </c>
      <c r="AF147" s="24">
        <v>8.8651285437905276</v>
      </c>
      <c r="AG147" s="24">
        <v>9.0885039987393483</v>
      </c>
      <c r="AH147" s="25">
        <v>9.3118794536881673</v>
      </c>
    </row>
    <row r="148" spans="1:34" x14ac:dyDescent="0.25">
      <c r="A148" s="23">
        <v>5</v>
      </c>
      <c r="B148" s="24">
        <v>3.7321984844117511</v>
      </c>
      <c r="C148" s="24">
        <v>3.8031396230840229</v>
      </c>
      <c r="D148" s="24">
        <v>3.8740807617562951</v>
      </c>
      <c r="E148" s="24">
        <v>3.945021900428566</v>
      </c>
      <c r="F148" s="24">
        <v>4.0159630391008383</v>
      </c>
      <c r="G148" s="24">
        <v>4.0955782942069998</v>
      </c>
      <c r="H148" s="24">
        <v>4.1838676657470506</v>
      </c>
      <c r="I148" s="24">
        <v>4.2721570372871014</v>
      </c>
      <c r="J148" s="24">
        <v>4.3604464088271522</v>
      </c>
      <c r="K148" s="24">
        <v>4.4487357803672039</v>
      </c>
      <c r="L148" s="24">
        <v>4.5370251519072546</v>
      </c>
      <c r="M148" s="24">
        <v>4.6302756147513779</v>
      </c>
      <c r="N148" s="24">
        <v>4.7384093515077179</v>
      </c>
      <c r="O148" s="24">
        <v>4.8465430882640579</v>
      </c>
      <c r="P148" s="24">
        <v>4.9546768250203987</v>
      </c>
      <c r="Q148" s="24">
        <v>5.0628105617767387</v>
      </c>
      <c r="R148" s="24">
        <v>5.1709442985330787</v>
      </c>
      <c r="S148" s="24">
        <v>5.2790780352894187</v>
      </c>
      <c r="T148" s="24">
        <v>5.4097320054574194</v>
      </c>
      <c r="U148" s="24">
        <v>5.5403859756254192</v>
      </c>
      <c r="V148" s="24">
        <v>5.6710399457934191</v>
      </c>
      <c r="W148" s="24">
        <v>5.8016939159614189</v>
      </c>
      <c r="X148" s="24">
        <v>5.9323478861294197</v>
      </c>
      <c r="Y148" s="24">
        <v>6.0630018562974204</v>
      </c>
      <c r="Z148" s="24">
        <v>6.2126877045558437</v>
      </c>
      <c r="AA148" s="24">
        <v>6.3687175121777431</v>
      </c>
      <c r="AB148" s="24">
        <v>6.5247473197996424</v>
      </c>
      <c r="AC148" s="24">
        <v>6.68077712742154</v>
      </c>
      <c r="AD148" s="24">
        <v>6.8368069350434384</v>
      </c>
      <c r="AE148" s="24">
        <v>6.9928367426653368</v>
      </c>
      <c r="AF148" s="24">
        <v>7.1630721389587357</v>
      </c>
      <c r="AG148" s="24">
        <v>7.3475131239236342</v>
      </c>
      <c r="AH148" s="25">
        <v>7.5319541088885336</v>
      </c>
    </row>
    <row r="149" spans="1:34" x14ac:dyDescent="0.25">
      <c r="A149" s="23">
        <v>6</v>
      </c>
      <c r="B149" s="24">
        <v>3.070289225646627</v>
      </c>
      <c r="C149" s="24">
        <v>3.1230242232689132</v>
      </c>
      <c r="D149" s="24">
        <v>3.175759220891198</v>
      </c>
      <c r="E149" s="24">
        <v>3.2284942185134828</v>
      </c>
      <c r="F149" s="24">
        <v>3.281229216135769</v>
      </c>
      <c r="G149" s="24">
        <v>3.3412593997325399</v>
      </c>
      <c r="H149" s="24">
        <v>3.4085847693037969</v>
      </c>
      <c r="I149" s="24">
        <v>3.475910138875054</v>
      </c>
      <c r="J149" s="24">
        <v>3.543235508446311</v>
      </c>
      <c r="K149" s="24">
        <v>3.610560878017568</v>
      </c>
      <c r="L149" s="24">
        <v>3.677886247588825</v>
      </c>
      <c r="M149" s="24">
        <v>3.749432876201892</v>
      </c>
      <c r="N149" s="24">
        <v>3.8336432819403878</v>
      </c>
      <c r="O149" s="24">
        <v>3.9178536876788832</v>
      </c>
      <c r="P149" s="24">
        <v>4.0020640934173786</v>
      </c>
      <c r="Q149" s="24">
        <v>4.0862744991558744</v>
      </c>
      <c r="R149" s="24">
        <v>4.1704849048943702</v>
      </c>
      <c r="S149" s="24">
        <v>4.254695310632866</v>
      </c>
      <c r="T149" s="24">
        <v>4.358265152603729</v>
      </c>
      <c r="U149" s="24">
        <v>4.4618349945745921</v>
      </c>
      <c r="V149" s="24">
        <v>4.565404836545456</v>
      </c>
      <c r="W149" s="24">
        <v>4.6689746785163191</v>
      </c>
      <c r="X149" s="24">
        <v>4.7725445204871821</v>
      </c>
      <c r="Y149" s="24">
        <v>4.8761143624580452</v>
      </c>
      <c r="Z149" s="24">
        <v>4.9961943835371807</v>
      </c>
      <c r="AA149" s="24">
        <v>5.1217777976524062</v>
      </c>
      <c r="AB149" s="24">
        <v>5.2473612117676316</v>
      </c>
      <c r="AC149" s="24">
        <v>5.3729446258828579</v>
      </c>
      <c r="AD149" s="24">
        <v>5.4985280399980834</v>
      </c>
      <c r="AE149" s="24">
        <v>5.6241114541133088</v>
      </c>
      <c r="AF149" s="24">
        <v>5.7621185901801457</v>
      </c>
      <c r="AG149" s="24">
        <v>5.9125494481985941</v>
      </c>
      <c r="AH149" s="25">
        <v>6.0629803062170424</v>
      </c>
    </row>
    <row r="150" spans="1:34" x14ac:dyDescent="0.25">
      <c r="A150" s="23">
        <v>7</v>
      </c>
      <c r="B150" s="24">
        <v>2.553188176723086</v>
      </c>
      <c r="C150" s="24">
        <v>2.5911272088988051</v>
      </c>
      <c r="D150" s="24">
        <v>2.6290662410745229</v>
      </c>
      <c r="E150" s="24">
        <v>2.6670052732502429</v>
      </c>
      <c r="F150" s="24">
        <v>2.7049443054259612</v>
      </c>
      <c r="G150" s="24">
        <v>2.7489190924141931</v>
      </c>
      <c r="H150" s="24">
        <v>2.7989296342149381</v>
      </c>
      <c r="I150" s="24">
        <v>2.8489401760156841</v>
      </c>
      <c r="J150" s="24">
        <v>2.8989507178164291</v>
      </c>
      <c r="K150" s="24">
        <v>2.9489612596171741</v>
      </c>
      <c r="L150" s="24">
        <v>2.9989718014179192</v>
      </c>
      <c r="M150" s="24">
        <v>3.0525235196469258</v>
      </c>
      <c r="N150" s="24">
        <v>3.1166987671607211</v>
      </c>
      <c r="O150" s="24">
        <v>3.180874014674516</v>
      </c>
      <c r="P150" s="24">
        <v>3.24504926218831</v>
      </c>
      <c r="Q150" s="24">
        <v>3.309224509702104</v>
      </c>
      <c r="R150" s="24">
        <v>3.3733997572158989</v>
      </c>
      <c r="S150" s="24">
        <v>3.4375750047296938</v>
      </c>
      <c r="T150" s="24">
        <v>3.5181878898914252</v>
      </c>
      <c r="U150" s="24">
        <v>3.598800775053157</v>
      </c>
      <c r="V150" s="24">
        <v>3.6794136602148879</v>
      </c>
      <c r="W150" s="24">
        <v>3.7600265453766188</v>
      </c>
      <c r="X150" s="24">
        <v>3.8406394305383502</v>
      </c>
      <c r="Y150" s="24">
        <v>3.921252315700082</v>
      </c>
      <c r="Z150" s="24">
        <v>4.0160329299340791</v>
      </c>
      <c r="AA150" s="24">
        <v>4.1155361205254994</v>
      </c>
      <c r="AB150" s="24">
        <v>4.2150393111169189</v>
      </c>
      <c r="AC150" s="24">
        <v>4.3145425017083392</v>
      </c>
      <c r="AD150" s="24">
        <v>4.4140456922997586</v>
      </c>
      <c r="AE150" s="24">
        <v>4.5135488828911781</v>
      </c>
      <c r="AF150" s="24">
        <v>4.6238134280117507</v>
      </c>
      <c r="AG150" s="24">
        <v>4.7448393276614764</v>
      </c>
      <c r="AH150" s="25">
        <v>4.8658652273112013</v>
      </c>
    </row>
    <row r="151" spans="1:34" x14ac:dyDescent="0.25">
      <c r="A151" s="23">
        <v>8</v>
      </c>
      <c r="B151" s="24">
        <v>2.1546454328720559</v>
      </c>
      <c r="C151" s="24">
        <v>2.1808795007448869</v>
      </c>
      <c r="D151" s="24">
        <v>2.2071135686177179</v>
      </c>
      <c r="E151" s="24">
        <v>2.2333476364905489</v>
      </c>
      <c r="F151" s="24">
        <v>2.2595817043633799</v>
      </c>
      <c r="G151" s="24">
        <v>2.2907115951841819</v>
      </c>
      <c r="H151" s="24">
        <v>2.3267373089529562</v>
      </c>
      <c r="I151" s="24">
        <v>2.3627630227217291</v>
      </c>
      <c r="J151" s="24">
        <v>2.3987887364905029</v>
      </c>
      <c r="K151" s="24">
        <v>2.4348144502592759</v>
      </c>
      <c r="L151" s="24">
        <v>2.4708401640280488</v>
      </c>
      <c r="M151" s="24">
        <v>2.5097867212602529</v>
      </c>
      <c r="N151" s="24">
        <v>2.5574958088827491</v>
      </c>
      <c r="O151" s="24">
        <v>2.6052048965052448</v>
      </c>
      <c r="P151" s="24">
        <v>2.65291398412774</v>
      </c>
      <c r="Q151" s="24">
        <v>2.7006230717502362</v>
      </c>
      <c r="R151" s="24">
        <v>2.7483321593727319</v>
      </c>
      <c r="S151" s="24">
        <v>2.796041246995228</v>
      </c>
      <c r="T151" s="24">
        <v>2.8575051722760909</v>
      </c>
      <c r="U151" s="24">
        <v>2.9189690975569542</v>
      </c>
      <c r="V151" s="24">
        <v>2.980433022837818</v>
      </c>
      <c r="W151" s="24">
        <v>3.0418969481186799</v>
      </c>
      <c r="X151" s="24">
        <v>3.1033608733995441</v>
      </c>
      <c r="Y151" s="24">
        <v>3.164824798680407</v>
      </c>
      <c r="Z151" s="24">
        <v>3.238293251943678</v>
      </c>
      <c r="AA151" s="24">
        <v>3.3157632145344169</v>
      </c>
      <c r="AB151" s="24">
        <v>3.3932331771251558</v>
      </c>
      <c r="AC151" s="24">
        <v>3.4707031397158961</v>
      </c>
      <c r="AD151" s="24">
        <v>3.548173102306635</v>
      </c>
      <c r="AE151" s="24">
        <v>3.6256430648973739</v>
      </c>
      <c r="AF151" s="24">
        <v>3.7123315138922388</v>
      </c>
      <c r="AG151" s="24">
        <v>3.8082384492912289</v>
      </c>
      <c r="AH151" s="25">
        <v>3.904145384690219</v>
      </c>
    </row>
    <row r="152" spans="1:34" x14ac:dyDescent="0.25">
      <c r="A152" s="23">
        <v>9</v>
      </c>
      <c r="B152" s="24">
        <v>1.851040420206175</v>
      </c>
      <c r="C152" s="24">
        <v>1.8683413504600559</v>
      </c>
      <c r="D152" s="24">
        <v>1.885642280713937</v>
      </c>
      <c r="E152" s="24">
        <v>1.9029432109678179</v>
      </c>
      <c r="F152" s="24">
        <v>1.9202441412216991</v>
      </c>
      <c r="G152" s="24">
        <v>1.941420461856439</v>
      </c>
      <c r="H152" s="24">
        <v>1.9664721728720389</v>
      </c>
      <c r="I152" s="24">
        <v>1.991523883887639</v>
      </c>
      <c r="J152" s="24">
        <v>2.0165755949032391</v>
      </c>
      <c r="K152" s="24">
        <v>2.0416273059188401</v>
      </c>
      <c r="L152" s="24">
        <v>2.0666790169344398</v>
      </c>
      <c r="M152" s="24">
        <v>2.0940909880973542</v>
      </c>
      <c r="N152" s="24">
        <v>2.1285837397022118</v>
      </c>
      <c r="O152" s="24">
        <v>2.163076491307069</v>
      </c>
      <c r="P152" s="24">
        <v>2.1975692429119271</v>
      </c>
      <c r="Q152" s="24">
        <v>2.2320619945167839</v>
      </c>
      <c r="R152" s="24">
        <v>2.266554746121642</v>
      </c>
      <c r="S152" s="24">
        <v>2.3010474977264992</v>
      </c>
      <c r="T152" s="24">
        <v>2.3468512855950161</v>
      </c>
      <c r="U152" s="24">
        <v>2.392655073463533</v>
      </c>
      <c r="V152" s="24">
        <v>2.4384588613320499</v>
      </c>
      <c r="W152" s="24">
        <v>2.4842626492005668</v>
      </c>
      <c r="X152" s="24">
        <v>2.5300664370690842</v>
      </c>
      <c r="Y152" s="24">
        <v>2.575870224937602</v>
      </c>
      <c r="Z152" s="24">
        <v>2.6316945886448129</v>
      </c>
      <c r="AA152" s="24">
        <v>2.6908591442982561</v>
      </c>
      <c r="AB152" s="24">
        <v>2.750023699951698</v>
      </c>
      <c r="AC152" s="24">
        <v>2.8091882556051408</v>
      </c>
      <c r="AD152" s="24">
        <v>2.8683528112585841</v>
      </c>
      <c r="AE152" s="24">
        <v>2.9275173669120269</v>
      </c>
      <c r="AF152" s="24">
        <v>2.994477040141998</v>
      </c>
      <c r="AG152" s="24">
        <v>3.0692318309484978</v>
      </c>
      <c r="AH152" s="25">
        <v>3.1439866217549981</v>
      </c>
    </row>
    <row r="153" spans="1:34" x14ac:dyDescent="0.25">
      <c r="A153" s="23">
        <v>10</v>
      </c>
      <c r="B153" s="24">
        <v>1.621381895719785</v>
      </c>
      <c r="C153" s="24">
        <v>1.6322023405789099</v>
      </c>
      <c r="D153" s="24">
        <v>1.6430227854380359</v>
      </c>
      <c r="E153" s="24">
        <v>1.653843230297162</v>
      </c>
      <c r="F153" s="24">
        <v>1.6646636751562871</v>
      </c>
      <c r="G153" s="24">
        <v>1.6784585771265921</v>
      </c>
      <c r="H153" s="24">
        <v>1.6952279362080771</v>
      </c>
      <c r="I153" s="24">
        <v>1.7119972952895619</v>
      </c>
      <c r="J153" s="24">
        <v>1.728766654371046</v>
      </c>
      <c r="K153" s="24">
        <v>1.7455360134525311</v>
      </c>
      <c r="L153" s="24">
        <v>1.762305372534015</v>
      </c>
      <c r="M153" s="24">
        <v>1.780934158095413</v>
      </c>
      <c r="N153" s="24">
        <v>1.805141223096552</v>
      </c>
      <c r="O153" s="24">
        <v>1.8293482880976899</v>
      </c>
      <c r="P153" s="24">
        <v>1.853555353098828</v>
      </c>
      <c r="Q153" s="24">
        <v>1.8777624180999659</v>
      </c>
      <c r="R153" s="24">
        <v>1.901969483101104</v>
      </c>
      <c r="S153" s="24">
        <v>1.9261765481022419</v>
      </c>
      <c r="T153" s="24">
        <v>1.9594898465671939</v>
      </c>
      <c r="U153" s="24">
        <v>1.9928031450321451</v>
      </c>
      <c r="V153" s="24">
        <v>2.0261164434970969</v>
      </c>
      <c r="W153" s="24">
        <v>2.059429741962048</v>
      </c>
      <c r="X153" s="24">
        <v>2.092743040427</v>
      </c>
      <c r="Y153" s="24">
        <v>2.1260563388919511</v>
      </c>
      <c r="Z153" s="24">
        <v>2.1675855099980299</v>
      </c>
      <c r="AA153" s="24">
        <v>2.2118533053178182</v>
      </c>
      <c r="AB153" s="24">
        <v>2.256121100637607</v>
      </c>
      <c r="AC153" s="24">
        <v>2.3003888959573948</v>
      </c>
      <c r="AD153" s="24">
        <v>2.344656691277184</v>
      </c>
      <c r="AE153" s="24">
        <v>2.3889244865969719</v>
      </c>
      <c r="AF153" s="24">
        <v>2.4396835299631241</v>
      </c>
      <c r="AG153" s="24">
        <v>2.496933821375638</v>
      </c>
      <c r="AH153" s="25">
        <v>2.5541841127881519</v>
      </c>
    </row>
    <row r="154" spans="1:34" x14ac:dyDescent="0.25">
      <c r="A154" s="23">
        <v>11</v>
      </c>
      <c r="B154" s="24">
        <v>1.447307947288909</v>
      </c>
      <c r="C154" s="24">
        <v>1.4537813845177341</v>
      </c>
      <c r="D154" s="24">
        <v>1.460254821746559</v>
      </c>
      <c r="E154" s="24">
        <v>1.4667282589753849</v>
      </c>
      <c r="F154" s="24">
        <v>1.47320169620421</v>
      </c>
      <c r="G154" s="24">
        <v>1.4818681565719649</v>
      </c>
      <c r="H154" s="24">
        <v>1.49272764007865</v>
      </c>
      <c r="I154" s="24">
        <v>1.503587123585334</v>
      </c>
      <c r="J154" s="24">
        <v>1.5144466070920191</v>
      </c>
      <c r="K154" s="24">
        <v>1.525306090598703</v>
      </c>
      <c r="L154" s="24">
        <v>1.5361655741053879</v>
      </c>
      <c r="M154" s="24">
        <v>1.5484434000733009</v>
      </c>
      <c r="N154" s="24">
        <v>1.564976253424897</v>
      </c>
      <c r="O154" s="24">
        <v>1.5815091067764939</v>
      </c>
      <c r="P154" s="24">
        <v>1.5980419601280911</v>
      </c>
      <c r="Q154" s="24">
        <v>1.6145748134796869</v>
      </c>
      <c r="R154" s="24">
        <v>1.6311076668312841</v>
      </c>
      <c r="S154" s="24">
        <v>1.647640520182881</v>
      </c>
      <c r="T154" s="24">
        <v>1.671313802793305</v>
      </c>
      <c r="U154" s="24">
        <v>1.6949870854037301</v>
      </c>
      <c r="V154" s="24">
        <v>1.718660368014155</v>
      </c>
      <c r="W154" s="24">
        <v>1.7423336506245799</v>
      </c>
      <c r="X154" s="24">
        <v>1.766006933235005</v>
      </c>
      <c r="Y154" s="24">
        <v>1.789680215845429</v>
      </c>
      <c r="Z154" s="24">
        <v>1.819943916845562</v>
      </c>
      <c r="AA154" s="24">
        <v>1.852404423975597</v>
      </c>
      <c r="AB154" s="24">
        <v>1.884864931105632</v>
      </c>
      <c r="AC154" s="24">
        <v>1.917325438235667</v>
      </c>
      <c r="AD154" s="24">
        <v>1.9497859453657009</v>
      </c>
      <c r="AE154" s="24">
        <v>1.9822464524957359</v>
      </c>
      <c r="AF154" s="24">
        <v>2.0200138374393992</v>
      </c>
      <c r="AG154" s="24">
        <v>2.063088100196691</v>
      </c>
      <c r="AH154" s="25">
        <v>2.1061623629539818</v>
      </c>
    </row>
    <row r="155" spans="1:34" x14ac:dyDescent="0.25">
      <c r="A155" s="23">
        <v>12</v>
      </c>
      <c r="B155" s="24">
        <v>1.313085993671296</v>
      </c>
      <c r="C155" s="24">
        <v>1.317026726574533</v>
      </c>
      <c r="D155" s="24">
        <v>1.3209674594777709</v>
      </c>
      <c r="E155" s="24">
        <v>1.324908192381008</v>
      </c>
      <c r="F155" s="24">
        <v>1.328848925284245</v>
      </c>
      <c r="G155" s="24">
        <v>1.3343207466515929</v>
      </c>
      <c r="H155" s="24">
        <v>1.341323656483052</v>
      </c>
      <c r="I155" s="24">
        <v>1.348326566314511</v>
      </c>
      <c r="J155" s="24">
        <v>1.35532947614597</v>
      </c>
      <c r="K155" s="24">
        <v>1.362332385977429</v>
      </c>
      <c r="L155" s="24">
        <v>1.369335295808888</v>
      </c>
      <c r="M155" s="24">
        <v>1.3773752137316051</v>
      </c>
      <c r="N155" s="24">
        <v>1.3885261559280959</v>
      </c>
      <c r="O155" s="24">
        <v>1.399677098124587</v>
      </c>
      <c r="P155" s="24">
        <v>1.4108280403210769</v>
      </c>
      <c r="Q155" s="24">
        <v>1.4219789825175679</v>
      </c>
      <c r="R155" s="24">
        <v>1.433129924714059</v>
      </c>
      <c r="S155" s="24">
        <v>1.44428086691055</v>
      </c>
      <c r="T155" s="24">
        <v>1.4608454327557461</v>
      </c>
      <c r="U155" s="24">
        <v>1.4774099986009419</v>
      </c>
      <c r="V155" s="24">
        <v>1.493974564446138</v>
      </c>
      <c r="W155" s="24">
        <v>1.510539130291334</v>
      </c>
      <c r="X155" s="24">
        <v>1.5271036961365301</v>
      </c>
      <c r="Y155" s="24">
        <v>1.5436682619817259</v>
      </c>
      <c r="Z155" s="24">
        <v>1.5653770409113561</v>
      </c>
      <c r="AA155" s="24">
        <v>1.5888005575357971</v>
      </c>
      <c r="AB155" s="24">
        <v>1.6122240741602369</v>
      </c>
      <c r="AC155" s="24">
        <v>1.6356475907846779</v>
      </c>
      <c r="AD155" s="24">
        <v>1.6590711074091189</v>
      </c>
      <c r="AE155" s="24">
        <v>1.6824946240335601</v>
      </c>
      <c r="AF155" s="24">
        <v>1.7101601475363239</v>
      </c>
      <c r="AG155" s="24">
        <v>1.742067677917412</v>
      </c>
      <c r="AH155" s="25">
        <v>1.7739752082985001</v>
      </c>
    </row>
    <row r="156" spans="1:34" x14ac:dyDescent="0.25">
      <c r="A156" s="23">
        <v>13</v>
      </c>
      <c r="B156" s="24">
        <v>1.20561278450637</v>
      </c>
      <c r="C156" s="24">
        <v>1.2085159419289899</v>
      </c>
      <c r="D156" s="24">
        <v>1.2114190993516101</v>
      </c>
      <c r="E156" s="24">
        <v>1.2143222567742309</v>
      </c>
      <c r="F156" s="24">
        <v>1.217225414196851</v>
      </c>
      <c r="G156" s="24">
        <v>1.221117224706195</v>
      </c>
      <c r="H156" s="24">
        <v>1.225997688302261</v>
      </c>
      <c r="I156" s="24">
        <v>1.2308781518983281</v>
      </c>
      <c r="J156" s="24">
        <v>1.235758615494394</v>
      </c>
      <c r="K156" s="24">
        <v>1.2406390790904609</v>
      </c>
      <c r="L156" s="24">
        <v>1.245519542686528</v>
      </c>
      <c r="M156" s="24">
        <v>1.251115429652597</v>
      </c>
      <c r="N156" s="24">
        <v>1.2588575867286771</v>
      </c>
      <c r="O156" s="24">
        <v>1.2665997438047569</v>
      </c>
      <c r="P156" s="24">
        <v>1.274341900880837</v>
      </c>
      <c r="Q156" s="24">
        <v>1.2820840579569159</v>
      </c>
      <c r="R156" s="24">
        <v>1.289826215032996</v>
      </c>
      <c r="S156" s="24">
        <v>1.2975683721090749</v>
      </c>
      <c r="T156" s="24">
        <v>1.3092363458185989</v>
      </c>
      <c r="U156" s="24">
        <v>1.320904319528122</v>
      </c>
      <c r="V156" s="24">
        <v>1.332572293237646</v>
      </c>
      <c r="W156" s="24">
        <v>1.34424026694717</v>
      </c>
      <c r="X156" s="24">
        <v>1.355908240656694</v>
      </c>
      <c r="Y156" s="24">
        <v>1.3675762143662169</v>
      </c>
      <c r="Z156" s="24">
        <v>1.383121444801046</v>
      </c>
      <c r="AA156" s="24">
        <v>1.399959094144311</v>
      </c>
      <c r="AB156" s="24">
        <v>1.416796743487575</v>
      </c>
      <c r="AC156" s="24">
        <v>1.433634392830839</v>
      </c>
      <c r="AD156" s="24">
        <v>1.4504720421741031</v>
      </c>
      <c r="AE156" s="24">
        <v>1.467309691517368</v>
      </c>
      <c r="AF156" s="24">
        <v>1.487443976101082</v>
      </c>
      <c r="AG156" s="24">
        <v>1.5108748959252469</v>
      </c>
      <c r="AH156" s="25">
        <v>1.534305815749412</v>
      </c>
    </row>
    <row r="157" spans="1:34" x14ac:dyDescent="0.25">
      <c r="A157" s="23">
        <v>14</v>
      </c>
      <c r="B157" s="24">
        <v>1.114414400315284</v>
      </c>
      <c r="C157" s="24">
        <v>1.117455936642517</v>
      </c>
      <c r="D157" s="24">
        <v>1.120497472969751</v>
      </c>
      <c r="E157" s="24">
        <v>1.123539009296985</v>
      </c>
      <c r="F157" s="24">
        <v>1.1265805456242179</v>
      </c>
      <c r="G157" s="24">
        <v>1.130187798958217</v>
      </c>
      <c r="H157" s="24">
        <v>1.134360769298983</v>
      </c>
      <c r="I157" s="24">
        <v>1.1385337396397479</v>
      </c>
      <c r="J157" s="24">
        <v>1.142706709980513</v>
      </c>
      <c r="K157" s="24">
        <v>1.1468796803212791</v>
      </c>
      <c r="L157" s="24">
        <v>1.151052650662044</v>
      </c>
      <c r="M157" s="24">
        <v>1.155679209300273</v>
      </c>
      <c r="N157" s="24">
        <v>1.1616665328308939</v>
      </c>
      <c r="O157" s="24">
        <v>1.167653856361516</v>
      </c>
      <c r="P157" s="24">
        <v>1.173641179892136</v>
      </c>
      <c r="Q157" s="24">
        <v>1.179628503422758</v>
      </c>
      <c r="R157" s="24">
        <v>1.185615826953379</v>
      </c>
      <c r="S157" s="24">
        <v>1.1916031504839999</v>
      </c>
      <c r="T157" s="24">
        <v>1.200267482227666</v>
      </c>
      <c r="U157" s="24">
        <v>1.2089318139713321</v>
      </c>
      <c r="V157" s="24">
        <v>1.217596145714998</v>
      </c>
      <c r="W157" s="24">
        <v>1.226260477458665</v>
      </c>
      <c r="X157" s="24">
        <v>1.2349248092023311</v>
      </c>
      <c r="Y157" s="24">
        <v>1.2435891409459969</v>
      </c>
      <c r="Z157" s="24">
        <v>1.2550430220019859</v>
      </c>
      <c r="AA157" s="24">
        <v>1.2674267528287499</v>
      </c>
      <c r="AB157" s="24">
        <v>1.279810483655514</v>
      </c>
      <c r="AC157" s="24">
        <v>1.2921942144822769</v>
      </c>
      <c r="AD157" s="24">
        <v>1.3045779453090409</v>
      </c>
      <c r="AE157" s="24">
        <v>1.3169616761358049</v>
      </c>
      <c r="AF157" s="24">
        <v>1.3318161698625759</v>
      </c>
      <c r="AG157" s="24">
        <v>1.349141426489356</v>
      </c>
      <c r="AH157" s="25">
        <v>1.3664666831161361</v>
      </c>
    </row>
    <row r="158" spans="1:34" x14ac:dyDescent="0.25">
      <c r="A158" s="23">
        <v>15</v>
      </c>
      <c r="B158" s="24">
        <v>1.0316462525008661</v>
      </c>
      <c r="C158" s="24">
        <v>1.0356829476581999</v>
      </c>
      <c r="D158" s="24">
        <v>1.039719642815534</v>
      </c>
      <c r="E158" s="24">
        <v>1.043756337972868</v>
      </c>
      <c r="F158" s="24">
        <v>1.047793033130203</v>
      </c>
      <c r="G158" s="24">
        <v>1.052092008511776</v>
      </c>
      <c r="H158" s="24">
        <v>1.0566532641175901</v>
      </c>
      <c r="I158" s="24">
        <v>1.0612145197234031</v>
      </c>
      <c r="J158" s="24">
        <v>1.065775775329217</v>
      </c>
      <c r="K158" s="24">
        <v>1.07033703093503</v>
      </c>
      <c r="L158" s="24">
        <v>1.0748982865408441</v>
      </c>
      <c r="M158" s="24">
        <v>1.0797110450202969</v>
      </c>
      <c r="N158" s="24">
        <v>1.0852783121206711</v>
      </c>
      <c r="O158" s="24">
        <v>1.090845579221045</v>
      </c>
      <c r="P158" s="24">
        <v>1.0964128463214191</v>
      </c>
      <c r="Q158" s="24">
        <v>1.101980113421793</v>
      </c>
      <c r="R158" s="24">
        <v>1.1075473805221669</v>
      </c>
      <c r="S158" s="24">
        <v>1.1131146476225411</v>
      </c>
      <c r="T158" s="24">
        <v>1.120349113110422</v>
      </c>
      <c r="U158" s="24">
        <v>1.127583578598303</v>
      </c>
      <c r="V158" s="24">
        <v>1.1348180440861839</v>
      </c>
      <c r="W158" s="24">
        <v>1.1420525095740659</v>
      </c>
      <c r="X158" s="24">
        <v>1.149286975061947</v>
      </c>
      <c r="Y158" s="24">
        <v>1.1565214405498281</v>
      </c>
      <c r="Z158" s="24">
        <v>1.165636996883197</v>
      </c>
      <c r="AA158" s="24">
        <v>1.175379583498396</v>
      </c>
      <c r="AB158" s="24">
        <v>1.185122170113595</v>
      </c>
      <c r="AC158" s="24">
        <v>1.1948647567287931</v>
      </c>
      <c r="AD158" s="24">
        <v>1.2046073433439921</v>
      </c>
      <c r="AE158" s="24">
        <v>1.2143499299591911</v>
      </c>
      <c r="AF158" s="24">
        <v>1.225856906431386</v>
      </c>
      <c r="AG158" s="24">
        <v>1.2391282727605779</v>
      </c>
      <c r="AH158" s="25">
        <v>1.25239963908977</v>
      </c>
    </row>
    <row r="159" spans="1:34" x14ac:dyDescent="0.25">
      <c r="A159" s="23">
        <v>16</v>
      </c>
      <c r="B159" s="24">
        <v>0.95209308334764187</v>
      </c>
      <c r="C159" s="24">
        <v>0.95766254280082452</v>
      </c>
      <c r="D159" s="24">
        <v>0.96323200225400707</v>
      </c>
      <c r="E159" s="24">
        <v>0.96880146170718973</v>
      </c>
      <c r="F159" s="24">
        <v>0.97437092116037238</v>
      </c>
      <c r="G159" s="24">
        <v>0.98001872335269868</v>
      </c>
      <c r="H159" s="24">
        <v>0.98574486828416863</v>
      </c>
      <c r="I159" s="24">
        <v>0.99147101321563869</v>
      </c>
      <c r="J159" s="24">
        <v>0.99719715814710863</v>
      </c>
      <c r="K159" s="24">
        <v>1.0029233030785789</v>
      </c>
      <c r="L159" s="24">
        <v>1.008649448010049</v>
      </c>
      <c r="M159" s="24">
        <v>1.0144847600400499</v>
      </c>
      <c r="N159" s="24">
        <v>1.020647573365647</v>
      </c>
      <c r="O159" s="24">
        <v>1.026810386691245</v>
      </c>
      <c r="P159" s="24">
        <v>1.0329732000168419</v>
      </c>
      <c r="Q159" s="24">
        <v>1.039136013342439</v>
      </c>
      <c r="R159" s="24">
        <v>1.0452988266680361</v>
      </c>
      <c r="S159" s="24">
        <v>1.051461639993633</v>
      </c>
      <c r="T159" s="24">
        <v>1.058520840476062</v>
      </c>
      <c r="U159" s="24">
        <v>1.0655800409584899</v>
      </c>
      <c r="V159" s="24">
        <v>1.0726392414409189</v>
      </c>
      <c r="W159" s="24">
        <v>1.0796984419233471</v>
      </c>
      <c r="X159" s="24">
        <v>1.0867576424057761</v>
      </c>
      <c r="Y159" s="24">
        <v>1.093816842888204</v>
      </c>
      <c r="Z159" s="24">
        <v>1.1020279246954321</v>
      </c>
      <c r="AA159" s="24">
        <v>1.1106229669442591</v>
      </c>
      <c r="AB159" s="24">
        <v>1.119218009193085</v>
      </c>
      <c r="AC159" s="24">
        <v>1.127813051441912</v>
      </c>
      <c r="AD159" s="24">
        <v>1.136408093690739</v>
      </c>
      <c r="AE159" s="24">
        <v>1.145003135939566</v>
      </c>
      <c r="AF159" s="24">
        <v>1.154775694299808</v>
      </c>
      <c r="AG159" s="24">
        <v>1.1657257687714659</v>
      </c>
      <c r="AH159" s="25">
        <v>1.176675843243123</v>
      </c>
    </row>
    <row r="160" spans="1:34" x14ac:dyDescent="0.25">
      <c r="A160" s="23">
        <v>17</v>
      </c>
      <c r="B160" s="24">
        <v>0.87316896602186411</v>
      </c>
      <c r="C160" s="24">
        <v>0.88048962077689885</v>
      </c>
      <c r="D160" s="24">
        <v>0.88781027553193359</v>
      </c>
      <c r="E160" s="24">
        <v>0.89513093028696833</v>
      </c>
      <c r="F160" s="24">
        <v>0.90245158504200307</v>
      </c>
      <c r="G160" s="24">
        <v>0.90978614434851723</v>
      </c>
      <c r="H160" s="24">
        <v>0.91713460820651083</v>
      </c>
      <c r="I160" s="24">
        <v>0.92448307206450442</v>
      </c>
      <c r="J160" s="24">
        <v>0.93183153592249801</v>
      </c>
      <c r="K160" s="24">
        <v>0.9391799997804916</v>
      </c>
      <c r="L160" s="24">
        <v>0.9465284636384852</v>
      </c>
      <c r="M160" s="24">
        <v>0.95390350846861771</v>
      </c>
      <c r="N160" s="24">
        <v>0.96135829621516711</v>
      </c>
      <c r="O160" s="24">
        <v>0.9688130839617165</v>
      </c>
      <c r="P160" s="24">
        <v>0.97626787170826601</v>
      </c>
      <c r="Q160" s="24">
        <v>0.98372265945481541</v>
      </c>
      <c r="R160" s="24">
        <v>0.9911774472013648</v>
      </c>
      <c r="S160" s="24">
        <v>0.9986322349479142</v>
      </c>
      <c r="T160" s="24">
        <v>1.0064515972154791</v>
      </c>
      <c r="U160" s="24">
        <v>1.0142709594830439</v>
      </c>
      <c r="V160" s="24">
        <v>1.022090321750609</v>
      </c>
      <c r="W160" s="24">
        <v>1.0299096840181741</v>
      </c>
      <c r="X160" s="24">
        <v>1.0377290462857389</v>
      </c>
      <c r="Y160" s="24">
        <v>1.045548408553304</v>
      </c>
      <c r="Z160" s="24">
        <v>1.0539696915711261</v>
      </c>
      <c r="AA160" s="24">
        <v>1.0625916148390331</v>
      </c>
      <c r="AB160" s="24">
        <v>1.0712135381069401</v>
      </c>
      <c r="AC160" s="24">
        <v>1.0798354613748471</v>
      </c>
      <c r="AD160" s="24">
        <v>1.0884573846427541</v>
      </c>
      <c r="AE160" s="24">
        <v>1.0970793079106611</v>
      </c>
      <c r="AF160" s="24">
        <v>1.1064113728418341</v>
      </c>
      <c r="AG160" s="24">
        <v>1.116453579436272</v>
      </c>
      <c r="AH160" s="25">
        <v>1.1264957860307101</v>
      </c>
    </row>
    <row r="161" spans="1:34" x14ac:dyDescent="0.25">
      <c r="A161" s="23">
        <v>18</v>
      </c>
      <c r="B161" s="24">
        <v>0.79491730457146192</v>
      </c>
      <c r="C161" s="24">
        <v>0.80388841117461363</v>
      </c>
      <c r="D161" s="24">
        <v>0.81285951777776544</v>
      </c>
      <c r="E161" s="24">
        <v>0.82183062438091725</v>
      </c>
      <c r="F161" s="24">
        <v>0.83080173098406906</v>
      </c>
      <c r="G161" s="24">
        <v>0.83984180324846658</v>
      </c>
      <c r="H161" s="24">
        <v>0.84895084117411002</v>
      </c>
      <c r="I161" s="24">
        <v>0.85805987909975345</v>
      </c>
      <c r="J161" s="24">
        <v>0.86716891702539689</v>
      </c>
      <c r="K161" s="24">
        <v>0.87627795495104022</v>
      </c>
      <c r="L161" s="24">
        <v>0.88538699287668365</v>
      </c>
      <c r="M161" s="24">
        <v>0.89449977529678815</v>
      </c>
      <c r="N161" s="24">
        <v>0.90362379120027581</v>
      </c>
      <c r="O161" s="24">
        <v>0.91274780710376335</v>
      </c>
      <c r="P161" s="24">
        <v>0.92187182300725101</v>
      </c>
      <c r="Q161" s="24">
        <v>0.93099583891073867</v>
      </c>
      <c r="R161" s="24">
        <v>0.94011985481422633</v>
      </c>
      <c r="S161" s="24">
        <v>0.94924387071771399</v>
      </c>
      <c r="T161" s="24">
        <v>0.95843964710126495</v>
      </c>
      <c r="U161" s="24">
        <v>0.9676354234848159</v>
      </c>
      <c r="V161" s="24">
        <v>0.97683119986836675</v>
      </c>
      <c r="W161" s="24">
        <v>0.98602697625191771</v>
      </c>
      <c r="X161" s="24">
        <v>0.99522275263546867</v>
      </c>
      <c r="Y161" s="24">
        <v>1.00441852901902</v>
      </c>
      <c r="Z161" s="24">
        <v>1.0138455145244309</v>
      </c>
      <c r="AA161" s="24">
        <v>1.023349569737128</v>
      </c>
      <c r="AB161" s="24">
        <v>1.032853624949825</v>
      </c>
      <c r="AC161" s="24">
        <v>1.0423576801625229</v>
      </c>
      <c r="AD161" s="24">
        <v>1.05186173537522</v>
      </c>
      <c r="AE161" s="24">
        <v>1.0613657905879179</v>
      </c>
      <c r="AF161" s="24">
        <v>1.071232112313161</v>
      </c>
      <c r="AG161" s="24">
        <v>1.08146070055095</v>
      </c>
      <c r="AH161" s="25">
        <v>1.0916892887887399</v>
      </c>
    </row>
    <row r="162" spans="1:34" x14ac:dyDescent="0.25">
      <c r="A162" s="23">
        <v>19</v>
      </c>
      <c r="B162" s="24">
        <v>0.72001083392609455</v>
      </c>
      <c r="C162" s="24">
        <v>0.73021247446388526</v>
      </c>
      <c r="D162" s="24">
        <v>0.74041411500167587</v>
      </c>
      <c r="E162" s="24">
        <v>0.75061575553946658</v>
      </c>
      <c r="F162" s="24">
        <v>0.76081739607725729</v>
      </c>
      <c r="G162" s="24">
        <v>0.77126256268348992</v>
      </c>
      <c r="H162" s="24">
        <v>0.78195125535816434</v>
      </c>
      <c r="I162" s="24">
        <v>0.79263994803283888</v>
      </c>
      <c r="J162" s="24">
        <v>0.80332864070751331</v>
      </c>
      <c r="K162" s="24">
        <v>0.81401733338218785</v>
      </c>
      <c r="L162" s="24">
        <v>0.82470602605686227</v>
      </c>
      <c r="M162" s="24">
        <v>0.83543537639703647</v>
      </c>
      <c r="N162" s="24">
        <v>0.84628669973370985</v>
      </c>
      <c r="O162" s="24">
        <v>0.85713802307038311</v>
      </c>
      <c r="P162" s="24">
        <v>0.86798934640705649</v>
      </c>
      <c r="Q162" s="24">
        <v>0.87884066974372976</v>
      </c>
      <c r="R162" s="24">
        <v>0.88969199308040314</v>
      </c>
      <c r="S162" s="24">
        <v>0.90054331641707641</v>
      </c>
      <c r="T162" s="24">
        <v>0.91141258478771814</v>
      </c>
      <c r="U162" s="24">
        <v>0.92228185315835975</v>
      </c>
      <c r="V162" s="24">
        <v>0.93315112152900148</v>
      </c>
      <c r="W162" s="24">
        <v>0.94402038989964321</v>
      </c>
      <c r="X162" s="24">
        <v>0.95488965827028482</v>
      </c>
      <c r="Y162" s="24">
        <v>0.96575892664092655</v>
      </c>
      <c r="Z162" s="24">
        <v>0.9766679414511803</v>
      </c>
      <c r="AA162" s="24">
        <v>0.98759020507463791</v>
      </c>
      <c r="AB162" s="24">
        <v>0.99851246869809562</v>
      </c>
      <c r="AC162" s="24">
        <v>1.0094347323215529</v>
      </c>
      <c r="AD162" s="24">
        <v>1.0203569959450109</v>
      </c>
      <c r="AE162" s="24">
        <v>1.031279259568469</v>
      </c>
      <c r="AF162" s="24">
        <v>1.0423354138511829</v>
      </c>
      <c r="AG162" s="24">
        <v>1.0535254587931551</v>
      </c>
      <c r="AH162" s="25">
        <v>1.064715503735127</v>
      </c>
    </row>
    <row r="163" spans="1:34" x14ac:dyDescent="0.25">
      <c r="A163" s="26">
        <v>20</v>
      </c>
      <c r="B163" s="27">
        <v>0.6537516198970853</v>
      </c>
      <c r="C163" s="27">
        <v>0.6644447019962938</v>
      </c>
      <c r="D163" s="27">
        <v>0.67513778409550229</v>
      </c>
      <c r="E163" s="27">
        <v>0.68583086619471079</v>
      </c>
      <c r="F163" s="27">
        <v>0.69652394829391928</v>
      </c>
      <c r="G163" s="27">
        <v>0.70775461616619839</v>
      </c>
      <c r="H163" s="27">
        <v>0.71952286981154812</v>
      </c>
      <c r="I163" s="27">
        <v>0.73129112345689795</v>
      </c>
      <c r="J163" s="27">
        <v>0.74305937710224768</v>
      </c>
      <c r="K163" s="27">
        <v>0.7548276307475974</v>
      </c>
      <c r="L163" s="27">
        <v>0.76659588439294724</v>
      </c>
      <c r="M163" s="27">
        <v>0.77850145852354979</v>
      </c>
      <c r="N163" s="27">
        <v>0.79081899410991097</v>
      </c>
      <c r="O163" s="27">
        <v>0.80313652969627214</v>
      </c>
      <c r="P163" s="27">
        <v>0.81545406528263331</v>
      </c>
      <c r="Q163" s="27">
        <v>0.82777160086899437</v>
      </c>
      <c r="R163" s="27">
        <v>0.84008913645535555</v>
      </c>
      <c r="S163" s="27">
        <v>0.85240667204171672</v>
      </c>
      <c r="T163" s="27">
        <v>0.86492733581081749</v>
      </c>
      <c r="U163" s="27">
        <v>0.87744799957991826</v>
      </c>
      <c r="V163" s="27">
        <v>0.88996866334901914</v>
      </c>
      <c r="W163" s="27">
        <v>0.90248932711811991</v>
      </c>
      <c r="X163" s="27">
        <v>0.91500999088722068</v>
      </c>
      <c r="Y163" s="27">
        <v>0.92753065465632145</v>
      </c>
      <c r="Z163" s="27">
        <v>0.94007885112892842</v>
      </c>
      <c r="AA163" s="27">
        <v>0.95263622516937063</v>
      </c>
      <c r="AB163" s="27">
        <v>0.96519359920981285</v>
      </c>
      <c r="AC163" s="27">
        <v>0.97775097325025517</v>
      </c>
      <c r="AD163" s="27">
        <v>0.99030834729069739</v>
      </c>
      <c r="AE163" s="27">
        <v>1.00286572133114</v>
      </c>
      <c r="AF163" s="27">
        <v>1.015448109474983</v>
      </c>
      <c r="AG163" s="27">
        <v>1.028055511722229</v>
      </c>
      <c r="AH163" s="28">
        <v>1.0406629139694741</v>
      </c>
    </row>
    <row r="167" spans="1:34" ht="28.9" customHeight="1" x14ac:dyDescent="0.5">
      <c r="A167" s="1" t="s">
        <v>20</v>
      </c>
      <c r="B167" s="1"/>
    </row>
    <row r="168" spans="1:34" x14ac:dyDescent="0.25">
      <c r="A168" s="17" t="s">
        <v>13</v>
      </c>
      <c r="B168" s="18" t="s">
        <v>19</v>
      </c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9"/>
    </row>
    <row r="169" spans="1:34" x14ac:dyDescent="0.25">
      <c r="A169" s="20" t="s">
        <v>15</v>
      </c>
      <c r="B169" s="21">
        <v>128</v>
      </c>
      <c r="C169" s="21">
        <v>148</v>
      </c>
      <c r="D169" s="21">
        <v>168</v>
      </c>
      <c r="E169" s="21">
        <v>188</v>
      </c>
      <c r="F169" s="21">
        <v>208</v>
      </c>
      <c r="G169" s="21">
        <v>228</v>
      </c>
      <c r="H169" s="21">
        <v>248</v>
      </c>
      <c r="I169" s="21">
        <v>268</v>
      </c>
      <c r="J169" s="21">
        <v>288</v>
      </c>
      <c r="K169" s="21">
        <v>308</v>
      </c>
      <c r="L169" s="21">
        <v>328</v>
      </c>
      <c r="M169" s="21">
        <v>348</v>
      </c>
      <c r="N169" s="21">
        <v>368</v>
      </c>
      <c r="O169" s="21">
        <v>388</v>
      </c>
      <c r="P169" s="21">
        <v>408</v>
      </c>
      <c r="Q169" s="21">
        <v>428</v>
      </c>
      <c r="R169" s="21">
        <v>448</v>
      </c>
      <c r="S169" s="21">
        <v>468</v>
      </c>
      <c r="T169" s="21">
        <v>488</v>
      </c>
      <c r="U169" s="21">
        <v>508</v>
      </c>
      <c r="V169" s="21">
        <v>528</v>
      </c>
      <c r="W169" s="21">
        <v>548</v>
      </c>
      <c r="X169" s="21">
        <v>568</v>
      </c>
      <c r="Y169" s="21">
        <v>588</v>
      </c>
      <c r="Z169" s="21">
        <v>608</v>
      </c>
      <c r="AA169" s="21">
        <v>628</v>
      </c>
      <c r="AB169" s="21">
        <v>648</v>
      </c>
      <c r="AC169" s="21">
        <v>668</v>
      </c>
      <c r="AD169" s="21">
        <v>688</v>
      </c>
      <c r="AE169" s="21">
        <v>708</v>
      </c>
      <c r="AF169" s="21">
        <v>728</v>
      </c>
      <c r="AG169" s="21">
        <v>748</v>
      </c>
      <c r="AH169" s="22">
        <v>768</v>
      </c>
    </row>
    <row r="170" spans="1:34" x14ac:dyDescent="0.25">
      <c r="A170" s="23">
        <v>4</v>
      </c>
      <c r="B170" s="24">
        <v>4.5677951886692192</v>
      </c>
      <c r="C170" s="24">
        <v>4.6838909759009937</v>
      </c>
      <c r="D170" s="24">
        <v>4.7999867631327682</v>
      </c>
      <c r="E170" s="24">
        <v>4.9160825503645427</v>
      </c>
      <c r="F170" s="24">
        <v>5.0423508837870417</v>
      </c>
      <c r="G170" s="24">
        <v>5.183878036495627</v>
      </c>
      <c r="H170" s="24">
        <v>5.3254051892042131</v>
      </c>
      <c r="I170" s="24">
        <v>5.4669323419127993</v>
      </c>
      <c r="J170" s="24">
        <v>5.6084594946213846</v>
      </c>
      <c r="K170" s="24">
        <v>5.7615079937600706</v>
      </c>
      <c r="L170" s="24">
        <v>5.9318385125439068</v>
      </c>
      <c r="M170" s="24">
        <v>6.102169031327743</v>
      </c>
      <c r="N170" s="24">
        <v>6.2724995501115792</v>
      </c>
      <c r="O170" s="24">
        <v>6.4428300688954163</v>
      </c>
      <c r="P170" s="24">
        <v>6.6261206022721604</v>
      </c>
      <c r="Q170" s="24">
        <v>6.8288511575382653</v>
      </c>
      <c r="R170" s="24">
        <v>7.0315817128043712</v>
      </c>
      <c r="S170" s="24">
        <v>7.2343122680704761</v>
      </c>
      <c r="T170" s="24">
        <v>7.4370428233365811</v>
      </c>
      <c r="U170" s="24">
        <v>7.6542619292818346</v>
      </c>
      <c r="V170" s="24">
        <v>7.8932138612458091</v>
      </c>
      <c r="W170" s="24">
        <v>8.1321657932097846</v>
      </c>
      <c r="X170" s="24">
        <v>8.3711177251737592</v>
      </c>
      <c r="Y170" s="24">
        <v>8.6100696571377338</v>
      </c>
      <c r="Z170" s="24">
        <v>8.8651285437905276</v>
      </c>
      <c r="AA170" s="24">
        <v>9.1443478624765522</v>
      </c>
      <c r="AB170" s="24">
        <v>9.4235671811625767</v>
      </c>
      <c r="AC170" s="24">
        <v>9.7027864998486013</v>
      </c>
      <c r="AD170" s="24">
        <v>9.9820058185346241</v>
      </c>
      <c r="AE170" s="24">
        <v>10.27904036384257</v>
      </c>
      <c r="AF170" s="24">
        <v>10.602797749083409</v>
      </c>
      <c r="AG170" s="24">
        <v>10.926555134324239</v>
      </c>
      <c r="AH170" s="25">
        <v>11.250312519565069</v>
      </c>
    </row>
    <row r="171" spans="1:34" x14ac:dyDescent="0.25">
      <c r="A171" s="23">
        <v>5</v>
      </c>
      <c r="B171" s="24">
        <v>3.7321984844117511</v>
      </c>
      <c r="C171" s="24">
        <v>3.8208749077520912</v>
      </c>
      <c r="D171" s="24">
        <v>3.9095513310924299</v>
      </c>
      <c r="E171" s="24">
        <v>3.99822775443277</v>
      </c>
      <c r="F171" s="24">
        <v>4.0955782942069998</v>
      </c>
      <c r="G171" s="24">
        <v>4.2059400086320631</v>
      </c>
      <c r="H171" s="24">
        <v>4.3163017230571272</v>
      </c>
      <c r="I171" s="24">
        <v>4.4266634374821896</v>
      </c>
      <c r="J171" s="24">
        <v>4.5370251519072546</v>
      </c>
      <c r="K171" s="24">
        <v>4.6573090489404629</v>
      </c>
      <c r="L171" s="24">
        <v>4.7924762198858879</v>
      </c>
      <c r="M171" s="24">
        <v>4.9276433908313138</v>
      </c>
      <c r="N171" s="24">
        <v>5.0628105617767387</v>
      </c>
      <c r="O171" s="24">
        <v>5.1979777327221637</v>
      </c>
      <c r="P171" s="24">
        <v>5.3444050203734186</v>
      </c>
      <c r="Q171" s="24">
        <v>5.5077224830834188</v>
      </c>
      <c r="R171" s="24">
        <v>5.6710399457934191</v>
      </c>
      <c r="S171" s="24">
        <v>5.8343574085034193</v>
      </c>
      <c r="T171" s="24">
        <v>5.9976748712134196</v>
      </c>
      <c r="U171" s="24">
        <v>6.1736802526503691</v>
      </c>
      <c r="V171" s="24">
        <v>6.3687175121777431</v>
      </c>
      <c r="W171" s="24">
        <v>6.5637547717051161</v>
      </c>
      <c r="X171" s="24">
        <v>6.7587920312324892</v>
      </c>
      <c r="Y171" s="24">
        <v>6.9538292907598622</v>
      </c>
      <c r="Z171" s="24">
        <v>7.1630721389587357</v>
      </c>
      <c r="AA171" s="24">
        <v>7.3936233701648586</v>
      </c>
      <c r="AB171" s="24">
        <v>7.6241746013709824</v>
      </c>
      <c r="AC171" s="24">
        <v>7.8547258325771061</v>
      </c>
      <c r="AD171" s="24">
        <v>8.0852770637832307</v>
      </c>
      <c r="AE171" s="24">
        <v>8.3316414215288361</v>
      </c>
      <c r="AF171" s="24">
        <v>8.6017254690836662</v>
      </c>
      <c r="AG171" s="24">
        <v>8.8718095166384945</v>
      </c>
      <c r="AH171" s="25">
        <v>9.1418935641933246</v>
      </c>
    </row>
    <row r="172" spans="1:34" x14ac:dyDescent="0.25">
      <c r="A172" s="23">
        <v>6</v>
      </c>
      <c r="B172" s="24">
        <v>3.070289225646627</v>
      </c>
      <c r="C172" s="24">
        <v>3.1362079726744838</v>
      </c>
      <c r="D172" s="24">
        <v>3.2021267197023411</v>
      </c>
      <c r="E172" s="24">
        <v>3.268045466730197</v>
      </c>
      <c r="F172" s="24">
        <v>3.3412593997325399</v>
      </c>
      <c r="G172" s="24">
        <v>3.4254161116966109</v>
      </c>
      <c r="H172" s="24">
        <v>3.5095728236606818</v>
      </c>
      <c r="I172" s="24">
        <v>3.5937295356247541</v>
      </c>
      <c r="J172" s="24">
        <v>3.677886247588825</v>
      </c>
      <c r="K172" s="24">
        <v>3.770485477636516</v>
      </c>
      <c r="L172" s="24">
        <v>3.8757484848096349</v>
      </c>
      <c r="M172" s="24">
        <v>3.9810114919827551</v>
      </c>
      <c r="N172" s="24">
        <v>4.0862744991558744</v>
      </c>
      <c r="O172" s="24">
        <v>4.1915375063289941</v>
      </c>
      <c r="P172" s="24">
        <v>4.3064802316182984</v>
      </c>
      <c r="Q172" s="24">
        <v>4.4359425340818763</v>
      </c>
      <c r="R172" s="24">
        <v>4.565404836545456</v>
      </c>
      <c r="S172" s="24">
        <v>4.6948671390090349</v>
      </c>
      <c r="T172" s="24">
        <v>4.8243294414726137</v>
      </c>
      <c r="U172" s="24">
        <v>4.9647985300083741</v>
      </c>
      <c r="V172" s="24">
        <v>5.1217777976524062</v>
      </c>
      <c r="W172" s="24">
        <v>5.2787570652964382</v>
      </c>
      <c r="X172" s="24">
        <v>5.4357363329404702</v>
      </c>
      <c r="Y172" s="24">
        <v>5.5927156005845031</v>
      </c>
      <c r="Z172" s="24">
        <v>5.7621185901801457</v>
      </c>
      <c r="AA172" s="24">
        <v>5.9501571627032064</v>
      </c>
      <c r="AB172" s="24">
        <v>6.1381957352262662</v>
      </c>
      <c r="AC172" s="24">
        <v>6.3262343077493259</v>
      </c>
      <c r="AD172" s="24">
        <v>6.5142728802723848</v>
      </c>
      <c r="AE172" s="24">
        <v>6.7162419785499168</v>
      </c>
      <c r="AF172" s="24">
        <v>6.9391068654591566</v>
      </c>
      <c r="AG172" s="24">
        <v>7.1619717523683972</v>
      </c>
      <c r="AH172" s="25">
        <v>7.3848366392776379</v>
      </c>
    </row>
    <row r="173" spans="1:34" x14ac:dyDescent="0.25">
      <c r="A173" s="23">
        <v>7</v>
      </c>
      <c r="B173" s="24">
        <v>2.553188176723086</v>
      </c>
      <c r="C173" s="24">
        <v>2.600611966942735</v>
      </c>
      <c r="D173" s="24">
        <v>2.6480357571623832</v>
      </c>
      <c r="E173" s="24">
        <v>2.6954595473820309</v>
      </c>
      <c r="F173" s="24">
        <v>2.7489190924141931</v>
      </c>
      <c r="G173" s="24">
        <v>2.8114322696651248</v>
      </c>
      <c r="H173" s="24">
        <v>2.8739454469160561</v>
      </c>
      <c r="I173" s="24">
        <v>2.936458624166987</v>
      </c>
      <c r="J173" s="24">
        <v>2.9989718014179192</v>
      </c>
      <c r="K173" s="24">
        <v>3.068567331525375</v>
      </c>
      <c r="L173" s="24">
        <v>3.1487863909176181</v>
      </c>
      <c r="M173" s="24">
        <v>3.2290054503098609</v>
      </c>
      <c r="N173" s="24">
        <v>3.309224509702104</v>
      </c>
      <c r="O173" s="24">
        <v>3.3894435690943481</v>
      </c>
      <c r="P173" s="24">
        <v>3.4778814473105588</v>
      </c>
      <c r="Q173" s="24">
        <v>3.5786475537627238</v>
      </c>
      <c r="R173" s="24">
        <v>3.6794136602148879</v>
      </c>
      <c r="S173" s="24">
        <v>3.780179766667052</v>
      </c>
      <c r="T173" s="24">
        <v>3.8809458731192161</v>
      </c>
      <c r="U173" s="24">
        <v>3.991157132286224</v>
      </c>
      <c r="V173" s="24">
        <v>4.1155361205254994</v>
      </c>
      <c r="W173" s="24">
        <v>4.239915108764774</v>
      </c>
      <c r="X173" s="24">
        <v>4.3642940970040476</v>
      </c>
      <c r="Y173" s="24">
        <v>4.488673085243323</v>
      </c>
      <c r="Z173" s="24">
        <v>4.6238134280117507</v>
      </c>
      <c r="AA173" s="24">
        <v>4.7750958025739081</v>
      </c>
      <c r="AB173" s="24">
        <v>4.9263781771360646</v>
      </c>
      <c r="AC173" s="24">
        <v>5.0776605516982212</v>
      </c>
      <c r="AD173" s="24">
        <v>5.2289429262603777</v>
      </c>
      <c r="AE173" s="24">
        <v>5.3923927250894268</v>
      </c>
      <c r="AF173" s="24">
        <v>5.5740936603188151</v>
      </c>
      <c r="AG173" s="24">
        <v>5.7557945955482026</v>
      </c>
      <c r="AH173" s="25">
        <v>5.9374955307775927</v>
      </c>
    </row>
    <row r="174" spans="1:34" x14ac:dyDescent="0.25">
      <c r="A174" s="23">
        <v>8</v>
      </c>
      <c r="B174" s="24">
        <v>2.1546454328720559</v>
      </c>
      <c r="C174" s="24">
        <v>2.1874380177130952</v>
      </c>
      <c r="D174" s="24">
        <v>2.2202306025541341</v>
      </c>
      <c r="E174" s="24">
        <v>2.253023187395172</v>
      </c>
      <c r="F174" s="24">
        <v>2.2907115951841819</v>
      </c>
      <c r="G174" s="24">
        <v>2.3357437373951488</v>
      </c>
      <c r="H174" s="24">
        <v>2.3807758796061158</v>
      </c>
      <c r="I174" s="24">
        <v>2.4258080218170819</v>
      </c>
      <c r="J174" s="24">
        <v>2.4708401640280488</v>
      </c>
      <c r="K174" s="24">
        <v>2.5217139931658772</v>
      </c>
      <c r="L174" s="24">
        <v>2.5813503526939972</v>
      </c>
      <c r="M174" s="24">
        <v>2.6409867122221158</v>
      </c>
      <c r="N174" s="24">
        <v>2.7006230717502362</v>
      </c>
      <c r="O174" s="24">
        <v>2.7602594312783562</v>
      </c>
      <c r="P174" s="24">
        <v>2.8267732096356588</v>
      </c>
      <c r="Q174" s="24">
        <v>2.9036031162367379</v>
      </c>
      <c r="R174" s="24">
        <v>2.980433022837818</v>
      </c>
      <c r="S174" s="24">
        <v>3.0572629294388962</v>
      </c>
      <c r="T174" s="24">
        <v>3.1340928360399749</v>
      </c>
      <c r="U174" s="24">
        <v>3.2189257612959929</v>
      </c>
      <c r="V174" s="24">
        <v>3.3157632145344169</v>
      </c>
      <c r="W174" s="24">
        <v>3.4126006677728409</v>
      </c>
      <c r="X174" s="24">
        <v>3.5094381210112648</v>
      </c>
      <c r="Y174" s="24">
        <v>3.6062755742496901</v>
      </c>
      <c r="Z174" s="24">
        <v>3.7123315138922388</v>
      </c>
      <c r="AA174" s="24">
        <v>3.8322151831409772</v>
      </c>
      <c r="AB174" s="24">
        <v>3.9520988523897138</v>
      </c>
      <c r="AC174" s="24">
        <v>4.0719825216384518</v>
      </c>
      <c r="AD174" s="24">
        <v>4.1918661908871897</v>
      </c>
      <c r="AE174" s="24">
        <v>4.3222736822126704</v>
      </c>
      <c r="AF174" s="24">
        <v>4.4684669066532674</v>
      </c>
      <c r="AG174" s="24">
        <v>4.6146601310938644</v>
      </c>
      <c r="AH174" s="25">
        <v>4.7608533555344614</v>
      </c>
    </row>
    <row r="175" spans="1:34" x14ac:dyDescent="0.25">
      <c r="A175" s="23">
        <v>9</v>
      </c>
      <c r="B175" s="24">
        <v>1.851040420206175</v>
      </c>
      <c r="C175" s="24">
        <v>1.8726665830235261</v>
      </c>
      <c r="D175" s="24">
        <v>1.8942927458408769</v>
      </c>
      <c r="E175" s="24">
        <v>1.915918908658228</v>
      </c>
      <c r="F175" s="24">
        <v>1.941420461856439</v>
      </c>
      <c r="G175" s="24">
        <v>1.972735100625939</v>
      </c>
      <c r="H175" s="24">
        <v>2.0040497393954388</v>
      </c>
      <c r="I175" s="24">
        <v>2.0353643781649389</v>
      </c>
      <c r="J175" s="24">
        <v>2.0666790169344398</v>
      </c>
      <c r="K175" s="24">
        <v>2.1027141759985688</v>
      </c>
      <c r="L175" s="24">
        <v>2.1458301155046411</v>
      </c>
      <c r="M175" s="24">
        <v>2.188946055010712</v>
      </c>
      <c r="N175" s="24">
        <v>2.2320619945167839</v>
      </c>
      <c r="O175" s="24">
        <v>2.2751779340228562</v>
      </c>
      <c r="P175" s="24">
        <v>2.323949391660757</v>
      </c>
      <c r="Q175" s="24">
        <v>2.3812041264964039</v>
      </c>
      <c r="R175" s="24">
        <v>2.4384588613320499</v>
      </c>
      <c r="S175" s="24">
        <v>2.4957135961676959</v>
      </c>
      <c r="T175" s="24">
        <v>2.5529683310033429</v>
      </c>
      <c r="U175" s="24">
        <v>2.6169034497314518</v>
      </c>
      <c r="V175" s="24">
        <v>2.6908591442982561</v>
      </c>
      <c r="W175" s="24">
        <v>2.7648148388650591</v>
      </c>
      <c r="X175" s="24">
        <v>2.838770533431862</v>
      </c>
      <c r="Y175" s="24">
        <v>2.9127262279986659</v>
      </c>
      <c r="Z175" s="24">
        <v>2.994477040141998</v>
      </c>
      <c r="AA175" s="24">
        <v>3.0879205286501228</v>
      </c>
      <c r="AB175" s="24">
        <v>3.181364017158248</v>
      </c>
      <c r="AC175" s="24">
        <v>3.2748075056663728</v>
      </c>
      <c r="AD175" s="24">
        <v>3.368250994174498</v>
      </c>
      <c r="AE175" s="24">
        <v>3.4706942018666491</v>
      </c>
      <c r="AF175" s="24">
        <v>3.5866369883348388</v>
      </c>
      <c r="AG175" s="24">
        <v>3.7025797748030289</v>
      </c>
      <c r="AH175" s="25">
        <v>3.818522561271219</v>
      </c>
    </row>
    <row r="176" spans="1:34" x14ac:dyDescent="0.25">
      <c r="A176" s="23">
        <v>10</v>
      </c>
      <c r="B176" s="24">
        <v>1.621381895719785</v>
      </c>
      <c r="C176" s="24">
        <v>1.6349074517936919</v>
      </c>
      <c r="D176" s="24">
        <v>1.6484330078675991</v>
      </c>
      <c r="E176" s="24">
        <v>1.661958563941506</v>
      </c>
      <c r="F176" s="24">
        <v>1.6784585771265921</v>
      </c>
      <c r="G176" s="24">
        <v>1.699420275978448</v>
      </c>
      <c r="H176" s="24">
        <v>1.720381974830304</v>
      </c>
      <c r="I176" s="24">
        <v>1.7413436736821599</v>
      </c>
      <c r="J176" s="24">
        <v>1.762305372534015</v>
      </c>
      <c r="K176" s="24">
        <v>1.786985924345698</v>
      </c>
      <c r="L176" s="24">
        <v>1.817244755597121</v>
      </c>
      <c r="M176" s="24">
        <v>1.847503586848543</v>
      </c>
      <c r="N176" s="24">
        <v>1.8777624180999659</v>
      </c>
      <c r="O176" s="24">
        <v>1.9080212493513891</v>
      </c>
      <c r="P176" s="24">
        <v>1.9428331973347179</v>
      </c>
      <c r="Q176" s="24">
        <v>1.9844748204159071</v>
      </c>
      <c r="R176" s="24">
        <v>2.0261164434970969</v>
      </c>
      <c r="S176" s="24">
        <v>2.067758066578286</v>
      </c>
      <c r="T176" s="24">
        <v>2.1093996896594751</v>
      </c>
      <c r="U176" s="24">
        <v>2.1565185611680828</v>
      </c>
      <c r="V176" s="24">
        <v>2.2118533053178182</v>
      </c>
      <c r="W176" s="24">
        <v>2.267188049467554</v>
      </c>
      <c r="X176" s="24">
        <v>2.322522793617289</v>
      </c>
      <c r="Y176" s="24">
        <v>2.3778575377670248</v>
      </c>
      <c r="Z176" s="24">
        <v>2.4396835299631241</v>
      </c>
      <c r="AA176" s="24">
        <v>2.5112463942287659</v>
      </c>
      <c r="AB176" s="24">
        <v>2.5828092584944091</v>
      </c>
      <c r="AC176" s="24">
        <v>2.6543721227600519</v>
      </c>
      <c r="AD176" s="24">
        <v>2.725934987025695</v>
      </c>
      <c r="AE176" s="24">
        <v>2.805092966880077</v>
      </c>
      <c r="AF176" s="24">
        <v>2.8956436201175659</v>
      </c>
      <c r="AG176" s="24">
        <v>2.9861942733550548</v>
      </c>
      <c r="AH176" s="25">
        <v>3.0767449265925451</v>
      </c>
    </row>
    <row r="177" spans="1:34" x14ac:dyDescent="0.25">
      <c r="A177" s="23">
        <v>11</v>
      </c>
      <c r="B177" s="24">
        <v>1.447307947288909</v>
      </c>
      <c r="C177" s="24">
        <v>1.45539974382494</v>
      </c>
      <c r="D177" s="24">
        <v>1.4634915403609721</v>
      </c>
      <c r="E177" s="24">
        <v>1.4715833368970039</v>
      </c>
      <c r="F177" s="24">
        <v>1.4818681565719649</v>
      </c>
      <c r="G177" s="24">
        <v>1.4954425109553211</v>
      </c>
      <c r="H177" s="24">
        <v>1.5090168653386771</v>
      </c>
      <c r="I177" s="24">
        <v>1.5225912197220319</v>
      </c>
      <c r="J177" s="24">
        <v>1.5361655741053879</v>
      </c>
      <c r="K177" s="24">
        <v>1.5525766134112</v>
      </c>
      <c r="L177" s="24">
        <v>1.573242680100696</v>
      </c>
      <c r="M177" s="24">
        <v>1.5939087467901909</v>
      </c>
      <c r="N177" s="24">
        <v>1.6145748134796869</v>
      </c>
      <c r="O177" s="24">
        <v>1.6352408801691829</v>
      </c>
      <c r="P177" s="24">
        <v>1.659477161488093</v>
      </c>
      <c r="Q177" s="24">
        <v>1.689068764751124</v>
      </c>
      <c r="R177" s="24">
        <v>1.718660368014155</v>
      </c>
      <c r="S177" s="24">
        <v>1.748251971277186</v>
      </c>
      <c r="T177" s="24">
        <v>1.777843574540217</v>
      </c>
      <c r="U177" s="24">
        <v>1.811828790063053</v>
      </c>
      <c r="V177" s="24">
        <v>1.852404423975597</v>
      </c>
      <c r="W177" s="24">
        <v>1.8929800578881399</v>
      </c>
      <c r="X177" s="24">
        <v>1.933555691800684</v>
      </c>
      <c r="Y177" s="24">
        <v>1.974131325713228</v>
      </c>
      <c r="Z177" s="24">
        <v>2.0200138374393992</v>
      </c>
      <c r="AA177" s="24">
        <v>2.073856665886014</v>
      </c>
      <c r="AB177" s="24">
        <v>2.1276994943326279</v>
      </c>
      <c r="AC177" s="24">
        <v>2.181542322779241</v>
      </c>
      <c r="AD177" s="24">
        <v>2.2353851512258549</v>
      </c>
      <c r="AE177" s="24">
        <v>2.2955379909633509</v>
      </c>
      <c r="AF177" s="24">
        <v>2.3651558476371699</v>
      </c>
      <c r="AG177" s="24">
        <v>2.4347737043109889</v>
      </c>
      <c r="AH177" s="25">
        <v>2.504391560984808</v>
      </c>
    </row>
    <row r="178" spans="1:34" x14ac:dyDescent="0.25">
      <c r="A178" s="23">
        <v>12</v>
      </c>
      <c r="B178" s="24">
        <v>1.313085993671296</v>
      </c>
      <c r="C178" s="24">
        <v>1.3180119098003431</v>
      </c>
      <c r="D178" s="24">
        <v>1.3229378259293889</v>
      </c>
      <c r="E178" s="24">
        <v>1.327863742058436</v>
      </c>
      <c r="F178" s="24">
        <v>1.3343207466515929</v>
      </c>
      <c r="G178" s="24">
        <v>1.3430743839409169</v>
      </c>
      <c r="H178" s="24">
        <v>1.3518280212302409</v>
      </c>
      <c r="I178" s="24">
        <v>1.360581658519564</v>
      </c>
      <c r="J178" s="24">
        <v>1.369335295808888</v>
      </c>
      <c r="K178" s="24">
        <v>1.3801629492807279</v>
      </c>
      <c r="L178" s="24">
        <v>1.3941016270263411</v>
      </c>
      <c r="M178" s="24">
        <v>1.408040304771955</v>
      </c>
      <c r="N178" s="24">
        <v>1.4219789825175679</v>
      </c>
      <c r="O178" s="24">
        <v>1.435917660263182</v>
      </c>
      <c r="P178" s="24">
        <v>1.4525631498331479</v>
      </c>
      <c r="Q178" s="24">
        <v>1.4732688571396431</v>
      </c>
      <c r="R178" s="24">
        <v>1.493974564446138</v>
      </c>
      <c r="S178" s="24">
        <v>1.5146802717526331</v>
      </c>
      <c r="T178" s="24">
        <v>1.535385979059128</v>
      </c>
      <c r="U178" s="24">
        <v>1.559521161755246</v>
      </c>
      <c r="V178" s="24">
        <v>1.5888005575357971</v>
      </c>
      <c r="W178" s="24">
        <v>1.6180799533163479</v>
      </c>
      <c r="X178" s="24">
        <v>1.647359349096899</v>
      </c>
      <c r="Y178" s="24">
        <v>1.67663874487745</v>
      </c>
      <c r="Z178" s="24">
        <v>1.7101601475363239</v>
      </c>
      <c r="AA178" s="24">
        <v>1.750044560512684</v>
      </c>
      <c r="AB178" s="24">
        <v>1.789928973489044</v>
      </c>
      <c r="AC178" s="24">
        <v>1.829813386465404</v>
      </c>
      <c r="AD178" s="24">
        <v>1.8696977994417641</v>
      </c>
      <c r="AE178" s="24">
        <v>1.914726618708581</v>
      </c>
      <c r="AF178" s="24">
        <v>1.9674720474110841</v>
      </c>
      <c r="AG178" s="24">
        <v>2.0202174761135869</v>
      </c>
      <c r="AH178" s="25">
        <v>2.0729629048160909</v>
      </c>
    </row>
    <row r="179" spans="1:34" x14ac:dyDescent="0.25">
      <c r="A179" s="23">
        <v>13</v>
      </c>
      <c r="B179" s="24">
        <v>1.20561278450637</v>
      </c>
      <c r="C179" s="24">
        <v>1.2092417312846451</v>
      </c>
      <c r="D179" s="24">
        <v>1.212870678062921</v>
      </c>
      <c r="E179" s="24">
        <v>1.2164996248411959</v>
      </c>
      <c r="F179" s="24">
        <v>1.221117224706195</v>
      </c>
      <c r="G179" s="24">
        <v>1.227217804201278</v>
      </c>
      <c r="H179" s="24">
        <v>1.233318383696361</v>
      </c>
      <c r="I179" s="24">
        <v>1.2394189631914441</v>
      </c>
      <c r="J179" s="24">
        <v>1.245519542686528</v>
      </c>
      <c r="K179" s="24">
        <v>1.2530509689216169</v>
      </c>
      <c r="L179" s="24">
        <v>1.2627286652667169</v>
      </c>
      <c r="M179" s="24">
        <v>1.272406361611816</v>
      </c>
      <c r="N179" s="24">
        <v>1.2820840579569159</v>
      </c>
      <c r="O179" s="24">
        <v>1.2917617543020159</v>
      </c>
      <c r="P179" s="24">
        <v>1.303402358963837</v>
      </c>
      <c r="Q179" s="24">
        <v>1.317987326100742</v>
      </c>
      <c r="R179" s="24">
        <v>1.332572293237646</v>
      </c>
      <c r="S179" s="24">
        <v>1.347157260374551</v>
      </c>
      <c r="T179" s="24">
        <v>1.361742227511455</v>
      </c>
      <c r="U179" s="24">
        <v>1.37891203246523</v>
      </c>
      <c r="V179" s="24">
        <v>1.399959094144311</v>
      </c>
      <c r="W179" s="24">
        <v>1.4210061558233911</v>
      </c>
      <c r="X179" s="24">
        <v>1.442053217502471</v>
      </c>
      <c r="Y179" s="24">
        <v>1.4631002791815511</v>
      </c>
      <c r="Z179" s="24">
        <v>1.487443976101082</v>
      </c>
      <c r="AA179" s="24">
        <v>1.5167326258812881</v>
      </c>
      <c r="AB179" s="24">
        <v>1.5460212756614939</v>
      </c>
      <c r="AC179" s="24">
        <v>1.5753099254417</v>
      </c>
      <c r="AD179" s="24">
        <v>1.6045985752219061</v>
      </c>
      <c r="AE179" s="24">
        <v>1.637985525589575</v>
      </c>
      <c r="AF179" s="24">
        <v>1.677519926838438</v>
      </c>
      <c r="AG179" s="24">
        <v>1.717054328087301</v>
      </c>
      <c r="AH179" s="25">
        <v>1.7565887293361639</v>
      </c>
    </row>
    <row r="180" spans="1:34" x14ac:dyDescent="0.25">
      <c r="A180" s="23">
        <v>14</v>
      </c>
      <c r="B180" s="24">
        <v>1.114414400315284</v>
      </c>
      <c r="C180" s="24">
        <v>1.1182163207243261</v>
      </c>
      <c r="D180" s="24">
        <v>1.1220182411333679</v>
      </c>
      <c r="E180" s="24">
        <v>1.1258201615424099</v>
      </c>
      <c r="F180" s="24">
        <v>1.130187798958217</v>
      </c>
      <c r="G180" s="24">
        <v>1.1354040118841739</v>
      </c>
      <c r="H180" s="24">
        <v>1.1406202248101309</v>
      </c>
      <c r="I180" s="24">
        <v>1.145836437736087</v>
      </c>
      <c r="J180" s="24">
        <v>1.151052650662044</v>
      </c>
      <c r="K180" s="24">
        <v>1.157176040182929</v>
      </c>
      <c r="L180" s="24">
        <v>1.164660194596205</v>
      </c>
      <c r="M180" s="24">
        <v>1.1721443490094809</v>
      </c>
      <c r="N180" s="24">
        <v>1.179628503422758</v>
      </c>
      <c r="O180" s="24">
        <v>1.187112657836034</v>
      </c>
      <c r="P180" s="24">
        <v>1.1959353163558331</v>
      </c>
      <c r="Q180" s="24">
        <v>1.2067657310354161</v>
      </c>
      <c r="R180" s="24">
        <v>1.217596145714998</v>
      </c>
      <c r="S180" s="24">
        <v>1.228426560394581</v>
      </c>
      <c r="T180" s="24">
        <v>1.239256975074164</v>
      </c>
      <c r="U180" s="24">
        <v>1.2519470892952951</v>
      </c>
      <c r="V180" s="24">
        <v>1.2674267528287499</v>
      </c>
      <c r="W180" s="24">
        <v>1.2829064163622039</v>
      </c>
      <c r="X180" s="24">
        <v>1.298386079895659</v>
      </c>
      <c r="Y180" s="24">
        <v>1.3138657434291141</v>
      </c>
      <c r="Z180" s="24">
        <v>1.3318161698625759</v>
      </c>
      <c r="AA180" s="24">
        <v>1.3534727406460509</v>
      </c>
      <c r="AB180" s="24">
        <v>1.375129311429526</v>
      </c>
      <c r="AC180" s="24">
        <v>1.396785882213001</v>
      </c>
      <c r="AD180" s="24">
        <v>1.4184424529964761</v>
      </c>
      <c r="AE180" s="24">
        <v>1.44327071796185</v>
      </c>
      <c r="AF180" s="24">
        <v>1.472856524200072</v>
      </c>
      <c r="AG180" s="24">
        <v>1.502442330438295</v>
      </c>
      <c r="AH180" s="25">
        <v>1.532028136676518</v>
      </c>
    </row>
    <row r="181" spans="1:34" x14ac:dyDescent="0.25">
      <c r="A181" s="23">
        <v>15</v>
      </c>
      <c r="B181" s="24">
        <v>1.0316462525008661</v>
      </c>
      <c r="C181" s="24">
        <v>1.036692121447534</v>
      </c>
      <c r="D181" s="24">
        <v>1.041737990394201</v>
      </c>
      <c r="E181" s="24">
        <v>1.0467838593408689</v>
      </c>
      <c r="F181" s="24">
        <v>1.052092008511776</v>
      </c>
      <c r="G181" s="24">
        <v>1.0577935780190431</v>
      </c>
      <c r="H181" s="24">
        <v>1.0634951475263099</v>
      </c>
      <c r="I181" s="24">
        <v>1.069196717033577</v>
      </c>
      <c r="J181" s="24">
        <v>1.0748982865408441</v>
      </c>
      <c r="K181" s="24">
        <v>1.0811028617953911</v>
      </c>
      <c r="L181" s="24">
        <v>1.088061945670858</v>
      </c>
      <c r="M181" s="24">
        <v>1.095021029546325</v>
      </c>
      <c r="N181" s="24">
        <v>1.101980113421793</v>
      </c>
      <c r="O181" s="24">
        <v>1.10893919729726</v>
      </c>
      <c r="P181" s="24">
        <v>1.116731880366481</v>
      </c>
      <c r="Q181" s="24">
        <v>1.1257749622263331</v>
      </c>
      <c r="R181" s="24">
        <v>1.1348180440861839</v>
      </c>
      <c r="S181" s="24">
        <v>1.1438611259460361</v>
      </c>
      <c r="T181" s="24">
        <v>1.1529042078058871</v>
      </c>
      <c r="U181" s="24">
        <v>1.1632013502293981</v>
      </c>
      <c r="V181" s="24">
        <v>1.175379583498396</v>
      </c>
      <c r="W181" s="24">
        <v>1.1875578167673939</v>
      </c>
      <c r="X181" s="24">
        <v>1.1997360500363929</v>
      </c>
      <c r="Y181" s="24">
        <v>1.2119142833053911</v>
      </c>
      <c r="Z181" s="24">
        <v>1.225856906431386</v>
      </c>
      <c r="AA181" s="24">
        <v>1.242446114342876</v>
      </c>
      <c r="AB181" s="24">
        <v>1.2590353222543651</v>
      </c>
      <c r="AC181" s="24">
        <v>1.2756245301658551</v>
      </c>
      <c r="AD181" s="24">
        <v>1.2922137380773451</v>
      </c>
      <c r="AE181" s="24">
        <v>1.3111675330626</v>
      </c>
      <c r="AF181" s="24">
        <v>1.3336682086585041</v>
      </c>
      <c r="AG181" s="24">
        <v>1.3561688842544071</v>
      </c>
      <c r="AH181" s="25">
        <v>1.3786695598503109</v>
      </c>
    </row>
    <row r="182" spans="1:34" x14ac:dyDescent="0.25">
      <c r="A182" s="23">
        <v>16</v>
      </c>
      <c r="B182" s="24">
        <v>0.95209308334764187</v>
      </c>
      <c r="C182" s="24">
        <v>0.95905490766412016</v>
      </c>
      <c r="D182" s="24">
        <v>0.96601673198059845</v>
      </c>
      <c r="E182" s="24">
        <v>0.97297855629707675</v>
      </c>
      <c r="F182" s="24">
        <v>0.98001872335269868</v>
      </c>
      <c r="G182" s="24">
        <v>0.98717640451703614</v>
      </c>
      <c r="H182" s="24">
        <v>0.99433408568137371</v>
      </c>
      <c r="I182" s="24">
        <v>1.0014917668457111</v>
      </c>
      <c r="J182" s="24">
        <v>1.008649448010049</v>
      </c>
      <c r="K182" s="24">
        <v>1.0160254633714501</v>
      </c>
      <c r="L182" s="24">
        <v>1.0237289800284459</v>
      </c>
      <c r="M182" s="24">
        <v>1.031432496685442</v>
      </c>
      <c r="N182" s="24">
        <v>1.039136013342439</v>
      </c>
      <c r="O182" s="24">
        <v>1.0468395299994351</v>
      </c>
      <c r="P182" s="24">
        <v>1.0549912402348469</v>
      </c>
      <c r="Q182" s="24">
        <v>1.0638152408378829</v>
      </c>
      <c r="R182" s="24">
        <v>1.0726392414409189</v>
      </c>
      <c r="S182" s="24">
        <v>1.0814632420439541</v>
      </c>
      <c r="T182" s="24">
        <v>1.0902872426469901</v>
      </c>
      <c r="U182" s="24">
        <v>1.0998791641332251</v>
      </c>
      <c r="V182" s="24">
        <v>1.1106229669442591</v>
      </c>
      <c r="W182" s="24">
        <v>1.121366769755292</v>
      </c>
      <c r="X182" s="24">
        <v>1.1321105725663261</v>
      </c>
      <c r="Y182" s="24">
        <v>1.142854375377359</v>
      </c>
      <c r="Z182" s="24">
        <v>1.154775694299808</v>
      </c>
      <c r="AA182" s="24">
        <v>1.1684632873893801</v>
      </c>
      <c r="AB182" s="24">
        <v>1.182150880478952</v>
      </c>
      <c r="AC182" s="24">
        <v>1.1958384735685239</v>
      </c>
      <c r="AD182" s="24">
        <v>1.209526066658096</v>
      </c>
      <c r="AE182" s="24">
        <v>1.2248906390107319</v>
      </c>
      <c r="AF182" s="24">
        <v>1.2427706802579641</v>
      </c>
      <c r="AG182" s="24">
        <v>1.260650721505197</v>
      </c>
      <c r="AH182" s="25">
        <v>1.2785307627524289</v>
      </c>
    </row>
    <row r="183" spans="1:34" x14ac:dyDescent="0.25">
      <c r="A183" s="23">
        <v>17</v>
      </c>
      <c r="B183" s="24">
        <v>0.87316896602186411</v>
      </c>
      <c r="C183" s="24">
        <v>0.88231978446565751</v>
      </c>
      <c r="D183" s="24">
        <v>0.89147060290945102</v>
      </c>
      <c r="E183" s="24">
        <v>0.90062142135324441</v>
      </c>
      <c r="F183" s="24">
        <v>0.90978614434851723</v>
      </c>
      <c r="G183" s="24">
        <v>0.91897172417100925</v>
      </c>
      <c r="H183" s="24">
        <v>0.92815730399350127</v>
      </c>
      <c r="I183" s="24">
        <v>0.93734288381599318</v>
      </c>
      <c r="J183" s="24">
        <v>0.9465284636384852</v>
      </c>
      <c r="K183" s="24">
        <v>0.95576720540525506</v>
      </c>
      <c r="L183" s="24">
        <v>0.96508569008844181</v>
      </c>
      <c r="M183" s="24">
        <v>0.97440417477162855</v>
      </c>
      <c r="N183" s="24">
        <v>0.98372265945481541</v>
      </c>
      <c r="O183" s="24">
        <v>0.99304114413800215</v>
      </c>
      <c r="P183" s="24">
        <v>1.0025419160816971</v>
      </c>
      <c r="Q183" s="24">
        <v>1.0123161189161529</v>
      </c>
      <c r="R183" s="24">
        <v>1.022090321750609</v>
      </c>
      <c r="S183" s="24">
        <v>1.0318645245850659</v>
      </c>
      <c r="T183" s="24">
        <v>1.041638727419522</v>
      </c>
      <c r="U183" s="24">
        <v>1.051814210754149</v>
      </c>
      <c r="V183" s="24">
        <v>1.0625916148390331</v>
      </c>
      <c r="W183" s="24">
        <v>1.0733690189239169</v>
      </c>
      <c r="X183" s="24">
        <v>1.0841464230088</v>
      </c>
      <c r="Y183" s="24">
        <v>1.0949238270936841</v>
      </c>
      <c r="Z183" s="24">
        <v>1.1064113728418341</v>
      </c>
      <c r="AA183" s="24">
        <v>1.118964131084881</v>
      </c>
      <c r="AB183" s="24">
        <v>1.131516889327929</v>
      </c>
      <c r="AC183" s="24">
        <v>1.1440696475709771</v>
      </c>
      <c r="AD183" s="24">
        <v>1.1566224058140251</v>
      </c>
      <c r="AE183" s="24">
        <v>1.170284034806865</v>
      </c>
      <c r="AF183" s="24">
        <v>1.1856089699243939</v>
      </c>
      <c r="AG183" s="24">
        <v>1.2009339050419221</v>
      </c>
      <c r="AH183" s="25">
        <v>1.2162588401594501</v>
      </c>
    </row>
    <row r="184" spans="1:34" x14ac:dyDescent="0.25">
      <c r="A184" s="23">
        <v>18</v>
      </c>
      <c r="B184" s="24">
        <v>0.79491730457146192</v>
      </c>
      <c r="C184" s="24">
        <v>0.80613118782540161</v>
      </c>
      <c r="D184" s="24">
        <v>0.8173450710793414</v>
      </c>
      <c r="E184" s="24">
        <v>0.82855895433328108</v>
      </c>
      <c r="F184" s="24">
        <v>0.83984180324846658</v>
      </c>
      <c r="G184" s="24">
        <v>0.8512281006555209</v>
      </c>
      <c r="H184" s="24">
        <v>0.86261439806257512</v>
      </c>
      <c r="I184" s="24">
        <v>0.87400069546962944</v>
      </c>
      <c r="J184" s="24">
        <v>0.88538699287668365</v>
      </c>
      <c r="K184" s="24">
        <v>0.89678077927265998</v>
      </c>
      <c r="L184" s="24">
        <v>0.90818579915201958</v>
      </c>
      <c r="M184" s="24">
        <v>0.91959081903137918</v>
      </c>
      <c r="N184" s="24">
        <v>0.93099583891073867</v>
      </c>
      <c r="O184" s="24">
        <v>0.94240085879009827</v>
      </c>
      <c r="P184" s="24">
        <v>0.95384175890948941</v>
      </c>
      <c r="Q184" s="24">
        <v>0.96533647938892808</v>
      </c>
      <c r="R184" s="24">
        <v>0.97683119986836675</v>
      </c>
      <c r="S184" s="24">
        <v>0.98832592034780542</v>
      </c>
      <c r="T184" s="24">
        <v>0.99982064082724409</v>
      </c>
      <c r="U184" s="24">
        <v>1.011469500721256</v>
      </c>
      <c r="V184" s="24">
        <v>1.023349569737128</v>
      </c>
      <c r="W184" s="24">
        <v>1.035229638753</v>
      </c>
      <c r="X184" s="24">
        <v>1.0471097077688709</v>
      </c>
      <c r="Y184" s="24">
        <v>1.0589897767847429</v>
      </c>
      <c r="Z184" s="24">
        <v>1.071232112313161</v>
      </c>
      <c r="AA184" s="24">
        <v>1.0840178476103981</v>
      </c>
      <c r="AB184" s="24">
        <v>1.0968035829076339</v>
      </c>
      <c r="AC184" s="24">
        <v>1.1095893182048711</v>
      </c>
      <c r="AD184" s="24">
        <v>1.122375053502108</v>
      </c>
      <c r="AE184" s="24">
        <v>1.1358210503332971</v>
      </c>
      <c r="AF184" s="24">
        <v>1.1502574394654139</v>
      </c>
      <c r="AG184" s="24">
        <v>1.1646938285975319</v>
      </c>
      <c r="AH184" s="25">
        <v>1.1791302177296501</v>
      </c>
    </row>
    <row r="185" spans="1:34" x14ac:dyDescent="0.25">
      <c r="A185" s="23">
        <v>19</v>
      </c>
      <c r="B185" s="24">
        <v>0.72001083392609455</v>
      </c>
      <c r="C185" s="24">
        <v>0.73276288459833294</v>
      </c>
      <c r="D185" s="24">
        <v>0.74551493527057122</v>
      </c>
      <c r="E185" s="24">
        <v>0.75826698594280961</v>
      </c>
      <c r="F185" s="24">
        <v>0.77126256268348992</v>
      </c>
      <c r="G185" s="24">
        <v>0.78462342852683298</v>
      </c>
      <c r="H185" s="24">
        <v>0.79798429437017615</v>
      </c>
      <c r="I185" s="24">
        <v>0.81134516021351921</v>
      </c>
      <c r="J185" s="24">
        <v>0.82470602605686227</v>
      </c>
      <c r="K185" s="24">
        <v>0.83814820723120487</v>
      </c>
      <c r="L185" s="24">
        <v>0.85171236140204654</v>
      </c>
      <c r="M185" s="24">
        <v>0.86527651557288809</v>
      </c>
      <c r="N185" s="24">
        <v>0.87884066974372976</v>
      </c>
      <c r="O185" s="24">
        <v>0.89240482391457143</v>
      </c>
      <c r="P185" s="24">
        <v>0.90597795060239728</v>
      </c>
      <c r="Q185" s="24">
        <v>0.91956453606569932</v>
      </c>
      <c r="R185" s="24">
        <v>0.93315112152900148</v>
      </c>
      <c r="S185" s="24">
        <v>0.94673770699230364</v>
      </c>
      <c r="T185" s="24">
        <v>0.96032429245560569</v>
      </c>
      <c r="U185" s="24">
        <v>0.97393737554531579</v>
      </c>
      <c r="V185" s="24">
        <v>0.98759020507463791</v>
      </c>
      <c r="W185" s="24">
        <v>1.00124303460396</v>
      </c>
      <c r="X185" s="24">
        <v>1.0148958641332819</v>
      </c>
      <c r="Y185" s="24">
        <v>1.028548693662604</v>
      </c>
      <c r="Z185" s="24">
        <v>1.0423354138511829</v>
      </c>
      <c r="AA185" s="24">
        <v>1.0563229700286481</v>
      </c>
      <c r="AB185" s="24">
        <v>1.0703105262061119</v>
      </c>
      <c r="AC185" s="24">
        <v>1.0842980823835771</v>
      </c>
      <c r="AD185" s="24">
        <v>1.0982856385610411</v>
      </c>
      <c r="AE185" s="24">
        <v>1.112604346354048</v>
      </c>
      <c r="AF185" s="24">
        <v>1.1274197815703699</v>
      </c>
      <c r="AG185" s="24">
        <v>1.142235216786692</v>
      </c>
      <c r="AH185" s="25">
        <v>1.1570506520030139</v>
      </c>
    </row>
    <row r="186" spans="1:34" x14ac:dyDescent="0.25">
      <c r="A186" s="26">
        <v>20</v>
      </c>
      <c r="B186" s="27">
        <v>0.6537516198970853</v>
      </c>
      <c r="C186" s="27">
        <v>0.66711797252109595</v>
      </c>
      <c r="D186" s="27">
        <v>0.68048432514510648</v>
      </c>
      <c r="E186" s="27">
        <v>0.69385067776911713</v>
      </c>
      <c r="F186" s="27">
        <v>0.70775461616619839</v>
      </c>
      <c r="G186" s="27">
        <v>0.72246493322288563</v>
      </c>
      <c r="H186" s="27">
        <v>0.73717525027957276</v>
      </c>
      <c r="I186" s="27">
        <v>0.75188556733626</v>
      </c>
      <c r="J186" s="27">
        <v>0.76659588439294724</v>
      </c>
      <c r="K186" s="27">
        <v>0.78158084242014014</v>
      </c>
      <c r="L186" s="27">
        <v>0.79697776190309155</v>
      </c>
      <c r="M186" s="27">
        <v>0.81237468138604296</v>
      </c>
      <c r="N186" s="27">
        <v>0.82777160086899437</v>
      </c>
      <c r="O186" s="27">
        <v>0.84316852035194589</v>
      </c>
      <c r="P186" s="27">
        <v>0.85866700392626716</v>
      </c>
      <c r="Q186" s="27">
        <v>0.87431783363764315</v>
      </c>
      <c r="R186" s="27">
        <v>0.88996866334901914</v>
      </c>
      <c r="S186" s="27">
        <v>0.90561949306039513</v>
      </c>
      <c r="T186" s="27">
        <v>0.92127032277177112</v>
      </c>
      <c r="U186" s="27">
        <v>0.93693950761881784</v>
      </c>
      <c r="V186" s="27">
        <v>0.95263622516937063</v>
      </c>
      <c r="W186" s="27">
        <v>0.96833294271992343</v>
      </c>
      <c r="X186" s="27">
        <v>0.98402966027047623</v>
      </c>
      <c r="Y186" s="27">
        <v>0.99972637782102902</v>
      </c>
      <c r="Z186" s="27">
        <v>1.015448109474983</v>
      </c>
      <c r="AA186" s="27">
        <v>1.0312073622840401</v>
      </c>
      <c r="AB186" s="27">
        <v>1.046966615093097</v>
      </c>
      <c r="AC186" s="27">
        <v>1.0627258679021541</v>
      </c>
      <c r="AD186" s="27">
        <v>1.0784851207112109</v>
      </c>
      <c r="AE186" s="27">
        <v>1.0943659145148299</v>
      </c>
      <c r="AF186" s="27">
        <v>1.110429019810294</v>
      </c>
      <c r="AG186" s="27">
        <v>1.1264921251057569</v>
      </c>
      <c r="AH186" s="28">
        <v>1.142555230401221</v>
      </c>
    </row>
    <row r="190" spans="1:34" ht="28.9" customHeight="1" x14ac:dyDescent="0.5">
      <c r="A190" s="1" t="s">
        <v>21</v>
      </c>
      <c r="B190" s="1"/>
    </row>
    <row r="191" spans="1:34" x14ac:dyDescent="0.25">
      <c r="A191" s="17" t="s">
        <v>13</v>
      </c>
      <c r="B191" s="18" t="s">
        <v>19</v>
      </c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9"/>
    </row>
    <row r="192" spans="1:34" x14ac:dyDescent="0.25">
      <c r="A192" s="20" t="s">
        <v>15</v>
      </c>
      <c r="B192" s="21">
        <v>-80</v>
      </c>
      <c r="C192" s="21">
        <v>-70</v>
      </c>
      <c r="D192" s="21">
        <v>-60</v>
      </c>
      <c r="E192" s="21">
        <v>-50</v>
      </c>
      <c r="F192" s="21">
        <v>-40</v>
      </c>
      <c r="G192" s="21">
        <v>-30</v>
      </c>
      <c r="H192" s="21">
        <v>-20</v>
      </c>
      <c r="I192" s="21">
        <v>-10</v>
      </c>
      <c r="J192" s="21">
        <v>0</v>
      </c>
      <c r="K192" s="21">
        <v>10</v>
      </c>
      <c r="L192" s="21">
        <v>20</v>
      </c>
      <c r="M192" s="21">
        <v>30</v>
      </c>
      <c r="N192" s="21">
        <v>40</v>
      </c>
      <c r="O192" s="21">
        <v>50</v>
      </c>
      <c r="P192" s="21">
        <v>60</v>
      </c>
      <c r="Q192" s="21">
        <v>70</v>
      </c>
      <c r="R192" s="22">
        <v>80</v>
      </c>
    </row>
    <row r="193" spans="1:18" x14ac:dyDescent="0.25">
      <c r="A193" s="23">
        <v>4.5</v>
      </c>
      <c r="B193" s="24">
        <v>5.2713444264640854</v>
      </c>
      <c r="C193" s="24">
        <v>5.3473776821399346</v>
      </c>
      <c r="D193" s="24">
        <v>5.4234109378157838</v>
      </c>
      <c r="E193" s="24">
        <v>5.4994441934916338</v>
      </c>
      <c r="F193" s="24">
        <v>5.5754774491674839</v>
      </c>
      <c r="G193" s="24">
        <v>5.651510704843334</v>
      </c>
      <c r="H193" s="24">
        <v>5.7275439605191831</v>
      </c>
      <c r="I193" s="24">
        <v>5.8035772161950332</v>
      </c>
      <c r="J193" s="24">
        <v>5.8796104718708833</v>
      </c>
      <c r="K193" s="24">
        <v>5.9707626378432206</v>
      </c>
      <c r="L193" s="24">
        <v>6.0619148038155588</v>
      </c>
      <c r="M193" s="24">
        <v>6.1530669697878961</v>
      </c>
      <c r="N193" s="24">
        <v>6.2442191357602344</v>
      </c>
      <c r="O193" s="24">
        <v>6.3353713017325717</v>
      </c>
      <c r="P193" s="24">
        <v>6.426523467704909</v>
      </c>
      <c r="Q193" s="24">
        <v>6.5176756336772463</v>
      </c>
      <c r="R193" s="25">
        <v>6.6088277996495854</v>
      </c>
    </row>
    <row r="194" spans="1:18" x14ac:dyDescent="0.25">
      <c r="A194" s="23">
        <v>5</v>
      </c>
      <c r="B194" s="24">
        <v>4.7384093515077179</v>
      </c>
      <c r="C194" s="24">
        <v>4.8059929369804308</v>
      </c>
      <c r="D194" s="24">
        <v>4.8735765224531429</v>
      </c>
      <c r="E194" s="24">
        <v>4.9411601079258558</v>
      </c>
      <c r="F194" s="24">
        <v>5.0087436933985687</v>
      </c>
      <c r="G194" s="24">
        <v>5.0763272788712808</v>
      </c>
      <c r="H194" s="24">
        <v>5.1439108643439937</v>
      </c>
      <c r="I194" s="24">
        <v>5.2114944498167057</v>
      </c>
      <c r="J194" s="24">
        <v>5.2790780352894187</v>
      </c>
      <c r="K194" s="24">
        <v>5.3607367666444183</v>
      </c>
      <c r="L194" s="24">
        <v>5.4423954979994189</v>
      </c>
      <c r="M194" s="24">
        <v>5.5240542293544186</v>
      </c>
      <c r="N194" s="24">
        <v>5.6057129607094192</v>
      </c>
      <c r="O194" s="24">
        <v>5.6873716920644188</v>
      </c>
      <c r="P194" s="24">
        <v>5.7690304234194194</v>
      </c>
      <c r="Q194" s="24">
        <v>5.8506891547744191</v>
      </c>
      <c r="R194" s="25">
        <v>5.9323478861294197</v>
      </c>
    </row>
    <row r="195" spans="1:18" x14ac:dyDescent="0.25">
      <c r="A195" s="23">
        <v>5.5</v>
      </c>
      <c r="B195" s="24">
        <v>4.2605659142451557</v>
      </c>
      <c r="C195" s="24">
        <v>4.3203572275229938</v>
      </c>
      <c r="D195" s="24">
        <v>4.3801485408008318</v>
      </c>
      <c r="E195" s="24">
        <v>4.4399398540786699</v>
      </c>
      <c r="F195" s="24">
        <v>4.4997311673565079</v>
      </c>
      <c r="G195" s="24">
        <v>4.559522480634346</v>
      </c>
      <c r="H195" s="24">
        <v>4.6193137939121849</v>
      </c>
      <c r="I195" s="24">
        <v>4.6791051071900229</v>
      </c>
      <c r="J195" s="24">
        <v>4.738896420467861</v>
      </c>
      <c r="K195" s="24">
        <v>4.8117564587442354</v>
      </c>
      <c r="L195" s="24">
        <v>4.8846164970206072</v>
      </c>
      <c r="M195" s="24">
        <v>4.9574765352969807</v>
      </c>
      <c r="N195" s="24">
        <v>5.0303365735733534</v>
      </c>
      <c r="O195" s="24">
        <v>5.1031966118497269</v>
      </c>
      <c r="P195" s="24">
        <v>5.1760566501261014</v>
      </c>
      <c r="Q195" s="24">
        <v>5.2489166884024732</v>
      </c>
      <c r="R195" s="25">
        <v>5.3217767266788467</v>
      </c>
    </row>
    <row r="196" spans="1:18" x14ac:dyDescent="0.25">
      <c r="A196" s="23">
        <v>6</v>
      </c>
      <c r="B196" s="24">
        <v>3.8336432819403878</v>
      </c>
      <c r="C196" s="24">
        <v>3.8862747855269468</v>
      </c>
      <c r="D196" s="24">
        <v>3.9389062891135072</v>
      </c>
      <c r="E196" s="24">
        <v>3.991537792700067</v>
      </c>
      <c r="F196" s="24">
        <v>4.0441692962866256</v>
      </c>
      <c r="G196" s="24">
        <v>4.0968007998731863</v>
      </c>
      <c r="H196" s="24">
        <v>4.1494323034597462</v>
      </c>
      <c r="I196" s="24">
        <v>4.2020638070463061</v>
      </c>
      <c r="J196" s="24">
        <v>4.254695310632866</v>
      </c>
      <c r="K196" s="24">
        <v>4.3194264618646558</v>
      </c>
      <c r="L196" s="24">
        <v>4.3841576130964448</v>
      </c>
      <c r="M196" s="24">
        <v>4.4488887643282347</v>
      </c>
      <c r="N196" s="24">
        <v>4.5136199155600236</v>
      </c>
      <c r="O196" s="24">
        <v>4.5783510667918126</v>
      </c>
      <c r="P196" s="24">
        <v>4.6430822180236033</v>
      </c>
      <c r="Q196" s="24">
        <v>4.7078133692553923</v>
      </c>
      <c r="R196" s="25">
        <v>4.7725445204871821</v>
      </c>
    </row>
    <row r="197" spans="1:18" x14ac:dyDescent="0.25">
      <c r="A197" s="23">
        <v>6.5</v>
      </c>
      <c r="B197" s="24">
        <v>3.4536349550375092</v>
      </c>
      <c r="C197" s="24">
        <v>3.499714175931719</v>
      </c>
      <c r="D197" s="24">
        <v>3.5457933968259292</v>
      </c>
      <c r="E197" s="24">
        <v>3.591872617720139</v>
      </c>
      <c r="F197" s="24">
        <v>3.6379518386143479</v>
      </c>
      <c r="G197" s="24">
        <v>3.684031059508559</v>
      </c>
      <c r="H197" s="24">
        <v>3.7301102804027679</v>
      </c>
      <c r="I197" s="24">
        <v>3.7761895012969791</v>
      </c>
      <c r="J197" s="24">
        <v>3.822268722191188</v>
      </c>
      <c r="K197" s="24">
        <v>3.8795158569077701</v>
      </c>
      <c r="L197" s="24">
        <v>3.9367629916243509</v>
      </c>
      <c r="M197" s="24">
        <v>3.9940101263409331</v>
      </c>
      <c r="N197" s="24">
        <v>4.0512572610575148</v>
      </c>
      <c r="O197" s="24">
        <v>4.1085043957740961</v>
      </c>
      <c r="P197" s="24">
        <v>4.1657515304906774</v>
      </c>
      <c r="Q197" s="24">
        <v>4.2229986652072604</v>
      </c>
      <c r="R197" s="25">
        <v>4.2802457999238408</v>
      </c>
    </row>
    <row r="198" spans="1:18" x14ac:dyDescent="0.25">
      <c r="A198" s="23">
        <v>7</v>
      </c>
      <c r="B198" s="24">
        <v>3.1166987671607211</v>
      </c>
      <c r="C198" s="24">
        <v>3.1568082968568421</v>
      </c>
      <c r="D198" s="24">
        <v>3.1969178265529639</v>
      </c>
      <c r="E198" s="24">
        <v>3.2370273562490861</v>
      </c>
      <c r="F198" s="24">
        <v>3.277136885945207</v>
      </c>
      <c r="G198" s="24">
        <v>3.3172464156413288</v>
      </c>
      <c r="H198" s="24">
        <v>3.3573559453374511</v>
      </c>
      <c r="I198" s="24">
        <v>3.397465475033572</v>
      </c>
      <c r="J198" s="24">
        <v>3.4375750047296938</v>
      </c>
      <c r="K198" s="24">
        <v>3.4879580579557761</v>
      </c>
      <c r="L198" s="24">
        <v>3.5383411111818579</v>
      </c>
      <c r="M198" s="24">
        <v>3.5887241644079402</v>
      </c>
      <c r="N198" s="24">
        <v>3.639107217634022</v>
      </c>
      <c r="O198" s="24">
        <v>3.6894902708601038</v>
      </c>
      <c r="P198" s="24">
        <v>3.7398733240861861</v>
      </c>
      <c r="Q198" s="24">
        <v>3.7902563773122679</v>
      </c>
      <c r="R198" s="25">
        <v>3.8406394305383502</v>
      </c>
    </row>
    <row r="199" spans="1:18" x14ac:dyDescent="0.25">
      <c r="A199" s="23">
        <v>7.5</v>
      </c>
      <c r="B199" s="24">
        <v>2.8191568851143289</v>
      </c>
      <c r="C199" s="24">
        <v>2.8538543796019571</v>
      </c>
      <c r="D199" s="24">
        <v>2.8885518740895839</v>
      </c>
      <c r="E199" s="24">
        <v>2.9232493685772121</v>
      </c>
      <c r="F199" s="24">
        <v>2.9579468630648389</v>
      </c>
      <c r="G199" s="24">
        <v>2.992644357552467</v>
      </c>
      <c r="H199" s="24">
        <v>3.0273418520400939</v>
      </c>
      <c r="I199" s="24">
        <v>3.062039346527722</v>
      </c>
      <c r="J199" s="24">
        <v>3.0967368410153489</v>
      </c>
      <c r="K199" s="24">
        <v>3.1408508122709731</v>
      </c>
      <c r="L199" s="24">
        <v>3.184964783526596</v>
      </c>
      <c r="M199" s="24">
        <v>3.2290787547822202</v>
      </c>
      <c r="N199" s="24">
        <v>3.2731927260378439</v>
      </c>
      <c r="O199" s="24">
        <v>3.3173066972934668</v>
      </c>
      <c r="P199" s="24">
        <v>3.3614206685490911</v>
      </c>
      <c r="Q199" s="24">
        <v>3.4055346398047148</v>
      </c>
      <c r="R199" s="25">
        <v>3.4496486110603382</v>
      </c>
    </row>
    <row r="200" spans="1:18" x14ac:dyDescent="0.25">
      <c r="A200" s="23">
        <v>8</v>
      </c>
      <c r="B200" s="24">
        <v>2.5574958088827491</v>
      </c>
      <c r="C200" s="24">
        <v>2.5873139886468088</v>
      </c>
      <c r="D200" s="24">
        <v>2.617132168410869</v>
      </c>
      <c r="E200" s="24">
        <v>2.6469503481749279</v>
      </c>
      <c r="F200" s="24">
        <v>2.6767685279389881</v>
      </c>
      <c r="G200" s="24">
        <v>2.7065867077030479</v>
      </c>
      <c r="H200" s="24">
        <v>2.7364048874671081</v>
      </c>
      <c r="I200" s="24">
        <v>2.7662230672311678</v>
      </c>
      <c r="J200" s="24">
        <v>2.796041246995228</v>
      </c>
      <c r="K200" s="24">
        <v>2.8344562002957669</v>
      </c>
      <c r="L200" s="24">
        <v>2.8728711535963072</v>
      </c>
      <c r="M200" s="24">
        <v>2.9112861068968461</v>
      </c>
      <c r="N200" s="24">
        <v>2.9497010601973859</v>
      </c>
      <c r="O200" s="24">
        <v>2.9881160134979252</v>
      </c>
      <c r="P200" s="24">
        <v>3.026530966798465</v>
      </c>
      <c r="Q200" s="24">
        <v>3.0649459200990039</v>
      </c>
      <c r="R200" s="25">
        <v>3.1033608733995441</v>
      </c>
    </row>
    <row r="201" spans="1:18" x14ac:dyDescent="0.25">
      <c r="A201" s="23">
        <v>8.5</v>
      </c>
      <c r="B201" s="24">
        <v>2.328366371630501</v>
      </c>
      <c r="C201" s="24">
        <v>2.3538130216512529</v>
      </c>
      <c r="D201" s="24">
        <v>2.379259671672004</v>
      </c>
      <c r="E201" s="24">
        <v>2.404706321692756</v>
      </c>
      <c r="F201" s="24">
        <v>2.430152971713508</v>
      </c>
      <c r="G201" s="24">
        <v>2.4555996217342599</v>
      </c>
      <c r="H201" s="24">
        <v>2.4810462717550119</v>
      </c>
      <c r="I201" s="24">
        <v>2.5064929217757639</v>
      </c>
      <c r="J201" s="24">
        <v>2.5319395717965159</v>
      </c>
      <c r="K201" s="24">
        <v>2.565200635652678</v>
      </c>
      <c r="L201" s="24">
        <v>2.5984616995088401</v>
      </c>
      <c r="M201" s="24">
        <v>2.6317227633650009</v>
      </c>
      <c r="N201" s="24">
        <v>2.664983827221163</v>
      </c>
      <c r="O201" s="24">
        <v>2.6982448910773251</v>
      </c>
      <c r="P201" s="24">
        <v>2.7315059549334859</v>
      </c>
      <c r="Q201" s="24">
        <v>2.764767018789648</v>
      </c>
      <c r="R201" s="25">
        <v>2.7980280826458102</v>
      </c>
    </row>
    <row r="202" spans="1:18" x14ac:dyDescent="0.25">
      <c r="A202" s="23">
        <v>9</v>
      </c>
      <c r="B202" s="24">
        <v>2.1285837397022118</v>
      </c>
      <c r="C202" s="24">
        <v>2.150141709455248</v>
      </c>
      <c r="D202" s="24">
        <v>2.1716996792082841</v>
      </c>
      <c r="E202" s="24">
        <v>2.1932576489613189</v>
      </c>
      <c r="F202" s="24">
        <v>2.2148156187143551</v>
      </c>
      <c r="G202" s="24">
        <v>2.2363735884673912</v>
      </c>
      <c r="H202" s="24">
        <v>2.2579315582204269</v>
      </c>
      <c r="I202" s="24">
        <v>2.279489527973463</v>
      </c>
      <c r="J202" s="24">
        <v>2.3010474977264992</v>
      </c>
      <c r="K202" s="24">
        <v>2.3296748651443222</v>
      </c>
      <c r="L202" s="24">
        <v>2.3583022325621452</v>
      </c>
      <c r="M202" s="24">
        <v>2.3869295999799678</v>
      </c>
      <c r="N202" s="24">
        <v>2.4155569673977921</v>
      </c>
      <c r="O202" s="24">
        <v>2.4441843348156151</v>
      </c>
      <c r="P202" s="24">
        <v>2.4728117022334382</v>
      </c>
      <c r="Q202" s="24">
        <v>2.5014390696512612</v>
      </c>
      <c r="R202" s="25">
        <v>2.5300664370690842</v>
      </c>
    </row>
    <row r="203" spans="1:18" x14ac:dyDescent="0.25">
      <c r="A203" s="23">
        <v>9.5</v>
      </c>
      <c r="B203" s="24">
        <v>1.955127412622615</v>
      </c>
      <c r="C203" s="24">
        <v>1.97325461607886</v>
      </c>
      <c r="D203" s="24">
        <v>1.9913818195351061</v>
      </c>
      <c r="E203" s="24">
        <v>2.009509022991351</v>
      </c>
      <c r="F203" s="24">
        <v>2.027636226447596</v>
      </c>
      <c r="G203" s="24">
        <v>2.045763429903841</v>
      </c>
      <c r="H203" s="24">
        <v>2.0638906333600859</v>
      </c>
      <c r="I203" s="24">
        <v>2.0820178368163309</v>
      </c>
      <c r="J203" s="24">
        <v>2.1001450402725759</v>
      </c>
      <c r="K203" s="24">
        <v>2.1246339687534319</v>
      </c>
      <c r="L203" s="24">
        <v>2.149122897234288</v>
      </c>
      <c r="M203" s="24">
        <v>2.1736118257151449</v>
      </c>
      <c r="N203" s="24">
        <v>2.1981007541960009</v>
      </c>
      <c r="O203" s="24">
        <v>2.222589682676857</v>
      </c>
      <c r="P203" s="24">
        <v>2.2470786111577139</v>
      </c>
      <c r="Q203" s="24">
        <v>2.2715675396385699</v>
      </c>
      <c r="R203" s="25">
        <v>2.296056468119426</v>
      </c>
    </row>
    <row r="204" spans="1:18" x14ac:dyDescent="0.25">
      <c r="A204" s="23">
        <v>10</v>
      </c>
      <c r="B204" s="24">
        <v>1.805141223096552</v>
      </c>
      <c r="C204" s="24">
        <v>1.8202706387222629</v>
      </c>
      <c r="D204" s="24">
        <v>1.835400054347974</v>
      </c>
      <c r="E204" s="24">
        <v>1.8505294699736861</v>
      </c>
      <c r="F204" s="24">
        <v>1.865658885599397</v>
      </c>
      <c r="G204" s="24">
        <v>1.8807883012251081</v>
      </c>
      <c r="H204" s="24">
        <v>1.8959177168508199</v>
      </c>
      <c r="I204" s="24">
        <v>1.911047132476531</v>
      </c>
      <c r="J204" s="24">
        <v>1.9261765481022419</v>
      </c>
      <c r="K204" s="24">
        <v>1.9469973596428369</v>
      </c>
      <c r="L204" s="24">
        <v>1.9678181711834319</v>
      </c>
      <c r="M204" s="24">
        <v>1.9886389827240261</v>
      </c>
      <c r="N204" s="24">
        <v>2.0094597942646208</v>
      </c>
      <c r="O204" s="24">
        <v>2.0302806058052161</v>
      </c>
      <c r="P204" s="24">
        <v>2.05110141734581</v>
      </c>
      <c r="Q204" s="24">
        <v>2.0719222288864052</v>
      </c>
      <c r="R204" s="25">
        <v>2.092743040427</v>
      </c>
    </row>
    <row r="205" spans="1:18" x14ac:dyDescent="0.25">
      <c r="A205" s="23">
        <v>10.5</v>
      </c>
      <c r="B205" s="24">
        <v>1.6759333370089591</v>
      </c>
      <c r="C205" s="24">
        <v>1.6884730077657271</v>
      </c>
      <c r="D205" s="24">
        <v>1.701012678522495</v>
      </c>
      <c r="E205" s="24">
        <v>1.713552349279263</v>
      </c>
      <c r="F205" s="24">
        <v>1.726092020036031</v>
      </c>
      <c r="G205" s="24">
        <v>1.738631690792799</v>
      </c>
      <c r="H205" s="24">
        <v>1.751171361549567</v>
      </c>
      <c r="I205" s="24">
        <v>1.763711032306335</v>
      </c>
      <c r="J205" s="24">
        <v>1.776250703063103</v>
      </c>
      <c r="K205" s="24">
        <v>1.793848784155474</v>
      </c>
      <c r="L205" s="24">
        <v>1.8114468652478439</v>
      </c>
      <c r="M205" s="24">
        <v>1.8290449463402141</v>
      </c>
      <c r="N205" s="24">
        <v>1.846643027432584</v>
      </c>
      <c r="O205" s="24">
        <v>1.8642411085249551</v>
      </c>
      <c r="P205" s="24">
        <v>1.881839189617325</v>
      </c>
      <c r="Q205" s="24">
        <v>1.8994372707096949</v>
      </c>
      <c r="R205" s="25">
        <v>1.9170353518020651</v>
      </c>
    </row>
    <row r="206" spans="1:18" x14ac:dyDescent="0.25">
      <c r="A206" s="23">
        <v>11</v>
      </c>
      <c r="B206" s="24">
        <v>1.564976253424897</v>
      </c>
      <c r="C206" s="24">
        <v>1.575309286769645</v>
      </c>
      <c r="D206" s="24">
        <v>1.585642320114393</v>
      </c>
      <c r="E206" s="24">
        <v>1.595975353459141</v>
      </c>
      <c r="F206" s="24">
        <v>1.606308386803889</v>
      </c>
      <c r="G206" s="24">
        <v>1.616641420148637</v>
      </c>
      <c r="H206" s="24">
        <v>1.626974453493385</v>
      </c>
      <c r="I206" s="24">
        <v>1.637307486838133</v>
      </c>
      <c r="J206" s="24">
        <v>1.647640520182881</v>
      </c>
      <c r="K206" s="24">
        <v>1.662436321814396</v>
      </c>
      <c r="L206" s="24">
        <v>1.677232123445912</v>
      </c>
      <c r="M206" s="24">
        <v>1.6920279250774271</v>
      </c>
      <c r="N206" s="24">
        <v>1.706823726708943</v>
      </c>
      <c r="O206" s="24">
        <v>1.7216195283404581</v>
      </c>
      <c r="P206" s="24">
        <v>1.736415329971974</v>
      </c>
      <c r="Q206" s="24">
        <v>1.7512111316034891</v>
      </c>
      <c r="R206" s="25">
        <v>1.766006933235005</v>
      </c>
    </row>
    <row r="207" spans="1:18" x14ac:dyDescent="0.25">
      <c r="A207" s="23">
        <v>11.5</v>
      </c>
      <c r="B207" s="24">
        <v>1.4699068045895241</v>
      </c>
      <c r="C207" s="24">
        <v>1.478391372474507</v>
      </c>
      <c r="D207" s="24">
        <v>1.48687594035949</v>
      </c>
      <c r="E207" s="24">
        <v>1.495360508244473</v>
      </c>
      <c r="F207" s="24">
        <v>1.5038450761294559</v>
      </c>
      <c r="G207" s="24">
        <v>1.5123296440144389</v>
      </c>
      <c r="H207" s="24">
        <v>1.5208142118994219</v>
      </c>
      <c r="I207" s="24">
        <v>1.5292987797844051</v>
      </c>
      <c r="J207" s="24">
        <v>1.5377833476693881</v>
      </c>
      <c r="K207" s="24">
        <v>1.550172385322752</v>
      </c>
      <c r="L207" s="24">
        <v>1.562561422976116</v>
      </c>
      <c r="M207" s="24">
        <v>1.57495046062948</v>
      </c>
      <c r="N207" s="24">
        <v>1.5873394982828439</v>
      </c>
      <c r="O207" s="24">
        <v>1.5997285359362079</v>
      </c>
      <c r="P207" s="24">
        <v>1.6121175735895721</v>
      </c>
      <c r="Q207" s="24">
        <v>1.624506611242936</v>
      </c>
      <c r="R207" s="25">
        <v>1.6368956488963</v>
      </c>
    </row>
    <row r="208" spans="1:18" x14ac:dyDescent="0.25">
      <c r="A208" s="23">
        <v>12</v>
      </c>
      <c r="B208" s="24">
        <v>1.3885261559280959</v>
      </c>
      <c r="C208" s="24">
        <v>1.395495494800902</v>
      </c>
      <c r="D208" s="24">
        <v>1.4024648336737091</v>
      </c>
      <c r="E208" s="24">
        <v>1.409434172546516</v>
      </c>
      <c r="F208" s="24">
        <v>1.416403511419323</v>
      </c>
      <c r="G208" s="24">
        <v>1.423372850292129</v>
      </c>
      <c r="H208" s="24">
        <v>1.4303421891649359</v>
      </c>
      <c r="I208" s="24">
        <v>1.4373115280377431</v>
      </c>
      <c r="J208" s="24">
        <v>1.44428086691055</v>
      </c>
      <c r="K208" s="24">
        <v>1.4546337205637969</v>
      </c>
      <c r="L208" s="24">
        <v>1.4649865742170449</v>
      </c>
      <c r="M208" s="24">
        <v>1.475339427870292</v>
      </c>
      <c r="N208" s="24">
        <v>1.48569228152354</v>
      </c>
      <c r="O208" s="24">
        <v>1.4960451351767869</v>
      </c>
      <c r="P208" s="24">
        <v>1.506397988830035</v>
      </c>
      <c r="Q208" s="24">
        <v>1.516750842483283</v>
      </c>
      <c r="R208" s="25">
        <v>1.5271036961365301</v>
      </c>
    </row>
    <row r="209" spans="1:18" x14ac:dyDescent="0.25">
      <c r="A209" s="23">
        <v>12.5</v>
      </c>
      <c r="B209" s="24">
        <v>1.318799806045988</v>
      </c>
      <c r="C209" s="24">
        <v>1.324562216849539</v>
      </c>
      <c r="D209" s="24">
        <v>1.3303246276530909</v>
      </c>
      <c r="E209" s="24">
        <v>1.3360870384566419</v>
      </c>
      <c r="F209" s="24">
        <v>1.3418494492601929</v>
      </c>
      <c r="G209" s="24">
        <v>1.3476118600637439</v>
      </c>
      <c r="H209" s="24">
        <v>1.353374270867296</v>
      </c>
      <c r="I209" s="24">
        <v>1.359136681670847</v>
      </c>
      <c r="J209" s="24">
        <v>1.364899092474398</v>
      </c>
      <c r="K209" s="24">
        <v>1.3735614066008981</v>
      </c>
      <c r="L209" s="24">
        <v>1.382223720727398</v>
      </c>
      <c r="M209" s="24">
        <v>1.3908860348538969</v>
      </c>
      <c r="N209" s="24">
        <v>1.399548348980397</v>
      </c>
      <c r="O209" s="24">
        <v>1.408210663106896</v>
      </c>
      <c r="P209" s="24">
        <v>1.4168729772333959</v>
      </c>
      <c r="Q209" s="24">
        <v>1.425535291359896</v>
      </c>
      <c r="R209" s="25">
        <v>1.434197605486395</v>
      </c>
    </row>
    <row r="210" spans="1:18" x14ac:dyDescent="0.25">
      <c r="A210" s="23">
        <v>13</v>
      </c>
      <c r="B210" s="24">
        <v>1.2588575867286771</v>
      </c>
      <c r="C210" s="24">
        <v>1.263696434901227</v>
      </c>
      <c r="D210" s="24">
        <v>1.2685352830737771</v>
      </c>
      <c r="E210" s="24">
        <v>1.273374131246326</v>
      </c>
      <c r="F210" s="24">
        <v>1.2782129794188759</v>
      </c>
      <c r="G210" s="24">
        <v>1.283051827591426</v>
      </c>
      <c r="H210" s="24">
        <v>1.2878906757639761</v>
      </c>
      <c r="I210" s="24">
        <v>1.292729523936526</v>
      </c>
      <c r="J210" s="24">
        <v>1.2975683721090749</v>
      </c>
      <c r="K210" s="24">
        <v>1.3048608556775281</v>
      </c>
      <c r="L210" s="24">
        <v>1.3121533392459801</v>
      </c>
      <c r="M210" s="24">
        <v>1.3194458228144319</v>
      </c>
      <c r="N210" s="24">
        <v>1.3267383063828839</v>
      </c>
      <c r="O210" s="24">
        <v>1.3340307899513371</v>
      </c>
      <c r="P210" s="24">
        <v>1.3413232735197891</v>
      </c>
      <c r="Q210" s="24">
        <v>1.3486157570882411</v>
      </c>
      <c r="R210" s="25">
        <v>1.355908240656694</v>
      </c>
    </row>
    <row r="211" spans="1:18" x14ac:dyDescent="0.25">
      <c r="A211" s="23">
        <v>13.5</v>
      </c>
      <c r="B211" s="24">
        <v>1.2069936629417519</v>
      </c>
      <c r="C211" s="24">
        <v>1.2111673784168859</v>
      </c>
      <c r="D211" s="24">
        <v>1.2153410938920211</v>
      </c>
      <c r="E211" s="24">
        <v>1.2195148093671551</v>
      </c>
      <c r="F211" s="24">
        <v>1.22368852484229</v>
      </c>
      <c r="G211" s="24">
        <v>1.227862240317424</v>
      </c>
      <c r="H211" s="24">
        <v>1.2320359557925591</v>
      </c>
      <c r="I211" s="24">
        <v>1.2362096712676931</v>
      </c>
      <c r="J211" s="24">
        <v>1.240383386742828</v>
      </c>
      <c r="K211" s="24">
        <v>1.246601813217266</v>
      </c>
      <c r="L211" s="24">
        <v>1.252820239691705</v>
      </c>
      <c r="M211" s="24">
        <v>1.2590386661661439</v>
      </c>
      <c r="N211" s="24">
        <v>1.2652570926405819</v>
      </c>
      <c r="O211" s="24">
        <v>1.2714755191150211</v>
      </c>
      <c r="P211" s="24">
        <v>1.27769394558946</v>
      </c>
      <c r="Q211" s="24">
        <v>1.283912372063899</v>
      </c>
      <c r="R211" s="25">
        <v>1.290130798538337</v>
      </c>
    </row>
    <row r="212" spans="1:18" x14ac:dyDescent="0.25">
      <c r="A212" s="23">
        <v>14</v>
      </c>
      <c r="B212" s="24">
        <v>1.1616665328308939</v>
      </c>
      <c r="C212" s="24">
        <v>1.1654086100375329</v>
      </c>
      <c r="D212" s="24">
        <v>1.169150687244171</v>
      </c>
      <c r="E212" s="24">
        <v>1.1728927644508089</v>
      </c>
      <c r="F212" s="24">
        <v>1.176634841657447</v>
      </c>
      <c r="G212" s="24">
        <v>1.1803769188640849</v>
      </c>
      <c r="H212" s="24">
        <v>1.184118996070723</v>
      </c>
      <c r="I212" s="24">
        <v>1.187861073277362</v>
      </c>
      <c r="J212" s="24">
        <v>1.1916031504839999</v>
      </c>
      <c r="K212" s="24">
        <v>1.197018357823791</v>
      </c>
      <c r="L212" s="24">
        <v>1.202433565163582</v>
      </c>
      <c r="M212" s="24">
        <v>1.207848772503374</v>
      </c>
      <c r="N212" s="24">
        <v>1.213263979843165</v>
      </c>
      <c r="O212" s="24">
        <v>1.218679187182957</v>
      </c>
      <c r="P212" s="24">
        <v>1.224094394522748</v>
      </c>
      <c r="Q212" s="24">
        <v>1.2295096018625391</v>
      </c>
      <c r="R212" s="25">
        <v>1.2349248092023311</v>
      </c>
    </row>
    <row r="213" spans="1:18" x14ac:dyDescent="0.25">
      <c r="A213" s="23">
        <v>14.5</v>
      </c>
      <c r="B213" s="24">
        <v>1.121499027721893</v>
      </c>
      <c r="C213" s="24">
        <v>1.125018025584287</v>
      </c>
      <c r="D213" s="24">
        <v>1.1285370234466801</v>
      </c>
      <c r="E213" s="24">
        <v>1.132056021309074</v>
      </c>
      <c r="F213" s="24">
        <v>1.1355750191714671</v>
      </c>
      <c r="G213" s="24">
        <v>1.139094017033861</v>
      </c>
      <c r="H213" s="24">
        <v>1.1426130148962541</v>
      </c>
      <c r="I213" s="24">
        <v>1.1461320127586481</v>
      </c>
      <c r="J213" s="24">
        <v>1.1496510106210409</v>
      </c>
      <c r="K213" s="24">
        <v>1.154508901280884</v>
      </c>
      <c r="L213" s="24">
        <v>1.1593667919407269</v>
      </c>
      <c r="M213" s="24">
        <v>1.16422468260057</v>
      </c>
      <c r="N213" s="24">
        <v>1.1690825732604131</v>
      </c>
      <c r="O213" s="24">
        <v>1.173940463920256</v>
      </c>
      <c r="P213" s="24">
        <v>1.1787983545800991</v>
      </c>
      <c r="Q213" s="24">
        <v>1.183656245239942</v>
      </c>
      <c r="R213" s="25">
        <v>1.1885141358997851</v>
      </c>
    </row>
    <row r="214" spans="1:18" x14ac:dyDescent="0.25">
      <c r="A214" s="23">
        <v>15</v>
      </c>
      <c r="B214" s="24">
        <v>1.0852783121206711</v>
      </c>
      <c r="C214" s="24">
        <v>1.0887578540584051</v>
      </c>
      <c r="D214" s="24">
        <v>1.092237395996138</v>
      </c>
      <c r="E214" s="24">
        <v>1.095716937933872</v>
      </c>
      <c r="F214" s="24">
        <v>1.0991964798716061</v>
      </c>
      <c r="G214" s="24">
        <v>1.1026760218093401</v>
      </c>
      <c r="H214" s="24">
        <v>1.106155563747073</v>
      </c>
      <c r="I214" s="24">
        <v>1.1096351056848071</v>
      </c>
      <c r="J214" s="24">
        <v>1.1131146476225411</v>
      </c>
      <c r="K214" s="24">
        <v>1.117636188552467</v>
      </c>
      <c r="L214" s="24">
        <v>1.1221577294823919</v>
      </c>
      <c r="M214" s="24">
        <v>1.1266792704123181</v>
      </c>
      <c r="N214" s="24">
        <v>1.131200811342244</v>
      </c>
      <c r="O214" s="24">
        <v>1.13572235227217</v>
      </c>
      <c r="P214" s="24">
        <v>1.1402438932020951</v>
      </c>
      <c r="Q214" s="24">
        <v>1.144765434132021</v>
      </c>
      <c r="R214" s="25">
        <v>1.149286975061947</v>
      </c>
    </row>
    <row r="215" spans="1:18" x14ac:dyDescent="0.25">
      <c r="A215" s="23">
        <v>15.5</v>
      </c>
      <c r="B215" s="24">
        <v>1.0519558837132079</v>
      </c>
      <c r="C215" s="24">
        <v>1.0555546576411989</v>
      </c>
      <c r="D215" s="24">
        <v>1.0591534315691911</v>
      </c>
      <c r="E215" s="24">
        <v>1.062752205497183</v>
      </c>
      <c r="F215" s="24">
        <v>1.066350979425174</v>
      </c>
      <c r="G215" s="24">
        <v>1.0699497533531661</v>
      </c>
      <c r="H215" s="24">
        <v>1.0735485272811569</v>
      </c>
      <c r="I215" s="24">
        <v>1.077147301209149</v>
      </c>
      <c r="J215" s="24">
        <v>1.08074607513714</v>
      </c>
      <c r="K215" s="24">
        <v>1.0851272977825139</v>
      </c>
      <c r="L215" s="24">
        <v>1.0895085204278869</v>
      </c>
      <c r="M215" s="24">
        <v>1.0938897430732599</v>
      </c>
      <c r="N215" s="24">
        <v>1.0982709657186329</v>
      </c>
      <c r="O215" s="24">
        <v>1.102652188364007</v>
      </c>
      <c r="P215" s="24">
        <v>1.10703341100938</v>
      </c>
      <c r="Q215" s="24">
        <v>1.111414633654753</v>
      </c>
      <c r="R215" s="25">
        <v>1.115795856300126</v>
      </c>
    </row>
    <row r="216" spans="1:18" x14ac:dyDescent="0.25">
      <c r="A216" s="23">
        <v>16</v>
      </c>
      <c r="B216" s="24">
        <v>1.020647573365647</v>
      </c>
      <c r="C216" s="24">
        <v>1.024499331694146</v>
      </c>
      <c r="D216" s="24">
        <v>1.028351090022644</v>
      </c>
      <c r="E216" s="24">
        <v>1.0322028483511421</v>
      </c>
      <c r="F216" s="24">
        <v>1.0360546066796401</v>
      </c>
      <c r="G216" s="24">
        <v>1.0399063650081379</v>
      </c>
      <c r="H216" s="24">
        <v>1.0437581233366371</v>
      </c>
      <c r="I216" s="24">
        <v>1.0476098816651349</v>
      </c>
      <c r="J216" s="24">
        <v>1.051461639993633</v>
      </c>
      <c r="K216" s="24">
        <v>1.055873640295151</v>
      </c>
      <c r="L216" s="24">
        <v>1.060285640596669</v>
      </c>
      <c r="M216" s="24">
        <v>1.064697640898187</v>
      </c>
      <c r="N216" s="24">
        <v>1.069109641199705</v>
      </c>
      <c r="O216" s="24">
        <v>1.0735216415012221</v>
      </c>
      <c r="P216" s="24">
        <v>1.0779336418027401</v>
      </c>
      <c r="Q216" s="24">
        <v>1.0823456421042581</v>
      </c>
      <c r="R216" s="25">
        <v>1.0867576424057761</v>
      </c>
    </row>
    <row r="217" spans="1:18" x14ac:dyDescent="0.25">
      <c r="A217" s="23">
        <v>16.5</v>
      </c>
      <c r="B217" s="24">
        <v>0.99063354512419577</v>
      </c>
      <c r="C217" s="24">
        <v>0.99484710475878357</v>
      </c>
      <c r="D217" s="24">
        <v>0.99906066439337127</v>
      </c>
      <c r="E217" s="24">
        <v>1.0032742240279591</v>
      </c>
      <c r="F217" s="24">
        <v>1.0074877836625471</v>
      </c>
      <c r="G217" s="24">
        <v>1.0117013432971349</v>
      </c>
      <c r="H217" s="24">
        <v>1.015914902931722</v>
      </c>
      <c r="I217" s="24">
        <v>1.0201284625663101</v>
      </c>
      <c r="J217" s="24">
        <v>1.0243420222008981</v>
      </c>
      <c r="K217" s="24">
        <v>1.02893096059459</v>
      </c>
      <c r="L217" s="24">
        <v>1.0335198989882819</v>
      </c>
      <c r="M217" s="24">
        <v>1.038108837381974</v>
      </c>
      <c r="N217" s="24">
        <v>1.0426977757756659</v>
      </c>
      <c r="O217" s="24">
        <v>1.047286714169358</v>
      </c>
      <c r="P217" s="24">
        <v>1.0518756525630499</v>
      </c>
      <c r="Q217" s="24">
        <v>1.0564645909567421</v>
      </c>
      <c r="R217" s="25">
        <v>1.061053529350434</v>
      </c>
    </row>
    <row r="218" spans="1:18" x14ac:dyDescent="0.25">
      <c r="A218" s="23">
        <v>17</v>
      </c>
      <c r="B218" s="24">
        <v>0.96135829621516711</v>
      </c>
      <c r="C218" s="24">
        <v>0.96601753855676054</v>
      </c>
      <c r="D218" s="24">
        <v>0.97067678089835385</v>
      </c>
      <c r="E218" s="24">
        <v>0.97533602323994728</v>
      </c>
      <c r="F218" s="24">
        <v>0.97999526558154071</v>
      </c>
      <c r="G218" s="24">
        <v>0.98465450792313403</v>
      </c>
      <c r="H218" s="24">
        <v>0.98931375026472745</v>
      </c>
      <c r="I218" s="24">
        <v>0.99397299260632077</v>
      </c>
      <c r="J218" s="24">
        <v>0.9986322349479142</v>
      </c>
      <c r="K218" s="24">
        <v>1.003519336365142</v>
      </c>
      <c r="L218" s="24">
        <v>1.00840643778237</v>
      </c>
      <c r="M218" s="24">
        <v>1.013293539199599</v>
      </c>
      <c r="N218" s="24">
        <v>1.018180640616827</v>
      </c>
      <c r="O218" s="24">
        <v>1.023067742034055</v>
      </c>
      <c r="P218" s="24">
        <v>1.0279548434512831</v>
      </c>
      <c r="Q218" s="24">
        <v>1.0328419448685111</v>
      </c>
      <c r="R218" s="25">
        <v>1.0377290462857389</v>
      </c>
    </row>
    <row r="219" spans="1:18" x14ac:dyDescent="0.25">
      <c r="A219" s="23">
        <v>17.5</v>
      </c>
      <c r="B219" s="24">
        <v>0.93243065704501826</v>
      </c>
      <c r="C219" s="24">
        <v>0.9375945279898652</v>
      </c>
      <c r="D219" s="24">
        <v>0.94275839893471203</v>
      </c>
      <c r="E219" s="24">
        <v>0.94792226987955885</v>
      </c>
      <c r="F219" s="24">
        <v>0.95308614082440568</v>
      </c>
      <c r="G219" s="24">
        <v>0.95825001176925251</v>
      </c>
      <c r="H219" s="24">
        <v>0.96341388271409945</v>
      </c>
      <c r="I219" s="24">
        <v>0.96857775365894627</v>
      </c>
      <c r="J219" s="24">
        <v>0.9737416246037931</v>
      </c>
      <c r="K219" s="24">
        <v>0.97902317847125242</v>
      </c>
      <c r="L219" s="24">
        <v>0.98430473233871185</v>
      </c>
      <c r="M219" s="24">
        <v>0.98958628620617117</v>
      </c>
      <c r="N219" s="24">
        <v>0.9948678400736306</v>
      </c>
      <c r="O219" s="24">
        <v>1.0001493939410899</v>
      </c>
      <c r="P219" s="24">
        <v>1.005430947808549</v>
      </c>
      <c r="Q219" s="24">
        <v>1.010712501676009</v>
      </c>
      <c r="R219" s="25">
        <v>1.0159940555434681</v>
      </c>
    </row>
    <row r="220" spans="1:18" x14ac:dyDescent="0.25">
      <c r="A220" s="23">
        <v>18</v>
      </c>
      <c r="B220" s="24">
        <v>0.90362379120027581</v>
      </c>
      <c r="C220" s="24">
        <v>0.9093263011399555</v>
      </c>
      <c r="D220" s="24">
        <v>0.9150288110796353</v>
      </c>
      <c r="E220" s="24">
        <v>0.9207313210193151</v>
      </c>
      <c r="F220" s="24">
        <v>0.9264338309589949</v>
      </c>
      <c r="G220" s="24">
        <v>0.9321363408986747</v>
      </c>
      <c r="H220" s="24">
        <v>0.93783885083835439</v>
      </c>
      <c r="I220" s="24">
        <v>0.94354136077803419</v>
      </c>
      <c r="J220" s="24">
        <v>0.94924387071771399</v>
      </c>
      <c r="K220" s="24">
        <v>0.95499123095743332</v>
      </c>
      <c r="L220" s="24">
        <v>0.96073859119715266</v>
      </c>
      <c r="M220" s="24">
        <v>0.96648595143687199</v>
      </c>
      <c r="N220" s="24">
        <v>0.97223331167659133</v>
      </c>
      <c r="O220" s="24">
        <v>0.97798067191631066</v>
      </c>
      <c r="P220" s="24">
        <v>0.98372803215603</v>
      </c>
      <c r="Q220" s="24">
        <v>0.98947539239574933</v>
      </c>
      <c r="R220" s="25">
        <v>0.99522275263546867</v>
      </c>
    </row>
    <row r="221" spans="1:18" x14ac:dyDescent="0.25">
      <c r="A221" s="23">
        <v>18.5</v>
      </c>
      <c r="B221" s="24">
        <v>0.87487519544758752</v>
      </c>
      <c r="C221" s="24">
        <v>0.88112541926901478</v>
      </c>
      <c r="D221" s="24">
        <v>0.88737564309044215</v>
      </c>
      <c r="E221" s="24">
        <v>0.89362586691186952</v>
      </c>
      <c r="F221" s="24">
        <v>0.89987609073329689</v>
      </c>
      <c r="G221" s="24">
        <v>0.90612631455472425</v>
      </c>
      <c r="H221" s="24">
        <v>0.91237653837615151</v>
      </c>
      <c r="I221" s="24">
        <v>0.91862676219757888</v>
      </c>
      <c r="J221" s="24">
        <v>0.92487698601900625</v>
      </c>
      <c r="K221" s="24">
        <v>0.93113657104834591</v>
      </c>
      <c r="L221" s="24">
        <v>0.93739615607768556</v>
      </c>
      <c r="M221" s="24">
        <v>0.94365574110702521</v>
      </c>
      <c r="N221" s="24">
        <v>0.94991532613636487</v>
      </c>
      <c r="O221" s="24">
        <v>0.95617491116570452</v>
      </c>
      <c r="P221" s="24">
        <v>0.96243449619504418</v>
      </c>
      <c r="Q221" s="24">
        <v>0.96869408122438383</v>
      </c>
      <c r="R221" s="25">
        <v>0.97495366625372348</v>
      </c>
    </row>
    <row r="222" spans="1:18" x14ac:dyDescent="0.25">
      <c r="A222" s="23">
        <v>19</v>
      </c>
      <c r="B222" s="24">
        <v>0.84628669973370985</v>
      </c>
      <c r="C222" s="24">
        <v>0.85306877681913063</v>
      </c>
      <c r="D222" s="24">
        <v>0.85985085390455152</v>
      </c>
      <c r="E222" s="24">
        <v>0.86663293098997229</v>
      </c>
      <c r="F222" s="24">
        <v>0.87341500807539307</v>
      </c>
      <c r="G222" s="24">
        <v>0.88019708516081396</v>
      </c>
      <c r="H222" s="24">
        <v>0.88697916224623474</v>
      </c>
      <c r="I222" s="24">
        <v>0.89376123933165563</v>
      </c>
      <c r="J222" s="24">
        <v>0.90054331641707641</v>
      </c>
      <c r="K222" s="24">
        <v>0.90733660914872749</v>
      </c>
      <c r="L222" s="24">
        <v>0.91412990188037857</v>
      </c>
      <c r="M222" s="24">
        <v>0.92092319461202954</v>
      </c>
      <c r="N222" s="24">
        <v>0.92771648734368062</v>
      </c>
      <c r="O222" s="24">
        <v>0.9345097800753317</v>
      </c>
      <c r="P222" s="24">
        <v>0.94130307280698278</v>
      </c>
      <c r="Q222" s="24">
        <v>0.94809636553863386</v>
      </c>
      <c r="R222" s="25">
        <v>0.95488965827028482</v>
      </c>
    </row>
    <row r="223" spans="1:18" x14ac:dyDescent="0.25">
      <c r="A223" s="23">
        <v>19.5</v>
      </c>
      <c r="B223" s="24">
        <v>0.81812446718550691</v>
      </c>
      <c r="C223" s="24">
        <v>0.82539760141249852</v>
      </c>
      <c r="D223" s="24">
        <v>0.83267073563949023</v>
      </c>
      <c r="E223" s="24">
        <v>0.83994386986648184</v>
      </c>
      <c r="F223" s="24">
        <v>0.84721700409347345</v>
      </c>
      <c r="G223" s="24">
        <v>0.85449013832046516</v>
      </c>
      <c r="H223" s="24">
        <v>0.86176327254745677</v>
      </c>
      <c r="I223" s="24">
        <v>0.86903640677444849</v>
      </c>
      <c r="J223" s="24">
        <v>0.8763095410014401</v>
      </c>
      <c r="K223" s="24">
        <v>0.88363308884343039</v>
      </c>
      <c r="L223" s="24">
        <v>0.89095663668542069</v>
      </c>
      <c r="M223" s="24">
        <v>0.8982801845274111</v>
      </c>
      <c r="N223" s="24">
        <v>0.90560373236940139</v>
      </c>
      <c r="O223" s="24">
        <v>0.91292728021139169</v>
      </c>
      <c r="P223" s="24">
        <v>0.92025082805338199</v>
      </c>
      <c r="Q223" s="24">
        <v>0.92757437589537228</v>
      </c>
      <c r="R223" s="25">
        <v>0.93489792373736269</v>
      </c>
    </row>
    <row r="224" spans="1:18" x14ac:dyDescent="0.25">
      <c r="A224" s="23">
        <v>20</v>
      </c>
      <c r="B224" s="24">
        <v>0.79081899410991097</v>
      </c>
      <c r="C224" s="24">
        <v>0.79851745385138673</v>
      </c>
      <c r="D224" s="24">
        <v>0.80621591359286238</v>
      </c>
      <c r="E224" s="24">
        <v>0.81391437333433814</v>
      </c>
      <c r="F224" s="24">
        <v>0.8216128330758139</v>
      </c>
      <c r="G224" s="24">
        <v>0.82931129281728955</v>
      </c>
      <c r="H224" s="24">
        <v>0.83700975255876531</v>
      </c>
      <c r="I224" s="24">
        <v>0.84470821230024096</v>
      </c>
      <c r="J224" s="24">
        <v>0.85240667204171672</v>
      </c>
      <c r="K224" s="24">
        <v>0.86023208689740471</v>
      </c>
      <c r="L224" s="24">
        <v>0.86805750175309271</v>
      </c>
      <c r="M224" s="24">
        <v>0.8758829166087807</v>
      </c>
      <c r="N224" s="24">
        <v>0.8837083314644687</v>
      </c>
      <c r="O224" s="24">
        <v>0.89153374632015669</v>
      </c>
      <c r="P224" s="24">
        <v>0.89935916117584469</v>
      </c>
      <c r="Q224" s="24">
        <v>0.90718457603153269</v>
      </c>
      <c r="R224" s="25">
        <v>0.91500999088722068</v>
      </c>
    </row>
    <row r="225" spans="1:18" x14ac:dyDescent="0.25">
      <c r="A225" s="26">
        <v>20.5</v>
      </c>
      <c r="B225" s="27">
        <v>0.76496510999401368</v>
      </c>
      <c r="C225" s="27">
        <v>0.77299822811821739</v>
      </c>
      <c r="D225" s="27">
        <v>0.78103134624242121</v>
      </c>
      <c r="E225" s="27">
        <v>0.78906446436662492</v>
      </c>
      <c r="F225" s="27">
        <v>0.79709758249082863</v>
      </c>
      <c r="G225" s="27">
        <v>0.80513070061503245</v>
      </c>
      <c r="H225" s="27">
        <v>0.81316381873923615</v>
      </c>
      <c r="I225" s="27">
        <v>0.82119693686343997</v>
      </c>
      <c r="J225" s="27">
        <v>0.82923005498764368</v>
      </c>
      <c r="K225" s="27">
        <v>0.83750401325572099</v>
      </c>
      <c r="L225" s="27">
        <v>0.8457779715237983</v>
      </c>
      <c r="M225" s="27">
        <v>0.85405192979187561</v>
      </c>
      <c r="N225" s="27">
        <v>0.86232588805995292</v>
      </c>
      <c r="O225" s="27">
        <v>0.87059984632803022</v>
      </c>
      <c r="P225" s="27">
        <v>0.87887380459610753</v>
      </c>
      <c r="Q225" s="27">
        <v>0.88714776286418484</v>
      </c>
      <c r="R225" s="28">
        <v>0.89542172113226215</v>
      </c>
    </row>
  </sheetData>
  <sheetProtection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5:BP42"/>
  <sheetViews>
    <sheetView workbookViewId="0">
      <selection activeCell="B13" sqref="B13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22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1" spans="1:4" x14ac:dyDescent="0.25">
      <c r="A21" t="s">
        <v>7</v>
      </c>
    </row>
    <row r="23" spans="1:4" x14ac:dyDescent="0.25">
      <c r="A23" s="2"/>
      <c r="B23" s="11"/>
      <c r="C23" s="11"/>
      <c r="D23" s="12"/>
    </row>
    <row r="24" spans="1:4" x14ac:dyDescent="0.25">
      <c r="A24" s="5" t="s">
        <v>8</v>
      </c>
      <c r="B24" s="13">
        <v>400</v>
      </c>
      <c r="C24" s="13" t="s">
        <v>9</v>
      </c>
      <c r="D24" s="14"/>
    </row>
    <row r="25" spans="1:4" x14ac:dyDescent="0.25">
      <c r="A25" s="5" t="s">
        <v>10</v>
      </c>
      <c r="B25" s="13">
        <v>14</v>
      </c>
      <c r="C25" s="13" t="s">
        <v>11</v>
      </c>
      <c r="D25" s="14"/>
    </row>
    <row r="26" spans="1:4" x14ac:dyDescent="0.25">
      <c r="A26" s="8"/>
      <c r="B26" s="15"/>
      <c r="C26" s="15"/>
      <c r="D26" s="16"/>
    </row>
    <row r="29" spans="1:4" x14ac:dyDescent="0.25">
      <c r="A29" s="2"/>
      <c r="B29" s="29"/>
      <c r="C29" s="29"/>
      <c r="D29" s="30"/>
    </row>
    <row r="30" spans="1:4" x14ac:dyDescent="0.25">
      <c r="A30" s="8" t="s">
        <v>23</v>
      </c>
      <c r="B30" s="27">
        <v>4</v>
      </c>
      <c r="C30" s="27" t="s">
        <v>24</v>
      </c>
      <c r="D30" s="28"/>
    </row>
    <row r="33" spans="1:68" ht="28.9" customHeight="1" x14ac:dyDescent="0.5">
      <c r="A33" s="1" t="s">
        <v>12</v>
      </c>
      <c r="B33" s="1"/>
    </row>
    <row r="34" spans="1:68" x14ac:dyDescent="0.25">
      <c r="A34" s="31"/>
      <c r="B34" s="32" t="s">
        <v>25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3"/>
    </row>
    <row r="35" spans="1:68" x14ac:dyDescent="0.25">
      <c r="A35" s="34"/>
      <c r="B35" s="35">
        <v>0</v>
      </c>
      <c r="C35" s="35">
        <v>6.0999999999999999E-2</v>
      </c>
      <c r="D35" s="35">
        <v>0.122</v>
      </c>
      <c r="E35" s="35">
        <v>0.182</v>
      </c>
      <c r="F35" s="35">
        <v>0.24299999999999999</v>
      </c>
      <c r="G35" s="35">
        <v>0.30399999999999999</v>
      </c>
      <c r="H35" s="35">
        <v>0.36499999999999999</v>
      </c>
      <c r="I35" s="35">
        <v>0.42599999999999999</v>
      </c>
      <c r="J35" s="35">
        <v>0.48599999999999999</v>
      </c>
      <c r="K35" s="35">
        <v>0.54700000000000004</v>
      </c>
      <c r="L35" s="35">
        <v>0.60799999999999998</v>
      </c>
      <c r="M35" s="35">
        <v>0.66900000000000004</v>
      </c>
      <c r="N35" s="35">
        <v>0.73</v>
      </c>
      <c r="O35" s="35">
        <v>0.79</v>
      </c>
      <c r="P35" s="35">
        <v>0.85099999999999998</v>
      </c>
      <c r="Q35" s="35">
        <v>0.91200000000000003</v>
      </c>
      <c r="R35" s="35">
        <v>0.97299999999999998</v>
      </c>
      <c r="S35" s="35">
        <v>1.034</v>
      </c>
      <c r="T35" s="35">
        <v>1.0940000000000001</v>
      </c>
      <c r="U35" s="35">
        <v>1.155</v>
      </c>
      <c r="V35" s="35">
        <v>1.216</v>
      </c>
      <c r="W35" s="35">
        <v>1.2769999999999999</v>
      </c>
      <c r="X35" s="35">
        <v>1.3380000000000001</v>
      </c>
      <c r="Y35" s="35">
        <v>1.3979999999999999</v>
      </c>
      <c r="Z35" s="35">
        <v>1.4590000000000001</v>
      </c>
      <c r="AA35" s="35">
        <v>1.52</v>
      </c>
      <c r="AB35" s="35">
        <v>1.581</v>
      </c>
      <c r="AC35" s="35">
        <v>1.6419999999999999</v>
      </c>
      <c r="AD35" s="35">
        <v>1.702</v>
      </c>
      <c r="AE35" s="35">
        <v>1.7629999999999999</v>
      </c>
      <c r="AF35" s="35">
        <v>1.8240000000000001</v>
      </c>
      <c r="AG35" s="35">
        <v>1.885</v>
      </c>
      <c r="AH35" s="35">
        <v>1.946</v>
      </c>
      <c r="AI35" s="35">
        <v>2.0059999999999998</v>
      </c>
      <c r="AJ35" s="35">
        <v>2.0670000000000002</v>
      </c>
      <c r="AK35" s="35">
        <v>2.1280000000000001</v>
      </c>
      <c r="AL35" s="35">
        <v>2.1890000000000001</v>
      </c>
      <c r="AM35" s="35">
        <v>2.25</v>
      </c>
      <c r="AN35" s="35">
        <v>2.31</v>
      </c>
      <c r="AO35" s="35">
        <v>2.371</v>
      </c>
      <c r="AP35" s="35">
        <v>2.4319999999999999</v>
      </c>
      <c r="AQ35" s="35">
        <v>2.4929999999999999</v>
      </c>
      <c r="AR35" s="35">
        <v>2.5539999999999998</v>
      </c>
      <c r="AS35" s="35">
        <v>2.6139999999999999</v>
      </c>
      <c r="AT35" s="35">
        <v>2.6749999999999998</v>
      </c>
      <c r="AU35" s="35">
        <v>2.7360000000000002</v>
      </c>
      <c r="AV35" s="35">
        <v>2.7970000000000002</v>
      </c>
      <c r="AW35" s="35">
        <v>2.8580000000000001</v>
      </c>
      <c r="AX35" s="35">
        <v>2.9180000000000001</v>
      </c>
      <c r="AY35" s="35">
        <v>2.9790000000000001</v>
      </c>
      <c r="AZ35" s="35">
        <v>3.04</v>
      </c>
      <c r="BA35" s="35">
        <v>3.101</v>
      </c>
      <c r="BB35" s="35">
        <v>3.1619999999999999</v>
      </c>
      <c r="BC35" s="35">
        <v>3.222</v>
      </c>
      <c r="BD35" s="35">
        <v>3.2829999999999999</v>
      </c>
      <c r="BE35" s="35">
        <v>3.3439999999999999</v>
      </c>
      <c r="BF35" s="35">
        <v>3.4049999999999998</v>
      </c>
      <c r="BG35" s="35">
        <v>3.4660000000000002</v>
      </c>
      <c r="BH35" s="35">
        <v>3.5259999999999998</v>
      </c>
      <c r="BI35" s="35">
        <v>3.5870000000000002</v>
      </c>
      <c r="BJ35" s="35">
        <v>3.6480000000000001</v>
      </c>
      <c r="BK35" s="35">
        <v>3.7090000000000001</v>
      </c>
      <c r="BL35" s="35">
        <v>3.77</v>
      </c>
      <c r="BM35" s="35">
        <v>3.83</v>
      </c>
      <c r="BN35" s="35">
        <v>3.891</v>
      </c>
      <c r="BO35" s="35">
        <v>3.952</v>
      </c>
      <c r="BP35" s="36">
        <v>4.0129999999999999</v>
      </c>
    </row>
    <row r="36" spans="1:68" x14ac:dyDescent="0.25">
      <c r="A36" s="8" t="s">
        <v>26</v>
      </c>
      <c r="B36" s="27">
        <v>0</v>
      </c>
      <c r="C36" s="27">
        <v>3.7235083333333453E-2</v>
      </c>
      <c r="D36" s="27">
        <v>1.3724962962962989E-2</v>
      </c>
      <c r="E36" s="27">
        <v>-2.185995555555538E-2</v>
      </c>
      <c r="F36" s="27">
        <v>-6.7730599999999905E-2</v>
      </c>
      <c r="G36" s="27">
        <v>-2.7119333333333231E-2</v>
      </c>
      <c r="H36" s="27">
        <v>-3.7378277777777802E-2</v>
      </c>
      <c r="I36" s="27">
        <v>-5.8857792923649878E-2</v>
      </c>
      <c r="J36" s="27">
        <v>-5.6602867039106067E-2</v>
      </c>
      <c r="K36" s="27">
        <v>-5.7508052513966422E-2</v>
      </c>
      <c r="L36" s="27">
        <v>-5.8413237988826597E-2</v>
      </c>
      <c r="M36" s="27">
        <v>-5.9318423463686952E-2</v>
      </c>
      <c r="N36" s="27">
        <v>-6.0223608938547502E-2</v>
      </c>
      <c r="O36" s="27">
        <v>-6.1113955307262602E-2</v>
      </c>
      <c r="P36" s="27">
        <v>-6.2019140782122763E-2</v>
      </c>
      <c r="Q36" s="27">
        <v>-6.2099548872180589E-2</v>
      </c>
      <c r="R36" s="27">
        <v>-5.4846817042606522E-2</v>
      </c>
      <c r="S36" s="27">
        <v>-4.7594085213032537E-2</v>
      </c>
      <c r="T36" s="27">
        <v>-4.1485610859728309E-2</v>
      </c>
      <c r="U36" s="27">
        <v>-4.0872850678732808E-2</v>
      </c>
      <c r="V36" s="27">
        <v>-4.0260090497737308E-2</v>
      </c>
      <c r="W36" s="27">
        <v>-3.9647330316741933E-2</v>
      </c>
      <c r="X36" s="27">
        <v>-3.9034570135746537E-2</v>
      </c>
      <c r="Y36" s="27">
        <v>-3.7905882352941241E-2</v>
      </c>
      <c r="Z36" s="27">
        <v>-3.5337161531278902E-2</v>
      </c>
      <c r="AA36" s="27">
        <v>-3.2768440709617153E-2</v>
      </c>
      <c r="AB36" s="27">
        <v>-3.0199719887955001E-2</v>
      </c>
      <c r="AC36" s="27">
        <v>-2.7630999066293301E-2</v>
      </c>
      <c r="AD36" s="27">
        <v>-2.5104388422035662E-2</v>
      </c>
      <c r="AE36" s="27">
        <v>-2.253566760037351E-2</v>
      </c>
      <c r="AF36" s="27">
        <v>-1.9966946778711359E-2</v>
      </c>
      <c r="AG36" s="27">
        <v>-1.7937442922374321E-2</v>
      </c>
      <c r="AH36" s="27">
        <v>-1.6762009132420229E-2</v>
      </c>
      <c r="AI36" s="27">
        <v>-1.5605844748858559E-2</v>
      </c>
      <c r="AJ36" s="27">
        <v>-1.4430410958904041E-2</v>
      </c>
      <c r="AK36" s="27">
        <v>-1.3254977168949991E-2</v>
      </c>
      <c r="AL36" s="27">
        <v>-1.2079543378995481E-2</v>
      </c>
      <c r="AM36" s="27">
        <v>-1.090410958904098E-2</v>
      </c>
      <c r="AN36" s="27">
        <v>-9.7479452054796134E-3</v>
      </c>
      <c r="AO36" s="27">
        <v>-8.5725114155247098E-3</v>
      </c>
      <c r="AP36" s="27">
        <v>-7.3970776255706952E-3</v>
      </c>
      <c r="AQ36" s="27">
        <v>-6.2216438356165471E-3</v>
      </c>
      <c r="AR36" s="27">
        <v>-5.0462100456623096E-3</v>
      </c>
      <c r="AS36" s="27">
        <v>-3.890045662100407E-3</v>
      </c>
      <c r="AT36" s="27">
        <v>-2.7146118721461708E-3</v>
      </c>
      <c r="AU36" s="27">
        <v>-1.5391780821918371E-3</v>
      </c>
      <c r="AV36" s="27">
        <v>-3.6374429223746762E-4</v>
      </c>
      <c r="AW36" s="27">
        <v>5.7696806117855178E-4</v>
      </c>
      <c r="AX36" s="27">
        <v>8.252811515973243E-4</v>
      </c>
      <c r="AY36" s="27">
        <v>1.077732793522568E-3</v>
      </c>
      <c r="AZ36" s="27">
        <v>1.330184435447634E-3</v>
      </c>
      <c r="BA36" s="27">
        <v>1.582636077372701E-3</v>
      </c>
      <c r="BB36" s="27">
        <v>1.835087719298478E-3</v>
      </c>
      <c r="BC36" s="27">
        <v>2.0834008097165391E-3</v>
      </c>
      <c r="BD36" s="27">
        <v>2.3358524516417828E-3</v>
      </c>
      <c r="BE36" s="27">
        <v>2.5883040935671172E-3</v>
      </c>
      <c r="BF36" s="27">
        <v>2.840755735492583E-3</v>
      </c>
      <c r="BG36" s="27">
        <v>3.093207377418051E-3</v>
      </c>
      <c r="BH36" s="27">
        <v>3.3415204678369989E-3</v>
      </c>
      <c r="BI36" s="27">
        <v>3.5939721097617131E-3</v>
      </c>
      <c r="BJ36" s="27">
        <v>3.8464237516866902E-3</v>
      </c>
      <c r="BK36" s="27">
        <v>4.0988753936124674E-3</v>
      </c>
      <c r="BL36" s="27">
        <v>4.3513270355375333E-3</v>
      </c>
      <c r="BM36" s="27">
        <v>4.5996401259555952E-3</v>
      </c>
      <c r="BN36" s="27">
        <v>5.2111413043482088E-3</v>
      </c>
      <c r="BO36" s="27">
        <v>5.8797101449277614E-3</v>
      </c>
      <c r="BP36" s="28">
        <v>6.5482789855074927E-3</v>
      </c>
    </row>
    <row r="39" spans="1:68" ht="28.9" customHeight="1" x14ac:dyDescent="0.5">
      <c r="A39" s="1" t="s">
        <v>27</v>
      </c>
      <c r="B39" s="1"/>
    </row>
    <row r="40" spans="1:68" x14ac:dyDescent="0.25">
      <c r="A40" s="37"/>
      <c r="B40" s="38" t="s">
        <v>25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9"/>
    </row>
    <row r="41" spans="1:68" x14ac:dyDescent="0.25">
      <c r="A41" s="40"/>
      <c r="B41" s="41">
        <v>0</v>
      </c>
      <c r="C41" s="41">
        <v>0.125</v>
      </c>
      <c r="D41" s="41">
        <v>0.25</v>
      </c>
      <c r="E41" s="41">
        <v>0.375</v>
      </c>
      <c r="F41" s="41">
        <v>0.5</v>
      </c>
      <c r="G41" s="41">
        <v>0.625</v>
      </c>
      <c r="H41" s="41">
        <v>0.75</v>
      </c>
      <c r="I41" s="41">
        <v>0.875</v>
      </c>
      <c r="J41" s="41">
        <v>1</v>
      </c>
      <c r="K41" s="41">
        <v>1.125</v>
      </c>
      <c r="L41" s="41">
        <v>1.25</v>
      </c>
      <c r="M41" s="41">
        <v>1.375</v>
      </c>
      <c r="N41" s="41">
        <v>1.5</v>
      </c>
      <c r="O41" s="41">
        <v>1.625</v>
      </c>
      <c r="P41" s="41">
        <v>1.75</v>
      </c>
      <c r="Q41" s="41">
        <v>1.875</v>
      </c>
      <c r="R41" s="41">
        <v>2</v>
      </c>
      <c r="S41" s="41">
        <v>2.125</v>
      </c>
      <c r="T41" s="41">
        <v>2.25</v>
      </c>
      <c r="U41" s="41">
        <v>2.375</v>
      </c>
      <c r="V41" s="41">
        <v>2.5</v>
      </c>
      <c r="W41" s="41">
        <v>2.625</v>
      </c>
      <c r="X41" s="41">
        <v>2.75</v>
      </c>
      <c r="Y41" s="41">
        <v>2.875</v>
      </c>
      <c r="Z41" s="41">
        <v>3</v>
      </c>
      <c r="AA41" s="41">
        <v>3.125</v>
      </c>
      <c r="AB41" s="41">
        <v>3.25</v>
      </c>
      <c r="AC41" s="41">
        <v>3.375</v>
      </c>
      <c r="AD41" s="41">
        <v>3.5</v>
      </c>
      <c r="AE41" s="41">
        <v>3.625</v>
      </c>
      <c r="AF41" s="41">
        <v>3.75</v>
      </c>
      <c r="AG41" s="41">
        <v>3.875</v>
      </c>
      <c r="AH41" s="42">
        <v>4</v>
      </c>
    </row>
    <row r="42" spans="1:68" x14ac:dyDescent="0.25">
      <c r="A42" s="8" t="s">
        <v>26</v>
      </c>
      <c r="B42" s="27">
        <v>0</v>
      </c>
      <c r="C42" s="27">
        <v>1.210490740740755E-2</v>
      </c>
      <c r="D42" s="27">
        <v>-7.2994444444444362E-2</v>
      </c>
      <c r="E42" s="27">
        <v>-4.3487500000000123E-2</v>
      </c>
      <c r="F42" s="27">
        <v>-5.6810614525139691E-2</v>
      </c>
      <c r="G42" s="27">
        <v>-5.8665502793296083E-2</v>
      </c>
      <c r="H42" s="27">
        <v>-6.0520391061452461E-2</v>
      </c>
      <c r="I42" s="27">
        <v>-6.2375279329608853E-2</v>
      </c>
      <c r="J42" s="27">
        <v>-5.1636591478696481E-2</v>
      </c>
      <c r="K42" s="27">
        <v>-4.1174208144796443E-2</v>
      </c>
      <c r="L42" s="27">
        <v>-3.9918552036199102E-2</v>
      </c>
      <c r="M42" s="27">
        <v>-3.8662895927601748E-2</v>
      </c>
      <c r="N42" s="27">
        <v>-3.3610644257703097E-2</v>
      </c>
      <c r="O42" s="27">
        <v>-2.834687208216613E-2</v>
      </c>
      <c r="P42" s="27">
        <v>-2.3083099906629378E-2</v>
      </c>
      <c r="Q42" s="27">
        <v>-1.8130136986301289E-2</v>
      </c>
      <c r="R42" s="27">
        <v>-1.5721461187214739E-2</v>
      </c>
      <c r="S42" s="27">
        <v>-1.3312785388128081E-2</v>
      </c>
      <c r="T42" s="27">
        <v>-1.090410958904098E-2</v>
      </c>
      <c r="U42" s="27">
        <v>-8.4954337899540988E-3</v>
      </c>
      <c r="V42" s="27">
        <v>-6.0867579908676639E-3</v>
      </c>
      <c r="W42" s="27">
        <v>-3.6780821917810069E-3</v>
      </c>
      <c r="X42" s="27">
        <v>-1.2694063926939061E-3</v>
      </c>
      <c r="Y42" s="27">
        <v>6.4732343679718696E-4</v>
      </c>
      <c r="Z42" s="27">
        <v>1.1646423751683339E-3</v>
      </c>
      <c r="AA42" s="27">
        <v>1.6819613135403699E-3</v>
      </c>
      <c r="AB42" s="27">
        <v>2.1992802519124059E-3</v>
      </c>
      <c r="AC42" s="27">
        <v>2.7165991902835529E-3</v>
      </c>
      <c r="AD42" s="27">
        <v>3.2339181286546999E-3</v>
      </c>
      <c r="AE42" s="27">
        <v>3.7512370670267359E-3</v>
      </c>
      <c r="AF42" s="27">
        <v>4.2685560053987706E-3</v>
      </c>
      <c r="AG42" s="27">
        <v>5.0357789855071111E-3</v>
      </c>
      <c r="AH42" s="28">
        <v>6.4057971014497284E-3</v>
      </c>
    </row>
  </sheetData>
  <sheetProtection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5:V42"/>
  <sheetViews>
    <sheetView workbookViewId="0">
      <selection activeCell="B13" sqref="B13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22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1" spans="1:4" x14ac:dyDescent="0.25">
      <c r="A21" t="s">
        <v>7</v>
      </c>
    </row>
    <row r="23" spans="1:4" x14ac:dyDescent="0.25">
      <c r="A23" s="2"/>
      <c r="B23" s="11"/>
      <c r="C23" s="11"/>
      <c r="D23" s="12"/>
    </row>
    <row r="24" spans="1:4" x14ac:dyDescent="0.25">
      <c r="A24" s="5" t="s">
        <v>8</v>
      </c>
      <c r="B24" s="13">
        <v>400</v>
      </c>
      <c r="C24" s="13" t="s">
        <v>9</v>
      </c>
      <c r="D24" s="14"/>
    </row>
    <row r="25" spans="1:4" x14ac:dyDescent="0.25">
      <c r="A25" s="5" t="s">
        <v>10</v>
      </c>
      <c r="B25" s="13">
        <v>14</v>
      </c>
      <c r="C25" s="13" t="s">
        <v>11</v>
      </c>
      <c r="D25" s="14"/>
    </row>
    <row r="26" spans="1:4" x14ac:dyDescent="0.25">
      <c r="A26" s="8"/>
      <c r="B26" s="15"/>
      <c r="C26" s="15"/>
      <c r="D26" s="16"/>
    </row>
    <row r="29" spans="1:4" x14ac:dyDescent="0.25">
      <c r="A29" s="2"/>
      <c r="B29" s="29"/>
      <c r="C29" s="29"/>
      <c r="D29" s="30"/>
    </row>
    <row r="30" spans="1:4" x14ac:dyDescent="0.25">
      <c r="A30" s="8" t="s">
        <v>28</v>
      </c>
      <c r="B30" s="27">
        <v>6.899999999999995E-2</v>
      </c>
      <c r="C30" s="27" t="s">
        <v>24</v>
      </c>
      <c r="D30" s="28"/>
    </row>
    <row r="35" spans="1:22" ht="28.9" customHeight="1" x14ac:dyDescent="0.5">
      <c r="A35" s="1" t="s">
        <v>29</v>
      </c>
      <c r="B35" s="1"/>
    </row>
    <row r="36" spans="1:22" x14ac:dyDescent="0.25">
      <c r="A36" s="43" t="s">
        <v>30</v>
      </c>
      <c r="B36" s="44">
        <v>0</v>
      </c>
      <c r="C36" s="44">
        <v>400</v>
      </c>
      <c r="D36" s="44">
        <v>800</v>
      </c>
      <c r="E36" s="44">
        <v>1200</v>
      </c>
      <c r="F36" s="44">
        <v>1600</v>
      </c>
      <c r="G36" s="44">
        <v>2000</v>
      </c>
      <c r="H36" s="44">
        <v>2400</v>
      </c>
      <c r="I36" s="44">
        <v>2800</v>
      </c>
      <c r="J36" s="44">
        <v>3200</v>
      </c>
      <c r="K36" s="44">
        <v>3600</v>
      </c>
      <c r="L36" s="44">
        <v>4000</v>
      </c>
      <c r="M36" s="44">
        <v>4400</v>
      </c>
      <c r="N36" s="44">
        <v>4800</v>
      </c>
      <c r="O36" s="44">
        <v>5200</v>
      </c>
      <c r="P36" s="44">
        <v>5600</v>
      </c>
      <c r="Q36" s="44">
        <v>6000</v>
      </c>
      <c r="R36" s="44">
        <v>6400</v>
      </c>
      <c r="S36" s="44">
        <v>6800</v>
      </c>
      <c r="T36" s="44">
        <v>7200</v>
      </c>
      <c r="U36" s="44">
        <v>7600</v>
      </c>
      <c r="V36" s="45">
        <v>8000</v>
      </c>
    </row>
    <row r="37" spans="1:22" x14ac:dyDescent="0.25">
      <c r="A37" s="8" t="s">
        <v>31</v>
      </c>
      <c r="B37" s="9">
        <v>6.899999999999995E-2</v>
      </c>
      <c r="C37" s="9">
        <v>6.899999999999995E-2</v>
      </c>
      <c r="D37" s="9">
        <v>6.899999999999995E-2</v>
      </c>
      <c r="E37" s="9">
        <v>6.899999999999995E-2</v>
      </c>
      <c r="F37" s="9">
        <v>6.899999999999995E-2</v>
      </c>
      <c r="G37" s="9">
        <v>6.899999999999995E-2</v>
      </c>
      <c r="H37" s="9">
        <v>6.899999999999995E-2</v>
      </c>
      <c r="I37" s="9">
        <v>6.899999999999995E-2</v>
      </c>
      <c r="J37" s="9">
        <v>6.899999999999995E-2</v>
      </c>
      <c r="K37" s="9">
        <v>6.899999999999995E-2</v>
      </c>
      <c r="L37" s="9">
        <v>6.899999999999995E-2</v>
      </c>
      <c r="M37" s="9">
        <v>6.899999999999995E-2</v>
      </c>
      <c r="N37" s="9">
        <v>6.899999999999995E-2</v>
      </c>
      <c r="O37" s="9">
        <v>6.899999999999995E-2</v>
      </c>
      <c r="P37" s="9">
        <v>6.899999999999995E-2</v>
      </c>
      <c r="Q37" s="9">
        <v>6.899999999999995E-2</v>
      </c>
      <c r="R37" s="9">
        <v>6.899999999999995E-2</v>
      </c>
      <c r="S37" s="9">
        <v>6.899999999999995E-2</v>
      </c>
      <c r="T37" s="9">
        <v>6.899999999999995E-2</v>
      </c>
      <c r="U37" s="9">
        <v>6.899999999999995E-2</v>
      </c>
      <c r="V37" s="10">
        <v>6.899999999999995E-2</v>
      </c>
    </row>
    <row r="40" spans="1:22" ht="28.9" customHeight="1" x14ac:dyDescent="0.5">
      <c r="A40" s="1" t="s">
        <v>32</v>
      </c>
      <c r="B40" s="1"/>
    </row>
    <row r="41" spans="1:22" x14ac:dyDescent="0.25">
      <c r="A41" s="43" t="s">
        <v>30</v>
      </c>
      <c r="B41" s="44">
        <v>0</v>
      </c>
      <c r="C41" s="44">
        <v>500</v>
      </c>
      <c r="D41" s="44">
        <v>1000</v>
      </c>
      <c r="E41" s="44">
        <v>1500</v>
      </c>
      <c r="F41" s="44">
        <v>2000</v>
      </c>
      <c r="G41" s="44">
        <v>2500</v>
      </c>
      <c r="H41" s="44">
        <v>3000</v>
      </c>
      <c r="I41" s="44">
        <v>3500</v>
      </c>
      <c r="J41" s="44">
        <v>4000</v>
      </c>
      <c r="K41" s="44">
        <v>4500</v>
      </c>
      <c r="L41" s="44">
        <v>5000</v>
      </c>
      <c r="M41" s="44">
        <v>5500</v>
      </c>
      <c r="N41" s="44">
        <v>6000</v>
      </c>
      <c r="O41" s="44">
        <v>6500</v>
      </c>
      <c r="P41" s="44">
        <v>7000</v>
      </c>
      <c r="Q41" s="44">
        <v>7500</v>
      </c>
      <c r="R41" s="45">
        <v>8000</v>
      </c>
    </row>
    <row r="42" spans="1:22" x14ac:dyDescent="0.25">
      <c r="A42" s="8" t="s">
        <v>31</v>
      </c>
      <c r="B42" s="9">
        <v>6.899999999999995E-2</v>
      </c>
      <c r="C42" s="9">
        <v>6.899999999999995E-2</v>
      </c>
      <c r="D42" s="9">
        <v>6.899999999999995E-2</v>
      </c>
      <c r="E42" s="9">
        <v>6.899999999999995E-2</v>
      </c>
      <c r="F42" s="9">
        <v>6.899999999999995E-2</v>
      </c>
      <c r="G42" s="9">
        <v>6.899999999999995E-2</v>
      </c>
      <c r="H42" s="9">
        <v>6.899999999999995E-2</v>
      </c>
      <c r="I42" s="9">
        <v>6.899999999999995E-2</v>
      </c>
      <c r="J42" s="9">
        <v>6.899999999999995E-2</v>
      </c>
      <c r="K42" s="9">
        <v>6.899999999999995E-2</v>
      </c>
      <c r="L42" s="9">
        <v>6.899999999999995E-2</v>
      </c>
      <c r="M42" s="9">
        <v>6.899999999999995E-2</v>
      </c>
      <c r="N42" s="9">
        <v>6.899999999999995E-2</v>
      </c>
      <c r="O42" s="9">
        <v>6.899999999999995E-2</v>
      </c>
      <c r="P42" s="9">
        <v>6.899999999999995E-2</v>
      </c>
      <c r="Q42" s="9">
        <v>6.899999999999995E-2</v>
      </c>
      <c r="R42" s="10">
        <v>6.899999999999995E-2</v>
      </c>
    </row>
  </sheetData>
  <sheetProtection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5:AH80"/>
  <sheetViews>
    <sheetView workbookViewId="0">
      <selection activeCell="B30" sqref="B30:B32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5" x14ac:dyDescent="0.25">
      <c r="A17" s="5" t="s">
        <v>1</v>
      </c>
      <c r="B17" s="6" t="s">
        <v>2</v>
      </c>
      <c r="C17" s="6"/>
      <c r="D17" s="7"/>
    </row>
    <row r="18" spans="1:5" x14ac:dyDescent="0.25">
      <c r="A18" s="5" t="s">
        <v>3</v>
      </c>
      <c r="B18" s="6" t="s">
        <v>4</v>
      </c>
      <c r="C18" s="6"/>
      <c r="D18" s="7"/>
    </row>
    <row r="19" spans="1:5" x14ac:dyDescent="0.25">
      <c r="A19" s="5" t="s">
        <v>5</v>
      </c>
      <c r="B19" s="6" t="s">
        <v>6</v>
      </c>
      <c r="C19" s="6"/>
      <c r="D19" s="7"/>
    </row>
    <row r="20" spans="1:5" x14ac:dyDescent="0.25">
      <c r="A20" s="8"/>
      <c r="B20" s="9"/>
      <c r="C20" s="9"/>
      <c r="D20" s="10"/>
    </row>
    <row r="21" spans="1:5" x14ac:dyDescent="0.25">
      <c r="A21" t="s">
        <v>7</v>
      </c>
    </row>
    <row r="23" spans="1:5" x14ac:dyDescent="0.25">
      <c r="A23" s="2"/>
      <c r="B23" s="11"/>
      <c r="C23" s="11"/>
      <c r="D23" s="12"/>
    </row>
    <row r="24" spans="1:5" x14ac:dyDescent="0.25">
      <c r="A24" s="5" t="s">
        <v>8</v>
      </c>
      <c r="B24" s="13">
        <v>400</v>
      </c>
      <c r="C24" s="13" t="s">
        <v>9</v>
      </c>
      <c r="D24" s="14"/>
    </row>
    <row r="25" spans="1:5" x14ac:dyDescent="0.25">
      <c r="A25" s="5" t="s">
        <v>10</v>
      </c>
      <c r="B25" s="13">
        <v>14</v>
      </c>
      <c r="C25" s="13" t="s">
        <v>11</v>
      </c>
      <c r="D25" s="14"/>
    </row>
    <row r="26" spans="1:5" x14ac:dyDescent="0.25">
      <c r="A26" s="8"/>
      <c r="B26" s="15"/>
      <c r="C26" s="15"/>
      <c r="D26" s="16"/>
    </row>
    <row r="30" spans="1:5" x14ac:dyDescent="0.25">
      <c r="A30" s="46" t="s">
        <v>33</v>
      </c>
      <c r="B30" s="50">
        <v>100</v>
      </c>
      <c r="C30" s="46" t="s">
        <v>34</v>
      </c>
      <c r="D30" s="46" t="s">
        <v>35</v>
      </c>
      <c r="E30" s="46"/>
    </row>
    <row r="31" spans="1:5" x14ac:dyDescent="0.25">
      <c r="A31" s="46" t="s">
        <v>36</v>
      </c>
      <c r="B31" s="50">
        <v>14.7</v>
      </c>
      <c r="C31" s="46"/>
      <c r="D31" s="46" t="s">
        <v>35</v>
      </c>
      <c r="E31" s="46"/>
    </row>
    <row r="32" spans="1:5" x14ac:dyDescent="0.25">
      <c r="A32" s="46" t="s">
        <v>37</v>
      </c>
      <c r="B32" s="50">
        <v>9.0079999999999991</v>
      </c>
      <c r="C32" s="46"/>
      <c r="D32" s="46" t="s">
        <v>35</v>
      </c>
      <c r="E32" s="46"/>
    </row>
    <row r="35" spans="1:18" ht="28.9" customHeight="1" x14ac:dyDescent="0.5">
      <c r="A35" s="1" t="s">
        <v>38</v>
      </c>
      <c r="B35" s="1"/>
    </row>
    <row r="36" spans="1:18" x14ac:dyDescent="0.25">
      <c r="A36" s="47" t="s">
        <v>39</v>
      </c>
      <c r="B36" s="48">
        <v>0</v>
      </c>
      <c r="C36" s="48">
        <v>6.25</v>
      </c>
      <c r="D36" s="48">
        <v>12.5</v>
      </c>
      <c r="E36" s="48">
        <v>18.75</v>
      </c>
      <c r="F36" s="48">
        <v>25</v>
      </c>
      <c r="G36" s="48">
        <v>31.25</v>
      </c>
      <c r="H36" s="48">
        <v>37.5</v>
      </c>
      <c r="I36" s="48">
        <v>43.75</v>
      </c>
      <c r="J36" s="48">
        <v>50</v>
      </c>
      <c r="K36" s="48">
        <v>56.25</v>
      </c>
      <c r="L36" s="48">
        <v>62.5</v>
      </c>
      <c r="M36" s="48">
        <v>68.75</v>
      </c>
      <c r="N36" s="48">
        <v>75</v>
      </c>
      <c r="O36" s="48">
        <v>81.25</v>
      </c>
      <c r="P36" s="48">
        <v>87.5</v>
      </c>
      <c r="Q36" s="48">
        <v>93.75</v>
      </c>
      <c r="R36" s="49">
        <v>100</v>
      </c>
    </row>
    <row r="37" spans="1:18" x14ac:dyDescent="0.25">
      <c r="A37" s="5" t="s">
        <v>40</v>
      </c>
      <c r="B37" s="6">
        <f>0 * $B$32 + (1 - 0) * $B$31</f>
        <v>14.7</v>
      </c>
      <c r="C37" s="6">
        <f>0.0625 * $B$32 + (1 - 0.0625) * $B$31</f>
        <v>14.344250000000001</v>
      </c>
      <c r="D37" s="6">
        <f>0.125 * $B$32 + (1 - 0.125) * $B$31</f>
        <v>13.988499999999998</v>
      </c>
      <c r="E37" s="6">
        <f>0.1875 * $B$32 + (1 - 0.1875) * $B$31</f>
        <v>13.63275</v>
      </c>
      <c r="F37" s="6">
        <f>0.25 * $B$32 + (1 - 0.25) * $B$31</f>
        <v>13.276999999999997</v>
      </c>
      <c r="G37" s="6">
        <f>0.3125 * $B$32 + (1 - 0.3125) * $B$31</f>
        <v>12.921249999999999</v>
      </c>
      <c r="H37" s="6">
        <f>0.375 * $B$32 + (1 - 0.375) * $B$31</f>
        <v>12.5655</v>
      </c>
      <c r="I37" s="6">
        <f>0.4375 * $B$32 + (1 - 0.4375) * $B$31</f>
        <v>12.20975</v>
      </c>
      <c r="J37" s="6">
        <f>0.5 * $B$32 + (1 - 0.5) * $B$31</f>
        <v>11.853999999999999</v>
      </c>
      <c r="K37" s="6">
        <f>0.5625 * $B$32 + (1 - 0.5625) * $B$31</f>
        <v>11.498249999999999</v>
      </c>
      <c r="L37" s="6">
        <f>0.625 * $B$32 + (1 - 0.625) * $B$31</f>
        <v>11.142499999999998</v>
      </c>
      <c r="M37" s="6">
        <f>0.6875 * $B$32 + (1 - 0.6875) * $B$31</f>
        <v>10.78675</v>
      </c>
      <c r="N37" s="6">
        <f>0.75 * $B$32 + (1 - 0.75) * $B$31</f>
        <v>10.430999999999999</v>
      </c>
      <c r="O37" s="6">
        <f>0.8125 * $B$32 + (1 - 0.8125) * $B$31</f>
        <v>10.075249999999999</v>
      </c>
      <c r="P37" s="6">
        <f>0.875 * $B$32 + (1 - 0.875) * $B$31</f>
        <v>9.7195</v>
      </c>
      <c r="Q37" s="6">
        <f>0.9375 * $B$32 + (1 - 0.9375) * $B$31</f>
        <v>9.3637499999999978</v>
      </c>
      <c r="R37" s="7">
        <f>1 * $B$32 + (1 - 1) * $B$31</f>
        <v>9.0079999999999991</v>
      </c>
    </row>
    <row r="38" spans="1:18" x14ac:dyDescent="0.25">
      <c r="A38" s="8" t="s">
        <v>41</v>
      </c>
      <c r="B38" s="9">
        <f>(0 * $B$32 + (1 - 0) * $B$31) * $B$30 / 100</f>
        <v>14.7</v>
      </c>
      <c r="C38" s="9">
        <f>(0.0625 * $B$32 + (1 - 0.0625) * $B$31) * $B$30 / 100</f>
        <v>14.344249999999999</v>
      </c>
      <c r="D38" s="9">
        <f>(0.125 * $B$32 + (1 - 0.125) * $B$31) * $B$30 / 100</f>
        <v>13.988499999999998</v>
      </c>
      <c r="E38" s="9">
        <f>(0.1875 * $B$32 + (1 - 0.1875) * $B$31) * $B$30 / 100</f>
        <v>13.632749999999998</v>
      </c>
      <c r="F38" s="9">
        <f>(0.25 * $B$32 + (1 - 0.25) * $B$31) * $B$30 / 100</f>
        <v>13.276999999999997</v>
      </c>
      <c r="G38" s="9">
        <f>(0.3125 * $B$32 + (1 - 0.3125) * $B$31) * $B$30 / 100</f>
        <v>12.921249999999997</v>
      </c>
      <c r="H38" s="9">
        <f>(0.375 * $B$32 + (1 - 0.375) * $B$31) * $B$30 / 100</f>
        <v>12.5655</v>
      </c>
      <c r="I38" s="9">
        <f>(0.4375 * $B$32 + (1 - 0.4375) * $B$31) * $B$30 / 100</f>
        <v>12.20975</v>
      </c>
      <c r="J38" s="9">
        <f>(0.5 * $B$32 + (1 - 0.5) * $B$31) * $B$30 / 100</f>
        <v>11.853999999999999</v>
      </c>
      <c r="K38" s="9">
        <f>(0.5625 * $B$32 + (1 - 0.5625) * $B$31) * $B$30 / 100</f>
        <v>11.498249999999999</v>
      </c>
      <c r="L38" s="9">
        <f>(0.625 * $B$32 + (1 - 0.625) * $B$31) * $B$30 / 100</f>
        <v>11.142499999999998</v>
      </c>
      <c r="M38" s="9">
        <f>(0.6875 * $B$32 + (1 - 0.6875) * $B$31) * $B$30 / 100</f>
        <v>10.78675</v>
      </c>
      <c r="N38" s="9">
        <f>(0.75 * $B$32 + (1 - 0.75) * $B$31) * $B$30 / 100</f>
        <v>10.430999999999999</v>
      </c>
      <c r="O38" s="9">
        <f>(0.8125 * $B$32 + (1 - 0.8125) * $B$31) * $B$30 / 100</f>
        <v>10.075249999999999</v>
      </c>
      <c r="P38" s="9">
        <f>(0.875 * $B$32 + (1 - 0.875) * $B$31) * $B$30 / 100</f>
        <v>9.7195</v>
      </c>
      <c r="Q38" s="9">
        <f>(0.9375 * $B$32 + (1 - 0.9375) * $B$31) * $B$30 / 100</f>
        <v>9.3637499999999978</v>
      </c>
      <c r="R38" s="10">
        <f>(1 * $B$32 + (1 - 1) * $B$31) * $B$30 / 100</f>
        <v>9.0079999999999991</v>
      </c>
    </row>
    <row r="41" spans="1:18" ht="28.9" customHeight="1" x14ac:dyDescent="0.5">
      <c r="A41" s="1" t="s">
        <v>42</v>
      </c>
      <c r="B41" s="1"/>
    </row>
    <row r="42" spans="1:18" x14ac:dyDescent="0.25">
      <c r="A42" s="43" t="s">
        <v>14</v>
      </c>
      <c r="B42" s="44">
        <v>0</v>
      </c>
      <c r="C42" s="44">
        <v>5</v>
      </c>
      <c r="D42" s="44">
        <v>10</v>
      </c>
      <c r="E42" s="44">
        <v>15</v>
      </c>
      <c r="F42" s="44">
        <v>20</v>
      </c>
      <c r="G42" s="44">
        <v>25</v>
      </c>
      <c r="H42" s="44">
        <v>30</v>
      </c>
      <c r="I42" s="44">
        <v>35</v>
      </c>
      <c r="J42" s="44">
        <v>40</v>
      </c>
      <c r="K42" s="44">
        <v>45</v>
      </c>
      <c r="L42" s="44">
        <v>50</v>
      </c>
      <c r="M42" s="44">
        <v>55</v>
      </c>
      <c r="N42" s="44">
        <v>60</v>
      </c>
      <c r="O42" s="44">
        <v>65</v>
      </c>
      <c r="P42" s="44">
        <v>70</v>
      </c>
      <c r="Q42" s="44">
        <v>75</v>
      </c>
      <c r="R42" s="45">
        <v>80</v>
      </c>
    </row>
    <row r="43" spans="1:18" x14ac:dyDescent="0.25">
      <c r="A43" s="5" t="s">
        <v>43</v>
      </c>
      <c r="B43" s="6">
        <v>125.82100213407639</v>
      </c>
      <c r="C43" s="6">
        <v>126.548600945343</v>
      </c>
      <c r="D43" s="6">
        <v>127.2761997566095</v>
      </c>
      <c r="E43" s="6">
        <v>128.003798567876</v>
      </c>
      <c r="F43" s="6">
        <v>128.73139737914249</v>
      </c>
      <c r="G43" s="6">
        <v>129.45899619040901</v>
      </c>
      <c r="H43" s="6">
        <v>130.1865950016755</v>
      </c>
      <c r="I43" s="6">
        <v>130.91419381294199</v>
      </c>
      <c r="J43" s="6">
        <v>131.64179262420851</v>
      </c>
      <c r="K43" s="6">
        <v>132.36939143547511</v>
      </c>
      <c r="L43" s="6">
        <v>133.0969902467416</v>
      </c>
      <c r="M43" s="6">
        <v>133.82458905800809</v>
      </c>
      <c r="N43" s="6">
        <v>134.5521878692746</v>
      </c>
      <c r="O43" s="6">
        <v>135.27978668054109</v>
      </c>
      <c r="P43" s="6">
        <v>136.00738549180761</v>
      </c>
      <c r="Q43" s="6">
        <v>136.7349843030741</v>
      </c>
      <c r="R43" s="7">
        <v>137.46258311434059</v>
      </c>
    </row>
    <row r="44" spans="1:18" x14ac:dyDescent="0.25">
      <c r="A44" s="8" t="s">
        <v>44</v>
      </c>
      <c r="B44" s="9">
        <f>125.821002134076 * $B$30 / 100</f>
        <v>125.82100213407598</v>
      </c>
      <c r="C44" s="9">
        <f>126.548600945342 * $B$30 / 100</f>
        <v>126.548600945342</v>
      </c>
      <c r="D44" s="9">
        <f>127.276199756609 * $B$30 / 100</f>
        <v>127.276199756609</v>
      </c>
      <c r="E44" s="9">
        <f>128.003798567875 * $B$30 / 100</f>
        <v>128.00379856787501</v>
      </c>
      <c r="F44" s="9">
        <f>128.731397379142 * $B$30 / 100</f>
        <v>128.73139737914201</v>
      </c>
      <c r="G44" s="9">
        <f>129.458996190409 * $B$30 / 100</f>
        <v>129.45899619040901</v>
      </c>
      <c r="H44" s="9">
        <f>130.186595001675 * $B$30 / 100</f>
        <v>130.18659500167499</v>
      </c>
      <c r="I44" s="9">
        <f>130.914193812942 * $B$30 / 100</f>
        <v>130.91419381294199</v>
      </c>
      <c r="J44" s="9">
        <f>131.641792624208 * $B$30 / 100</f>
        <v>131.64179262420799</v>
      </c>
      <c r="K44" s="9">
        <f>132.369391435475 * $B$30 / 100</f>
        <v>132.36939143547499</v>
      </c>
      <c r="L44" s="9">
        <f>133.096990246741 * $B$30 / 100</f>
        <v>133.096990246741</v>
      </c>
      <c r="M44" s="9">
        <f>133.824589058008 * $B$30 / 100</f>
        <v>133.824589058008</v>
      </c>
      <c r="N44" s="9">
        <f>134.552187869274 * $B$30 / 100</f>
        <v>134.55218786927401</v>
      </c>
      <c r="O44" s="9">
        <f>135.279786680541 * $B$30 / 100</f>
        <v>135.27978668054101</v>
      </c>
      <c r="P44" s="9">
        <f>136.007385491807 * $B$30 / 100</f>
        <v>136.00738549180701</v>
      </c>
      <c r="Q44" s="9">
        <f>136.734984303074 * $B$30 / 100</f>
        <v>136.73498430307399</v>
      </c>
      <c r="R44" s="10">
        <f>137.46258311434 * $B$30 / 100</f>
        <v>137.46258311433999</v>
      </c>
    </row>
    <row r="47" spans="1:18" ht="28.9" customHeight="1" x14ac:dyDescent="0.5">
      <c r="A47" s="1" t="s">
        <v>45</v>
      </c>
      <c r="B47" s="1"/>
    </row>
    <row r="48" spans="1:18" x14ac:dyDescent="0.25">
      <c r="A48" s="43" t="s">
        <v>14</v>
      </c>
      <c r="B48" s="44">
        <v>0</v>
      </c>
      <c r="C48" s="44">
        <v>10</v>
      </c>
      <c r="D48" s="44">
        <v>20</v>
      </c>
      <c r="E48" s="44">
        <v>30</v>
      </c>
      <c r="F48" s="44">
        <v>40</v>
      </c>
      <c r="G48" s="44">
        <v>50</v>
      </c>
      <c r="H48" s="44">
        <v>60</v>
      </c>
      <c r="I48" s="44">
        <v>70</v>
      </c>
      <c r="J48" s="44">
        <v>80</v>
      </c>
      <c r="K48" s="44">
        <v>90</v>
      </c>
      <c r="L48" s="45">
        <v>100</v>
      </c>
    </row>
    <row r="49" spans="1:34" x14ac:dyDescent="0.25">
      <c r="A49" s="5" t="s">
        <v>43</v>
      </c>
      <c r="B49" s="6">
        <v>125.82100213407639</v>
      </c>
      <c r="C49" s="6">
        <v>127.2761997566095</v>
      </c>
      <c r="D49" s="6">
        <v>128.73139737914249</v>
      </c>
      <c r="E49" s="6">
        <v>130.1865950016755</v>
      </c>
      <c r="F49" s="6">
        <v>131.64179262420851</v>
      </c>
      <c r="G49" s="6">
        <v>133.0969902467416</v>
      </c>
      <c r="H49" s="6">
        <v>134.5521878692746</v>
      </c>
      <c r="I49" s="6">
        <v>136.00738549180761</v>
      </c>
      <c r="J49" s="6">
        <v>137.46258311434059</v>
      </c>
      <c r="K49" s="6">
        <v>138.91778073687371</v>
      </c>
      <c r="L49" s="7">
        <v>140.37297835940669</v>
      </c>
    </row>
    <row r="50" spans="1:34" x14ac:dyDescent="0.25">
      <c r="A50" s="8" t="s">
        <v>44</v>
      </c>
      <c r="B50" s="9">
        <f>125.821002134076 * $B$30 / 100</f>
        <v>125.82100213407598</v>
      </c>
      <c r="C50" s="9">
        <f>127.276199756609 * $B$30 / 100</f>
        <v>127.276199756609</v>
      </c>
      <c r="D50" s="9">
        <f>128.731397379142 * $B$30 / 100</f>
        <v>128.73139737914201</v>
      </c>
      <c r="E50" s="9">
        <f>130.186595001675 * $B$30 / 100</f>
        <v>130.18659500167499</v>
      </c>
      <c r="F50" s="9">
        <f>131.641792624208 * $B$30 / 100</f>
        <v>131.64179262420799</v>
      </c>
      <c r="G50" s="9">
        <f>133.096990246741 * $B$30 / 100</f>
        <v>133.096990246741</v>
      </c>
      <c r="H50" s="9">
        <f>134.552187869274 * $B$30 / 100</f>
        <v>134.55218786927401</v>
      </c>
      <c r="I50" s="9">
        <f>136.007385491807 * $B$30 / 100</f>
        <v>136.00738549180701</v>
      </c>
      <c r="J50" s="9">
        <f>137.46258311434 * $B$30 / 100</f>
        <v>137.46258311433999</v>
      </c>
      <c r="K50" s="9">
        <f>138.917780736873 * $B$30 / 100</f>
        <v>138.917780736873</v>
      </c>
      <c r="L50" s="10">
        <f>140.372978359406 * $B$30 / 100</f>
        <v>140.37297835940601</v>
      </c>
    </row>
    <row r="53" spans="1:34" ht="28.9" customHeight="1" x14ac:dyDescent="0.5">
      <c r="A53" s="1" t="s">
        <v>46</v>
      </c>
      <c r="B53" s="1"/>
    </row>
    <row r="54" spans="1:34" x14ac:dyDescent="0.25">
      <c r="A54" s="43" t="s">
        <v>14</v>
      </c>
      <c r="B54" s="44">
        <v>-50</v>
      </c>
      <c r="C54" s="44">
        <v>-40</v>
      </c>
      <c r="D54" s="44">
        <v>-30</v>
      </c>
      <c r="E54" s="44">
        <v>-20</v>
      </c>
      <c r="F54" s="44">
        <v>-10</v>
      </c>
      <c r="G54" s="44">
        <v>0</v>
      </c>
      <c r="H54" s="44">
        <v>10</v>
      </c>
      <c r="I54" s="44">
        <v>20</v>
      </c>
      <c r="J54" s="44">
        <v>30</v>
      </c>
      <c r="K54" s="44">
        <v>40</v>
      </c>
      <c r="L54" s="44">
        <v>50</v>
      </c>
      <c r="M54" s="44">
        <v>60</v>
      </c>
      <c r="N54" s="44">
        <v>70</v>
      </c>
      <c r="O54" s="44">
        <v>80</v>
      </c>
      <c r="P54" s="44">
        <v>90</v>
      </c>
      <c r="Q54" s="45">
        <v>100</v>
      </c>
    </row>
    <row r="55" spans="1:34" x14ac:dyDescent="0.25">
      <c r="A55" s="5" t="s">
        <v>43</v>
      </c>
      <c r="B55" s="6">
        <v>116.797231873578</v>
      </c>
      <c r="C55" s="6">
        <v>118.6019859256777</v>
      </c>
      <c r="D55" s="6">
        <v>120.40673997777741</v>
      </c>
      <c r="E55" s="6">
        <v>122.2114940298771</v>
      </c>
      <c r="F55" s="6">
        <v>124.0162480819768</v>
      </c>
      <c r="G55" s="6">
        <v>125.82100213407639</v>
      </c>
      <c r="H55" s="6">
        <v>127.2761997566095</v>
      </c>
      <c r="I55" s="6">
        <v>128.73139737914249</v>
      </c>
      <c r="J55" s="6">
        <v>130.1865950016755</v>
      </c>
      <c r="K55" s="6">
        <v>131.64179262420851</v>
      </c>
      <c r="L55" s="6">
        <v>133.0969902467416</v>
      </c>
      <c r="M55" s="6">
        <v>134.5521878692746</v>
      </c>
      <c r="N55" s="6">
        <v>136.00738549180761</v>
      </c>
      <c r="O55" s="6">
        <v>137.46258311434059</v>
      </c>
      <c r="P55" s="6">
        <v>138.91778073687371</v>
      </c>
      <c r="Q55" s="7">
        <v>140.37297835940669</v>
      </c>
    </row>
    <row r="56" spans="1:34" x14ac:dyDescent="0.25">
      <c r="A56" s="8" t="s">
        <v>44</v>
      </c>
      <c r="B56" s="9">
        <f>116.797231873578 * $B$30 / 100</f>
        <v>116.797231873578</v>
      </c>
      <c r="C56" s="9">
        <f>118.601985925677 * $B$30 / 100</f>
        <v>118.601985925677</v>
      </c>
      <c r="D56" s="9">
        <f>120.406739977777 * $B$30 / 100</f>
        <v>120.40673997777699</v>
      </c>
      <c r="E56" s="9">
        <f>122.211494029877 * $B$30 / 100</f>
        <v>122.21149402987699</v>
      </c>
      <c r="F56" s="9">
        <f>124.016248081976 * $B$30 / 100</f>
        <v>124.01624808197602</v>
      </c>
      <c r="G56" s="9">
        <f>125.821002134076 * $B$30 / 100</f>
        <v>125.82100213407598</v>
      </c>
      <c r="H56" s="9">
        <f>127.276199756609 * $B$30 / 100</f>
        <v>127.276199756609</v>
      </c>
      <c r="I56" s="9">
        <f>128.731397379142 * $B$30 / 100</f>
        <v>128.73139737914201</v>
      </c>
      <c r="J56" s="9">
        <f>130.186595001675 * $B$30 / 100</f>
        <v>130.18659500167499</v>
      </c>
      <c r="K56" s="9">
        <f>131.641792624208 * $B$30 / 100</f>
        <v>131.64179262420799</v>
      </c>
      <c r="L56" s="9">
        <f>133.096990246741 * $B$30 / 100</f>
        <v>133.096990246741</v>
      </c>
      <c r="M56" s="9">
        <f>134.552187869274 * $B$30 / 100</f>
        <v>134.55218786927401</v>
      </c>
      <c r="N56" s="9">
        <f>136.007385491807 * $B$30 / 100</f>
        <v>136.00738549180701</v>
      </c>
      <c r="O56" s="9">
        <f>137.46258311434 * $B$30 / 100</f>
        <v>137.46258311433999</v>
      </c>
      <c r="P56" s="9">
        <f>138.917780736873 * $B$30 / 100</f>
        <v>138.917780736873</v>
      </c>
      <c r="Q56" s="10">
        <f>140.372978359406 * $B$30 / 100</f>
        <v>140.37297835940601</v>
      </c>
    </row>
    <row r="59" spans="1:34" ht="28.9" customHeight="1" x14ac:dyDescent="0.5">
      <c r="A59" s="1" t="s">
        <v>16</v>
      </c>
      <c r="B59" s="1"/>
    </row>
    <row r="60" spans="1:34" x14ac:dyDescent="0.25">
      <c r="A60" s="43" t="s">
        <v>14</v>
      </c>
      <c r="B60" s="44">
        <v>-120</v>
      </c>
      <c r="C60" s="44">
        <v>-114</v>
      </c>
      <c r="D60" s="44">
        <v>-108</v>
      </c>
      <c r="E60" s="44">
        <v>-101</v>
      </c>
      <c r="F60" s="44">
        <v>-95</v>
      </c>
      <c r="G60" s="44">
        <v>-89</v>
      </c>
      <c r="H60" s="44">
        <v>-83</v>
      </c>
      <c r="I60" s="44">
        <v>-76</v>
      </c>
      <c r="J60" s="44">
        <v>-70</v>
      </c>
      <c r="K60" s="44">
        <v>-64</v>
      </c>
      <c r="L60" s="44">
        <v>-58</v>
      </c>
      <c r="M60" s="44">
        <v>-51</v>
      </c>
      <c r="N60" s="44">
        <v>-45</v>
      </c>
      <c r="O60" s="44">
        <v>-39</v>
      </c>
      <c r="P60" s="44">
        <v>-33</v>
      </c>
      <c r="Q60" s="44">
        <v>-26</v>
      </c>
      <c r="R60" s="44">
        <v>-20</v>
      </c>
      <c r="S60" s="44">
        <v>-14</v>
      </c>
      <c r="T60" s="44">
        <v>-8</v>
      </c>
      <c r="U60" s="44">
        <v>-1</v>
      </c>
      <c r="V60" s="44">
        <v>5</v>
      </c>
      <c r="W60" s="44">
        <v>11</v>
      </c>
      <c r="X60" s="44">
        <v>18</v>
      </c>
      <c r="Y60" s="44">
        <v>24</v>
      </c>
      <c r="Z60" s="44">
        <v>30</v>
      </c>
      <c r="AA60" s="44">
        <v>36</v>
      </c>
      <c r="AB60" s="44">
        <v>43</v>
      </c>
      <c r="AC60" s="44">
        <v>49</v>
      </c>
      <c r="AD60" s="44">
        <v>55</v>
      </c>
      <c r="AE60" s="44">
        <v>61</v>
      </c>
      <c r="AF60" s="44">
        <v>68</v>
      </c>
      <c r="AG60" s="44">
        <v>74</v>
      </c>
      <c r="AH60" s="45">
        <v>80</v>
      </c>
    </row>
    <row r="61" spans="1:34" x14ac:dyDescent="0.25">
      <c r="A61" s="5" t="s">
        <v>43</v>
      </c>
      <c r="B61" s="6">
        <v>103.3412405862537</v>
      </c>
      <c r="C61" s="6">
        <v>104.6709068943015</v>
      </c>
      <c r="D61" s="6">
        <v>106.0005732023492</v>
      </c>
      <c r="E61" s="6">
        <v>107.55185056173831</v>
      </c>
      <c r="F61" s="6">
        <v>108.6758386391294</v>
      </c>
      <c r="G61" s="6">
        <v>109.7586910703892</v>
      </c>
      <c r="H61" s="6">
        <v>110.8415435016491</v>
      </c>
      <c r="I61" s="6">
        <v>112.1048713381188</v>
      </c>
      <c r="J61" s="6">
        <v>113.18772376937859</v>
      </c>
      <c r="K61" s="6">
        <v>114.2705762006385</v>
      </c>
      <c r="L61" s="6">
        <v>115.3534286318983</v>
      </c>
      <c r="M61" s="6">
        <v>116.616756468368</v>
      </c>
      <c r="N61" s="6">
        <v>117.6996088996279</v>
      </c>
      <c r="O61" s="6">
        <v>118.7824613308877</v>
      </c>
      <c r="P61" s="6">
        <v>119.86531376214749</v>
      </c>
      <c r="Q61" s="6">
        <v>121.12864159861731</v>
      </c>
      <c r="R61" s="6">
        <v>122.2114940298771</v>
      </c>
      <c r="S61" s="6">
        <v>123.2943464611369</v>
      </c>
      <c r="T61" s="6">
        <v>124.37719889239671</v>
      </c>
      <c r="U61" s="6">
        <v>125.6405267288665</v>
      </c>
      <c r="V61" s="6">
        <v>126.548600945343</v>
      </c>
      <c r="W61" s="6">
        <v>127.4217195188628</v>
      </c>
      <c r="X61" s="6">
        <v>128.44035785463589</v>
      </c>
      <c r="Y61" s="6">
        <v>129.3134764281557</v>
      </c>
      <c r="Z61" s="6">
        <v>130.1865950016755</v>
      </c>
      <c r="AA61" s="6">
        <v>131.0597135751953</v>
      </c>
      <c r="AB61" s="6">
        <v>132.07835191096851</v>
      </c>
      <c r="AC61" s="6">
        <v>132.95147048448831</v>
      </c>
      <c r="AD61" s="6">
        <v>133.82458905800809</v>
      </c>
      <c r="AE61" s="6">
        <v>134.69770763152789</v>
      </c>
      <c r="AF61" s="6">
        <v>135.71634596730101</v>
      </c>
      <c r="AG61" s="6">
        <v>136.58946454082081</v>
      </c>
      <c r="AH61" s="7">
        <v>137.46258311434059</v>
      </c>
    </row>
    <row r="62" spans="1:34" x14ac:dyDescent="0.25">
      <c r="A62" s="8" t="s">
        <v>44</v>
      </c>
      <c r="B62" s="9">
        <f>103.341240586253 * $B$30 / 100</f>
        <v>103.34124058625299</v>
      </c>
      <c r="C62" s="9">
        <f>104.670906894301 * $B$30 / 100</f>
        <v>104.67090689430101</v>
      </c>
      <c r="D62" s="9">
        <f>106.000573202349 * $B$30 / 100</f>
        <v>106.000573202349</v>
      </c>
      <c r="E62" s="9">
        <f>107.551850561738 * $B$30 / 100</f>
        <v>107.55185056173799</v>
      </c>
      <c r="F62" s="9">
        <f>108.675838639129 * $B$30 / 100</f>
        <v>108.675838639129</v>
      </c>
      <c r="G62" s="9">
        <f>109.758691070389 * $B$30 / 100</f>
        <v>109.75869107038902</v>
      </c>
      <c r="H62" s="9">
        <f>110.841543501649 * $B$30 / 100</f>
        <v>110.841543501649</v>
      </c>
      <c r="I62" s="9">
        <f>112.104871338118 * $B$30 / 100</f>
        <v>112.10487133811802</v>
      </c>
      <c r="J62" s="9">
        <f>113.187723769378 * $B$30 / 100</f>
        <v>113.187723769378</v>
      </c>
      <c r="K62" s="9">
        <f>114.270576200638 * $B$30 / 100</f>
        <v>114.270576200638</v>
      </c>
      <c r="L62" s="9">
        <f>115.353428631898 * $B$30 / 100</f>
        <v>115.353428631898</v>
      </c>
      <c r="M62" s="9">
        <f>116.616756468368 * $B$30 / 100</f>
        <v>116.61675646836801</v>
      </c>
      <c r="N62" s="9">
        <f>117.699608899627 * $B$30 / 100</f>
        <v>117.69960889962699</v>
      </c>
      <c r="O62" s="9">
        <f>118.782461330887 * $B$30 / 100</f>
        <v>118.782461330887</v>
      </c>
      <c r="P62" s="9">
        <f>119.865313762147 * $B$30 / 100</f>
        <v>119.865313762147</v>
      </c>
      <c r="Q62" s="9">
        <f>121.128641598617 * $B$30 / 100</f>
        <v>121.12864159861699</v>
      </c>
      <c r="R62" s="9">
        <f>122.211494029877 * $B$30 / 100</f>
        <v>122.21149402987699</v>
      </c>
      <c r="S62" s="9">
        <f>123.294346461136 * $B$30 / 100</f>
        <v>123.29434646113602</v>
      </c>
      <c r="T62" s="9">
        <f>124.377198892396 * $B$30 / 100</f>
        <v>124.377198892396</v>
      </c>
      <c r="U62" s="9">
        <f>125.640526728866 * $B$30 / 100</f>
        <v>125.64052672886601</v>
      </c>
      <c r="V62" s="9">
        <f>126.548600945342 * $B$30 / 100</f>
        <v>126.548600945342</v>
      </c>
      <c r="W62" s="9">
        <f>127.421719518862 * $B$30 / 100</f>
        <v>127.42171951886201</v>
      </c>
      <c r="X62" s="9">
        <f>128.440357854635 * $B$30 / 100</f>
        <v>128.44035785463501</v>
      </c>
      <c r="Y62" s="9">
        <f>129.313476428155 * $B$30 / 100</f>
        <v>129.31347642815501</v>
      </c>
      <c r="Z62" s="9">
        <f>130.186595001675 * $B$30 / 100</f>
        <v>130.18659500167499</v>
      </c>
      <c r="AA62" s="9">
        <f>131.059713575195 * $B$30 / 100</f>
        <v>131.05971357519499</v>
      </c>
      <c r="AB62" s="9">
        <f>132.078351910968 * $B$30 / 100</f>
        <v>132.078351910968</v>
      </c>
      <c r="AC62" s="9">
        <f>132.951470484488 * $B$30 / 100</f>
        <v>132.951470484488</v>
      </c>
      <c r="AD62" s="9">
        <f>133.824589058008 * $B$30 / 100</f>
        <v>133.824589058008</v>
      </c>
      <c r="AE62" s="9">
        <f>134.697707631527 * $B$30 / 100</f>
        <v>134.69770763152701</v>
      </c>
      <c r="AF62" s="9">
        <f>135.716345967301 * $B$30 / 100</f>
        <v>135.71634596730101</v>
      </c>
      <c r="AG62" s="9">
        <f>136.58946454082 * $B$30 / 100</f>
        <v>136.58946454081999</v>
      </c>
      <c r="AH62" s="10">
        <f>137.46258311434 * $B$30 / 100</f>
        <v>137.46258311433999</v>
      </c>
    </row>
    <row r="65" spans="1:34" ht="28.9" customHeight="1" x14ac:dyDescent="0.5">
      <c r="A65" s="1" t="s">
        <v>18</v>
      </c>
      <c r="B65" s="1"/>
    </row>
    <row r="66" spans="1:34" x14ac:dyDescent="0.25">
      <c r="A66" s="43" t="s">
        <v>19</v>
      </c>
      <c r="B66" s="44">
        <v>128</v>
      </c>
      <c r="C66" s="44">
        <v>144</v>
      </c>
      <c r="D66" s="44">
        <v>160</v>
      </c>
      <c r="E66" s="44">
        <v>176</v>
      </c>
      <c r="F66" s="44">
        <v>192</v>
      </c>
      <c r="G66" s="44">
        <v>208</v>
      </c>
      <c r="H66" s="44">
        <v>224</v>
      </c>
      <c r="I66" s="44">
        <v>240</v>
      </c>
      <c r="J66" s="44">
        <v>256</v>
      </c>
      <c r="K66" s="44">
        <v>272</v>
      </c>
      <c r="L66" s="44">
        <v>288</v>
      </c>
      <c r="M66" s="44">
        <v>304</v>
      </c>
      <c r="N66" s="44">
        <v>320</v>
      </c>
      <c r="O66" s="44">
        <v>336</v>
      </c>
      <c r="P66" s="44">
        <v>352</v>
      </c>
      <c r="Q66" s="44">
        <v>368</v>
      </c>
      <c r="R66" s="44">
        <v>384</v>
      </c>
      <c r="S66" s="44">
        <v>400</v>
      </c>
      <c r="T66" s="44">
        <v>416</v>
      </c>
      <c r="U66" s="44">
        <v>432</v>
      </c>
      <c r="V66" s="44">
        <v>448</v>
      </c>
      <c r="W66" s="44">
        <v>464</v>
      </c>
      <c r="X66" s="44">
        <v>480</v>
      </c>
      <c r="Y66" s="44">
        <v>496</v>
      </c>
      <c r="Z66" s="44">
        <v>512</v>
      </c>
      <c r="AA66" s="44">
        <v>528</v>
      </c>
      <c r="AB66" s="44">
        <v>544</v>
      </c>
      <c r="AC66" s="44">
        <v>560</v>
      </c>
      <c r="AD66" s="44">
        <v>576</v>
      </c>
      <c r="AE66" s="44">
        <v>592</v>
      </c>
      <c r="AF66" s="44">
        <v>608</v>
      </c>
      <c r="AG66" s="44">
        <v>624</v>
      </c>
      <c r="AH66" s="45">
        <v>640</v>
      </c>
    </row>
    <row r="67" spans="1:34" x14ac:dyDescent="0.25">
      <c r="A67" s="5" t="s">
        <v>43</v>
      </c>
      <c r="B67" s="6">
        <v>68.550625983471605</v>
      </c>
      <c r="C67" s="6">
        <v>72.708918731243273</v>
      </c>
      <c r="D67" s="6">
        <v>76.641929799602948</v>
      </c>
      <c r="E67" s="6">
        <v>80.382734114659186</v>
      </c>
      <c r="F67" s="6">
        <v>83.957027603939864</v>
      </c>
      <c r="G67" s="6">
        <v>87.385244889680578</v>
      </c>
      <c r="H67" s="6">
        <v>90.931021711141284</v>
      </c>
      <c r="I67" s="6">
        <v>94.476798532601975</v>
      </c>
      <c r="J67" s="6">
        <v>98.022575354062667</v>
      </c>
      <c r="K67" s="6">
        <v>101.5683521755234</v>
      </c>
      <c r="L67" s="6">
        <v>105.11412899698411</v>
      </c>
      <c r="M67" s="6">
        <v>108.49536323391951</v>
      </c>
      <c r="N67" s="6">
        <v>111.382969717279</v>
      </c>
      <c r="O67" s="6">
        <v>114.2705762006385</v>
      </c>
      <c r="P67" s="6">
        <v>117.15818268399789</v>
      </c>
      <c r="Q67" s="6">
        <v>120.0457891673574</v>
      </c>
      <c r="R67" s="6">
        <v>122.9333956507169</v>
      </c>
      <c r="S67" s="6">
        <v>125.82100213407639</v>
      </c>
      <c r="T67" s="6">
        <v>128.14931833012929</v>
      </c>
      <c r="U67" s="6">
        <v>130.4776345261821</v>
      </c>
      <c r="V67" s="6">
        <v>132.805950722235</v>
      </c>
      <c r="W67" s="6">
        <v>135.13426691828781</v>
      </c>
      <c r="X67" s="6">
        <v>137.46258311434059</v>
      </c>
      <c r="Y67" s="6">
        <v>139.79089931039351</v>
      </c>
      <c r="Z67" s="6">
        <v>141.94887916894481</v>
      </c>
      <c r="AA67" s="6">
        <v>144.0500802483289</v>
      </c>
      <c r="AB67" s="6">
        <v>146.15128132771301</v>
      </c>
      <c r="AC67" s="6">
        <v>148.25248240709709</v>
      </c>
      <c r="AD67" s="6">
        <v>150.35368348648129</v>
      </c>
      <c r="AE67" s="6">
        <v>152.4548845658654</v>
      </c>
      <c r="AF67" s="6">
        <v>154.50135042387791</v>
      </c>
      <c r="AG67" s="6">
        <v>156.52106164223551</v>
      </c>
      <c r="AH67" s="7">
        <v>158.5150409028212</v>
      </c>
    </row>
    <row r="68" spans="1:34" x14ac:dyDescent="0.25">
      <c r="A68" s="8" t="s">
        <v>44</v>
      </c>
      <c r="B68" s="9">
        <f>68.5506259834716 * $B$30 / 100</f>
        <v>68.550625983471605</v>
      </c>
      <c r="C68" s="9">
        <f>72.7089187312432 * $B$30 / 100</f>
        <v>72.708918731243202</v>
      </c>
      <c r="D68" s="9">
        <f>76.6419297996029 * $B$30 / 100</f>
        <v>76.641929799602906</v>
      </c>
      <c r="E68" s="9">
        <f>80.3827341146591 * $B$30 / 100</f>
        <v>80.382734114659101</v>
      </c>
      <c r="F68" s="9">
        <f>83.9570276039398 * $B$30 / 100</f>
        <v>83.957027603939807</v>
      </c>
      <c r="G68" s="9">
        <f>87.3852448896805 * $B$30 / 100</f>
        <v>87.385244889680493</v>
      </c>
      <c r="H68" s="9">
        <f>90.9310217111412 * $B$30 / 100</f>
        <v>90.931021711141199</v>
      </c>
      <c r="I68" s="9">
        <f>94.4767985326019 * $B$30 / 100</f>
        <v>94.47679853260189</v>
      </c>
      <c r="J68" s="9">
        <f>98.0225753540626 * $B$30 / 100</f>
        <v>98.022575354062596</v>
      </c>
      <c r="K68" s="9">
        <f>101.568352175523 * $B$30 / 100</f>
        <v>101.56835217552299</v>
      </c>
      <c r="L68" s="9">
        <f>105.114128996984 * $B$30 / 100</f>
        <v>105.11412899698399</v>
      </c>
      <c r="M68" s="9">
        <f>108.495363233919 * $B$30 / 100</f>
        <v>108.49536323391899</v>
      </c>
      <c r="N68" s="9">
        <f>111.382969717278 * $B$30 / 100</f>
        <v>111.38296971727799</v>
      </c>
      <c r="O68" s="9">
        <f>114.270576200638 * $B$30 / 100</f>
        <v>114.270576200638</v>
      </c>
      <c r="P68" s="9">
        <f>117.158182683997 * $B$30 / 100</f>
        <v>117.158182683997</v>
      </c>
      <c r="Q68" s="9">
        <f>120.045789167357 * $B$30 / 100</f>
        <v>120.045789167357</v>
      </c>
      <c r="R68" s="9">
        <f>122.933395650716 * $B$30 / 100</f>
        <v>122.93339565071599</v>
      </c>
      <c r="S68" s="9">
        <f>125.821002134076 * $B$30 / 100</f>
        <v>125.82100213407598</v>
      </c>
      <c r="T68" s="9">
        <f>128.149318330129 * $B$30 / 100</f>
        <v>128.14931833012901</v>
      </c>
      <c r="U68" s="9">
        <f>130.477634526182 * $B$30 / 100</f>
        <v>130.47763452618199</v>
      </c>
      <c r="V68" s="9">
        <f>132.805950722234 * $B$30 / 100</f>
        <v>132.805950722234</v>
      </c>
      <c r="W68" s="9">
        <f>135.134266918287 * $B$30 / 100</f>
        <v>135.13426691828701</v>
      </c>
      <c r="X68" s="9">
        <f>137.46258311434 * $B$30 / 100</f>
        <v>137.46258311433999</v>
      </c>
      <c r="Y68" s="9">
        <f>139.790899310393 * $B$30 / 100</f>
        <v>139.790899310393</v>
      </c>
      <c r="Z68" s="9">
        <f>141.948879168944 * $B$30 / 100</f>
        <v>141.94887916894399</v>
      </c>
      <c r="AA68" s="9">
        <f>144.050080248328 * $B$30 / 100</f>
        <v>144.05008024832799</v>
      </c>
      <c r="AB68" s="9">
        <f>146.151281327713 * $B$30 / 100</f>
        <v>146.15128132771301</v>
      </c>
      <c r="AC68" s="9">
        <f>148.252482407097 * $B$30 / 100</f>
        <v>148.25248240709701</v>
      </c>
      <c r="AD68" s="9">
        <f>150.353683486481 * $B$30 / 100</f>
        <v>150.353683486481</v>
      </c>
      <c r="AE68" s="9">
        <f>152.454884565865 * $B$30 / 100</f>
        <v>152.454884565865</v>
      </c>
      <c r="AF68" s="9">
        <f>154.501350423877 * $B$30 / 100</f>
        <v>154.501350423877</v>
      </c>
      <c r="AG68" s="9">
        <f>156.521061642235 * $B$30 / 100</f>
        <v>156.521061642235</v>
      </c>
      <c r="AH68" s="10">
        <f>158.515040902821 * $B$30 / 100</f>
        <v>158.515040902821</v>
      </c>
    </row>
    <row r="71" spans="1:34" ht="28.9" customHeight="1" x14ac:dyDescent="0.5">
      <c r="A71" s="1" t="s">
        <v>47</v>
      </c>
      <c r="B71" s="1"/>
    </row>
    <row r="72" spans="1:34" x14ac:dyDescent="0.25">
      <c r="A72" s="43" t="s">
        <v>19</v>
      </c>
      <c r="B72" s="44">
        <v>128</v>
      </c>
      <c r="C72" s="44">
        <v>148</v>
      </c>
      <c r="D72" s="44">
        <v>168</v>
      </c>
      <c r="E72" s="44">
        <v>188</v>
      </c>
      <c r="F72" s="44">
        <v>208</v>
      </c>
      <c r="G72" s="44">
        <v>228</v>
      </c>
      <c r="H72" s="44">
        <v>248</v>
      </c>
      <c r="I72" s="44">
        <v>268</v>
      </c>
      <c r="J72" s="44">
        <v>288</v>
      </c>
      <c r="K72" s="44">
        <v>308</v>
      </c>
      <c r="L72" s="44">
        <v>328</v>
      </c>
      <c r="M72" s="44">
        <v>348</v>
      </c>
      <c r="N72" s="44">
        <v>368</v>
      </c>
      <c r="O72" s="44">
        <v>388</v>
      </c>
      <c r="P72" s="44">
        <v>408</v>
      </c>
      <c r="Q72" s="44">
        <v>428</v>
      </c>
      <c r="R72" s="44">
        <v>448</v>
      </c>
      <c r="S72" s="44">
        <v>468</v>
      </c>
      <c r="T72" s="44">
        <v>488</v>
      </c>
      <c r="U72" s="44">
        <v>508</v>
      </c>
      <c r="V72" s="44">
        <v>528</v>
      </c>
      <c r="W72" s="44">
        <v>548</v>
      </c>
      <c r="X72" s="44">
        <v>568</v>
      </c>
      <c r="Y72" s="44">
        <v>588</v>
      </c>
      <c r="Z72" s="44">
        <v>608</v>
      </c>
      <c r="AA72" s="44">
        <v>628</v>
      </c>
      <c r="AB72" s="44">
        <v>648</v>
      </c>
      <c r="AC72" s="44">
        <v>668</v>
      </c>
      <c r="AD72" s="44">
        <v>688</v>
      </c>
      <c r="AE72" s="44">
        <v>708</v>
      </c>
      <c r="AF72" s="44">
        <v>728</v>
      </c>
      <c r="AG72" s="44">
        <v>748</v>
      </c>
      <c r="AH72" s="45">
        <v>768</v>
      </c>
    </row>
    <row r="73" spans="1:34" x14ac:dyDescent="0.25">
      <c r="A73" s="5" t="s">
        <v>43</v>
      </c>
      <c r="B73" s="6">
        <v>68.550625983471605</v>
      </c>
      <c r="C73" s="6">
        <v>73.711847746150823</v>
      </c>
      <c r="D73" s="6">
        <v>78.534608126466324</v>
      </c>
      <c r="E73" s="6">
        <v>83.077872198338937</v>
      </c>
      <c r="F73" s="6">
        <v>87.385244889680578</v>
      </c>
      <c r="G73" s="6">
        <v>91.81746591650645</v>
      </c>
      <c r="H73" s="6">
        <v>96.249686943332321</v>
      </c>
      <c r="I73" s="6">
        <v>100.68190797015821</v>
      </c>
      <c r="J73" s="6">
        <v>105.11412899698411</v>
      </c>
      <c r="K73" s="6">
        <v>109.21726485475931</v>
      </c>
      <c r="L73" s="6">
        <v>112.8267729589587</v>
      </c>
      <c r="M73" s="6">
        <v>116.43628106315811</v>
      </c>
      <c r="N73" s="6">
        <v>120.0457891673574</v>
      </c>
      <c r="O73" s="6">
        <v>123.6552972715568</v>
      </c>
      <c r="P73" s="6">
        <v>126.9851602321029</v>
      </c>
      <c r="Q73" s="6">
        <v>129.8955554771689</v>
      </c>
      <c r="R73" s="6">
        <v>132.805950722235</v>
      </c>
      <c r="S73" s="6">
        <v>135.71634596730101</v>
      </c>
      <c r="T73" s="6">
        <v>138.62674121236711</v>
      </c>
      <c r="U73" s="6">
        <v>141.42357889909869</v>
      </c>
      <c r="V73" s="6">
        <v>144.0500802483289</v>
      </c>
      <c r="W73" s="6">
        <v>146.67658159755899</v>
      </c>
      <c r="X73" s="6">
        <v>149.3030829467892</v>
      </c>
      <c r="Y73" s="6">
        <v>151.9295842960193</v>
      </c>
      <c r="Z73" s="6">
        <v>154.4918152692558</v>
      </c>
      <c r="AA73" s="6">
        <v>157.01223960576601</v>
      </c>
      <c r="AB73" s="6">
        <v>159.49283929646211</v>
      </c>
      <c r="AC73" s="6">
        <v>161.93544450698769</v>
      </c>
      <c r="AD73" s="6">
        <v>164.34174937764391</v>
      </c>
      <c r="AE73" s="6">
        <v>166.71332577011631</v>
      </c>
      <c r="AF73" s="6">
        <v>169.051635277987</v>
      </c>
      <c r="AG73" s="6">
        <v>171.35803976175191</v>
      </c>
      <c r="AH73" s="7">
        <v>173.63381062402209</v>
      </c>
    </row>
    <row r="74" spans="1:34" x14ac:dyDescent="0.25">
      <c r="A74" s="8" t="s">
        <v>44</v>
      </c>
      <c r="B74" s="9">
        <f>68.5506259834716 * $B$30 / 100</f>
        <v>68.550625983471605</v>
      </c>
      <c r="C74" s="9">
        <f>73.7118477461508 * $B$30 / 100</f>
        <v>73.711847746150795</v>
      </c>
      <c r="D74" s="9">
        <f>78.5346081264663 * $B$30 / 100</f>
        <v>78.534608126466296</v>
      </c>
      <c r="E74" s="9">
        <f>83.0778721983389 * $B$30 / 100</f>
        <v>83.077872198338895</v>
      </c>
      <c r="F74" s="9">
        <f>87.3852448896805 * $B$30 / 100</f>
        <v>87.385244889680493</v>
      </c>
      <c r="G74" s="9">
        <f>91.8174659165064 * $B$30 / 100</f>
        <v>91.817465916506407</v>
      </c>
      <c r="H74" s="9">
        <f>96.2496869433323 * $B$30 / 100</f>
        <v>96.249686943332307</v>
      </c>
      <c r="I74" s="9">
        <f>100.681907970158 * $B$30 / 100</f>
        <v>100.68190797015799</v>
      </c>
      <c r="J74" s="9">
        <f>105.114128996984 * $B$30 / 100</f>
        <v>105.11412899698399</v>
      </c>
      <c r="K74" s="9">
        <f>109.217264854759 * $B$30 / 100</f>
        <v>109.21726485475899</v>
      </c>
      <c r="L74" s="9">
        <f>112.826772958958 * $B$30 / 100</f>
        <v>112.826772958958</v>
      </c>
      <c r="M74" s="9">
        <f>116.436281063158 * $B$30 / 100</f>
        <v>116.43628106315801</v>
      </c>
      <c r="N74" s="9">
        <f>120.045789167357 * $B$30 / 100</f>
        <v>120.045789167357</v>
      </c>
      <c r="O74" s="9">
        <f>123.655297271556 * $B$30 / 100</f>
        <v>123.65529727155599</v>
      </c>
      <c r="P74" s="9">
        <f>126.985160232102 * $B$30 / 100</f>
        <v>126.985160232102</v>
      </c>
      <c r="Q74" s="9">
        <f>129.895555477168 * $B$30 / 100</f>
        <v>129.89555547716799</v>
      </c>
      <c r="R74" s="9">
        <f>132.805950722234 * $B$30 / 100</f>
        <v>132.805950722234</v>
      </c>
      <c r="S74" s="9">
        <f>135.716345967301 * $B$30 / 100</f>
        <v>135.71634596730101</v>
      </c>
      <c r="T74" s="9">
        <f>138.626741212367 * $B$30 / 100</f>
        <v>138.62674121236699</v>
      </c>
      <c r="U74" s="9">
        <f>141.423578899098 * $B$30 / 100</f>
        <v>141.423578899098</v>
      </c>
      <c r="V74" s="9">
        <f>144.050080248328 * $B$30 / 100</f>
        <v>144.05008024832799</v>
      </c>
      <c r="W74" s="9">
        <f>146.676581597559 * $B$30 / 100</f>
        <v>146.67658159755899</v>
      </c>
      <c r="X74" s="9">
        <f>149.303082946789 * $B$30 / 100</f>
        <v>149.303082946789</v>
      </c>
      <c r="Y74" s="9">
        <f>151.929584296019 * $B$30 / 100</f>
        <v>151.92958429601899</v>
      </c>
      <c r="Z74" s="9">
        <f>154.491815269255 * $B$30 / 100</f>
        <v>154.491815269255</v>
      </c>
      <c r="AA74" s="9">
        <f>157.012239605766 * $B$30 / 100</f>
        <v>157.01223960576601</v>
      </c>
      <c r="AB74" s="9">
        <f>159.492839296462 * $B$30 / 100</f>
        <v>159.49283929646199</v>
      </c>
      <c r="AC74" s="9">
        <f>161.935444506987 * $B$30 / 100</f>
        <v>161.93544450698701</v>
      </c>
      <c r="AD74" s="9">
        <f>164.341749377643 * $B$30 / 100</f>
        <v>164.341749377643</v>
      </c>
      <c r="AE74" s="9">
        <f>166.713325770116 * $B$30 / 100</f>
        <v>166.713325770116</v>
      </c>
      <c r="AF74" s="9">
        <f>169.051635277987 * $B$30 / 100</f>
        <v>169.051635277987</v>
      </c>
      <c r="AG74" s="9">
        <f>171.358039761751 * $B$30 / 100</f>
        <v>171.358039761751</v>
      </c>
      <c r="AH74" s="10">
        <f>173.633810624022 * $B$30 / 100</f>
        <v>173.633810624022</v>
      </c>
    </row>
    <row r="77" spans="1:34" ht="28.9" customHeight="1" x14ac:dyDescent="0.5">
      <c r="A77" s="1" t="s">
        <v>21</v>
      </c>
      <c r="B77" s="1"/>
    </row>
    <row r="78" spans="1:34" x14ac:dyDescent="0.25">
      <c r="A78" s="43" t="s">
        <v>14</v>
      </c>
      <c r="B78" s="44">
        <v>-80</v>
      </c>
      <c r="C78" s="44">
        <v>-70</v>
      </c>
      <c r="D78" s="44">
        <v>-60</v>
      </c>
      <c r="E78" s="44">
        <v>-50</v>
      </c>
      <c r="F78" s="44">
        <v>-40</v>
      </c>
      <c r="G78" s="44">
        <v>-30</v>
      </c>
      <c r="H78" s="44">
        <v>-20</v>
      </c>
      <c r="I78" s="44">
        <v>-10</v>
      </c>
      <c r="J78" s="44">
        <v>0</v>
      </c>
      <c r="K78" s="44">
        <v>10</v>
      </c>
      <c r="L78" s="44">
        <v>20</v>
      </c>
      <c r="M78" s="44">
        <v>30</v>
      </c>
      <c r="N78" s="44">
        <v>40</v>
      </c>
      <c r="O78" s="44">
        <v>50</v>
      </c>
      <c r="P78" s="44">
        <v>60</v>
      </c>
      <c r="Q78" s="44">
        <v>70</v>
      </c>
      <c r="R78" s="45">
        <v>80</v>
      </c>
    </row>
    <row r="79" spans="1:34" x14ac:dyDescent="0.25">
      <c r="A79" s="5" t="s">
        <v>43</v>
      </c>
      <c r="B79" s="6">
        <v>111.382969717279</v>
      </c>
      <c r="C79" s="6">
        <v>113.18772376937859</v>
      </c>
      <c r="D79" s="6">
        <v>114.9924778214783</v>
      </c>
      <c r="E79" s="6">
        <v>116.797231873578</v>
      </c>
      <c r="F79" s="6">
        <v>118.6019859256777</v>
      </c>
      <c r="G79" s="6">
        <v>120.40673997777741</v>
      </c>
      <c r="H79" s="6">
        <v>122.2114940298771</v>
      </c>
      <c r="I79" s="6">
        <v>124.0162480819768</v>
      </c>
      <c r="J79" s="6">
        <v>125.82100213407639</v>
      </c>
      <c r="K79" s="6">
        <v>127.2761997566095</v>
      </c>
      <c r="L79" s="6">
        <v>128.73139737914249</v>
      </c>
      <c r="M79" s="6">
        <v>130.1865950016755</v>
      </c>
      <c r="N79" s="6">
        <v>131.64179262420851</v>
      </c>
      <c r="O79" s="6">
        <v>133.0969902467416</v>
      </c>
      <c r="P79" s="6">
        <v>134.5521878692746</v>
      </c>
      <c r="Q79" s="6">
        <v>136.00738549180761</v>
      </c>
      <c r="R79" s="7">
        <v>137.46258311434059</v>
      </c>
    </row>
    <row r="80" spans="1:34" x14ac:dyDescent="0.25">
      <c r="A80" s="8" t="s">
        <v>44</v>
      </c>
      <c r="B80" s="9">
        <f>111.382969717278 * $B$30 / 100</f>
        <v>111.38296971727799</v>
      </c>
      <c r="C80" s="9">
        <f>113.187723769378 * $B$30 / 100</f>
        <v>113.187723769378</v>
      </c>
      <c r="D80" s="9">
        <f>114.992477821478 * $B$30 / 100</f>
        <v>114.992477821478</v>
      </c>
      <c r="E80" s="9">
        <f>116.797231873578 * $B$30 / 100</f>
        <v>116.797231873578</v>
      </c>
      <c r="F80" s="9">
        <f>118.601985925677 * $B$30 / 100</f>
        <v>118.601985925677</v>
      </c>
      <c r="G80" s="9">
        <f>120.406739977777 * $B$30 / 100</f>
        <v>120.40673997777699</v>
      </c>
      <c r="H80" s="9">
        <f>122.211494029877 * $B$30 / 100</f>
        <v>122.21149402987699</v>
      </c>
      <c r="I80" s="9">
        <f>124.016248081976 * $B$30 / 100</f>
        <v>124.01624808197602</v>
      </c>
      <c r="J80" s="9">
        <f>125.821002134076 * $B$30 / 100</f>
        <v>125.82100213407598</v>
      </c>
      <c r="K80" s="9">
        <f>127.276199756609 * $B$30 / 100</f>
        <v>127.276199756609</v>
      </c>
      <c r="L80" s="9">
        <f>128.731397379142 * $B$30 / 100</f>
        <v>128.73139737914201</v>
      </c>
      <c r="M80" s="9">
        <f>130.186595001675 * $B$30 / 100</f>
        <v>130.18659500167499</v>
      </c>
      <c r="N80" s="9">
        <f>131.641792624208 * $B$30 / 100</f>
        <v>131.64179262420799</v>
      </c>
      <c r="O80" s="9">
        <f>133.096990246741 * $B$30 / 100</f>
        <v>133.096990246741</v>
      </c>
      <c r="P80" s="9">
        <f>134.552187869274 * $B$30 / 100</f>
        <v>134.55218786927401</v>
      </c>
      <c r="Q80" s="9">
        <f>136.007385491807 * $B$30 / 100</f>
        <v>136.00738549180701</v>
      </c>
      <c r="R80" s="10">
        <f>137.46258311434 * $B$30 / 100</f>
        <v>137.46258311433999</v>
      </c>
    </row>
  </sheetData>
  <sheetProtection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Offset</vt:lpstr>
      <vt:lpstr>Short Pulse Adder</vt:lpstr>
      <vt:lpstr>Minimum Pulse Width</vt:lpstr>
      <vt:lpstr>Flow 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Richards</dc:creator>
  <cp:lastModifiedBy>Simon Richards</cp:lastModifiedBy>
  <dcterms:created xsi:type="dcterms:W3CDTF">2022-10-24T01:45:11Z</dcterms:created>
  <dcterms:modified xsi:type="dcterms:W3CDTF">2022-10-24T01:50:26Z</dcterms:modified>
</cp:coreProperties>
</file>