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L\"/>
    </mc:Choice>
  </mc:AlternateContent>
  <xr:revisionPtr revIDLastSave="0" documentId="13_ncr:1_{D40484F5-D0C1-48BE-92B9-246FC79E5842}" xr6:coauthVersionLast="47" xr6:coauthVersionMax="47" xr10:uidLastSave="{00000000-0000-0000-0000-000000000000}"/>
  <bookViews>
    <workbookView xWindow="38280" yWindow="-120" windowWidth="38640" windowHeight="21240" activeTab="7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8" l="1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E41" i="8"/>
  <c r="C41" i="8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</calcChain>
</file>

<file path=xl/sharedStrings.xml><?xml version="1.0" encoding="utf-8"?>
<sst xmlns="http://schemas.openxmlformats.org/spreadsheetml/2006/main" count="294" uniqueCount="44">
  <si>
    <t>P01, 0411, P59</t>
  </si>
  <si>
    <t>Injector Type:</t>
  </si>
  <si>
    <t>HP525L</t>
  </si>
  <si>
    <t>Matched Set:</t>
  </si>
  <si>
    <t>None selected</t>
  </si>
  <si>
    <t>Report Date:</t>
  </si>
  <si>
    <t>18/05/2022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</si>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</sst>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7433D5-9D2D-47DB-B6FA-18CD272F3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B49B9D-99BF-4477-BDBB-3AB24308A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E90803-9147-46B5-B874-EA7E1B4A9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F3414A-23FE-4CC8-AFE3-AA3041735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3BBA62-D2A8-4930-B585-0D7DF26D0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D3B577-C61C-407C-B719-67FBD834B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249F96-9C0D-4F75-88AB-E9DA97C93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F4059E-071E-4C37-9347-162243AB0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C160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0.42999999999999988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57.551279564013477</v>
      </c>
      <c r="C41" s="6">
        <f>57.5512795640134 * $B$36 / 100</f>
        <v>57.551279564013406</v>
      </c>
      <c r="D41" s="6">
        <v>7.2513333333333332</v>
      </c>
      <c r="E41" s="7">
        <f>7.25133333333333 * $B$36 / 100</f>
        <v>7.2513333333333296</v>
      </c>
    </row>
    <row r="42" spans="1:5" x14ac:dyDescent="0.25">
      <c r="A42" s="5">
        <v>5</v>
      </c>
      <c r="B42" s="6">
        <v>57.911940686784597</v>
      </c>
      <c r="C42" s="6">
        <f>57.9119406867846 * $B$36 / 100</f>
        <v>57.911940686784604</v>
      </c>
      <c r="D42" s="6">
        <v>7.2967758333333332</v>
      </c>
      <c r="E42" s="7">
        <f>7.29677583333333 * $B$36 / 100</f>
        <v>7.2967758333333306</v>
      </c>
    </row>
    <row r="43" spans="1:5" x14ac:dyDescent="0.25">
      <c r="A43" s="5">
        <v>10</v>
      </c>
      <c r="B43" s="6">
        <v>58.272601809555717</v>
      </c>
      <c r="C43" s="6">
        <f>58.2726018095557 * $B$36 / 100</f>
        <v>58.272601809555702</v>
      </c>
      <c r="D43" s="6">
        <v>7.3422183333333324</v>
      </c>
      <c r="E43" s="7">
        <f>7.34221833333333 * $B$36 / 100</f>
        <v>7.3422183333333297</v>
      </c>
    </row>
    <row r="44" spans="1:5" x14ac:dyDescent="0.25">
      <c r="A44" s="5">
        <v>15</v>
      </c>
      <c r="B44" s="6">
        <v>58.633262932326851</v>
      </c>
      <c r="C44" s="6">
        <f>58.6332629323268 * $B$36 / 100</f>
        <v>58.633262932326801</v>
      </c>
      <c r="D44" s="6">
        <v>7.3876608333333333</v>
      </c>
      <c r="E44" s="7">
        <f>7.38766083333333 * $B$36 / 100</f>
        <v>7.3876608333333298</v>
      </c>
    </row>
    <row r="45" spans="1:5" x14ac:dyDescent="0.25">
      <c r="A45" s="5">
        <v>20</v>
      </c>
      <c r="B45" s="6">
        <v>58.993924055097978</v>
      </c>
      <c r="C45" s="6">
        <f>58.9939240550979 * $B$36 / 100</f>
        <v>58.993924055097892</v>
      </c>
      <c r="D45" s="6">
        <v>7.4331033333333343</v>
      </c>
      <c r="E45" s="7">
        <f>7.43310333333333 * $B$36 / 100</f>
        <v>7.4331033333333298</v>
      </c>
    </row>
    <row r="46" spans="1:5" x14ac:dyDescent="0.25">
      <c r="A46" s="5">
        <v>25</v>
      </c>
      <c r="B46" s="6">
        <v>59.354585177869097</v>
      </c>
      <c r="C46" s="6">
        <f>59.3545851778691 * $B$36 / 100</f>
        <v>59.354585177869097</v>
      </c>
      <c r="D46" s="6">
        <v>7.4785458333333343</v>
      </c>
      <c r="E46" s="7">
        <f>7.47854583333333 * $B$36 / 100</f>
        <v>7.4785458333333308</v>
      </c>
    </row>
    <row r="47" spans="1:5" x14ac:dyDescent="0.25">
      <c r="A47" s="5">
        <v>30</v>
      </c>
      <c r="B47" s="6">
        <v>59.715246300640231</v>
      </c>
      <c r="C47" s="6">
        <f>59.7152463006402 * $B$36 / 100</f>
        <v>59.715246300640203</v>
      </c>
      <c r="D47" s="6">
        <v>7.5239883333333344</v>
      </c>
      <c r="E47" s="7">
        <f>7.52398833333333 * $B$36 / 100</f>
        <v>7.5239883333333299</v>
      </c>
    </row>
    <row r="48" spans="1:5" x14ac:dyDescent="0.25">
      <c r="A48" s="5">
        <v>35</v>
      </c>
      <c r="B48" s="6">
        <v>60.075907423411351</v>
      </c>
      <c r="C48" s="6">
        <f>60.0759074234113 * $B$36 / 100</f>
        <v>60.075907423411302</v>
      </c>
      <c r="D48" s="6">
        <v>7.5694308333333344</v>
      </c>
      <c r="E48" s="7">
        <f>7.56943083333333 * $B$36 / 100</f>
        <v>7.56943083333333</v>
      </c>
    </row>
    <row r="49" spans="1:18" x14ac:dyDescent="0.25">
      <c r="A49" s="5">
        <v>40</v>
      </c>
      <c r="B49" s="6">
        <v>60.436568546182478</v>
      </c>
      <c r="C49" s="6">
        <f>60.4365685461824 * $B$36 / 100</f>
        <v>60.4365685461824</v>
      </c>
      <c r="D49" s="6">
        <v>7.6148733333333336</v>
      </c>
      <c r="E49" s="7">
        <f>7.61487333333333 * $B$36 / 100</f>
        <v>7.6148733333333301</v>
      </c>
    </row>
    <row r="50" spans="1:18" x14ac:dyDescent="0.25">
      <c r="A50" s="5">
        <v>45</v>
      </c>
      <c r="B50" s="6">
        <v>60.797229668953612</v>
      </c>
      <c r="C50" s="6">
        <f>60.7972296689536 * $B$36 / 100</f>
        <v>60.797229668953598</v>
      </c>
      <c r="D50" s="6">
        <v>7.6603158333333337</v>
      </c>
      <c r="E50" s="7">
        <f>7.66031583333333 * $B$36 / 100</f>
        <v>7.660315833333331</v>
      </c>
    </row>
    <row r="51" spans="1:18" x14ac:dyDescent="0.25">
      <c r="A51" s="5">
        <v>50</v>
      </c>
      <c r="B51" s="6">
        <v>61.157890791724718</v>
      </c>
      <c r="C51" s="6">
        <f>61.1578907917247 * $B$36 / 100</f>
        <v>61.157890791724697</v>
      </c>
      <c r="D51" s="6">
        <v>7.7057583333333328</v>
      </c>
      <c r="E51" s="7">
        <f>7.70575833333333 * $B$36 / 100</f>
        <v>7.7057583333333302</v>
      </c>
    </row>
    <row r="52" spans="1:18" x14ac:dyDescent="0.25">
      <c r="A52" s="5">
        <v>55</v>
      </c>
      <c r="B52" s="6">
        <v>61.518551914495852</v>
      </c>
      <c r="C52" s="6">
        <f>61.5185519144958 * $B$36 / 100</f>
        <v>61.518551914495802</v>
      </c>
      <c r="D52" s="6">
        <v>7.7512008333333338</v>
      </c>
      <c r="E52" s="7">
        <f>7.75120083333333 * $B$36 / 100</f>
        <v>7.7512008333333302</v>
      </c>
    </row>
    <row r="53" spans="1:18" x14ac:dyDescent="0.25">
      <c r="A53" s="5">
        <v>60</v>
      </c>
      <c r="B53" s="6">
        <v>61.879213037266979</v>
      </c>
      <c r="C53" s="6">
        <f>61.8792130372669 * $B$36 / 100</f>
        <v>61.879213037266901</v>
      </c>
      <c r="D53" s="6">
        <v>7.7966433333333338</v>
      </c>
      <c r="E53" s="7">
        <f>7.79664333333333 * $B$36 / 100</f>
        <v>7.7966433333333303</v>
      </c>
    </row>
    <row r="54" spans="1:18" x14ac:dyDescent="0.25">
      <c r="A54" s="5">
        <v>65</v>
      </c>
      <c r="B54" s="6">
        <v>62.239874160038113</v>
      </c>
      <c r="C54" s="6">
        <f>62.2398741600381 * $B$36 / 100</f>
        <v>62.239874160038099</v>
      </c>
      <c r="D54" s="6">
        <v>7.8420858333333339</v>
      </c>
      <c r="E54" s="7">
        <f>7.84208583333333 * $B$36 / 100</f>
        <v>7.8420858333333312</v>
      </c>
    </row>
    <row r="55" spans="1:18" x14ac:dyDescent="0.25">
      <c r="A55" s="5">
        <v>70</v>
      </c>
      <c r="B55" s="6">
        <v>62.600535282809233</v>
      </c>
      <c r="C55" s="6">
        <f>62.6005352828092 * $B$36 / 100</f>
        <v>62.600535282809197</v>
      </c>
      <c r="D55" s="6">
        <v>7.8875283333333348</v>
      </c>
      <c r="E55" s="7">
        <f>7.88752833333333 * $B$36 / 100</f>
        <v>7.8875283333333304</v>
      </c>
    </row>
    <row r="56" spans="1:18" x14ac:dyDescent="0.25">
      <c r="A56" s="5">
        <v>75</v>
      </c>
      <c r="B56" s="6">
        <v>62.961196405580353</v>
      </c>
      <c r="C56" s="6">
        <f>62.9611964055803 * $B$36 / 100</f>
        <v>62.961196405580303</v>
      </c>
      <c r="D56" s="6">
        <v>7.932970833333334</v>
      </c>
      <c r="E56" s="7">
        <f>7.93297083333333 * $B$36 / 100</f>
        <v>7.9329708333333304</v>
      </c>
    </row>
    <row r="57" spans="1:18" x14ac:dyDescent="0.25">
      <c r="A57" s="8">
        <v>80</v>
      </c>
      <c r="B57" s="9">
        <v>63.32185752835148</v>
      </c>
      <c r="C57" s="9">
        <f>63.3218575283514 * $B$36 / 100</f>
        <v>63.321857528351401</v>
      </c>
      <c r="D57" s="9">
        <v>7.9784133333333349</v>
      </c>
      <c r="E57" s="10">
        <f>7.97841333333333 * $B$36 / 100</f>
        <v>7.9784133333333296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29" x14ac:dyDescent="0.25">
      <c r="A65" s="24" t="s">
        <v>29</v>
      </c>
      <c r="B65" s="25" t="s">
        <v>30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6"/>
    </row>
    <row r="66" spans="1:29" x14ac:dyDescent="0.25">
      <c r="A66" s="27" t="s">
        <v>19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9">
        <v>18</v>
      </c>
    </row>
    <row r="67" spans="1:29" x14ac:dyDescent="0.25">
      <c r="A67" s="30">
        <v>0</v>
      </c>
      <c r="B67" s="31">
        <v>6.2436232527550137</v>
      </c>
      <c r="C67" s="31">
        <v>5.5074769664883121</v>
      </c>
      <c r="D67" s="31">
        <v>4.8515556347925104</v>
      </c>
      <c r="E67" s="31">
        <v>4.269548552620738</v>
      </c>
      <c r="F67" s="31">
        <v>3.755403566510787</v>
      </c>
      <c r="G67" s="31">
        <v>3.3033270745851109</v>
      </c>
      <c r="H67" s="31">
        <v>2.9077840265508188</v>
      </c>
      <c r="I67" s="31">
        <v>2.5634979236996802</v>
      </c>
      <c r="J67" s="31">
        <v>2.2654508189081359</v>
      </c>
      <c r="K67" s="31">
        <v>2.008883316637275</v>
      </c>
      <c r="L67" s="31">
        <v>1.7892945729328571</v>
      </c>
      <c r="M67" s="31">
        <v>1.602442295425299</v>
      </c>
      <c r="N67" s="31">
        <v>1.4443427433296661</v>
      </c>
      <c r="O67" s="31">
        <v>1.3112707274457081</v>
      </c>
      <c r="P67" s="31">
        <v>1.1997596101578241</v>
      </c>
      <c r="Q67" s="31">
        <v>1.1066013054350641</v>
      </c>
      <c r="R67" s="31">
        <v>1.028846278831153</v>
      </c>
      <c r="S67" s="31">
        <v>0.96380354748446373</v>
      </c>
      <c r="T67" s="31">
        <v>0.90904068011805739</v>
      </c>
      <c r="U67" s="31">
        <v>0.86238379703962142</v>
      </c>
      <c r="V67" s="31">
        <v>0.82191757014152167</v>
      </c>
      <c r="W67" s="31">
        <v>0.78598522290077732</v>
      </c>
      <c r="X67" s="31">
        <v>0.75318853037908107</v>
      </c>
      <c r="Y67" s="31">
        <v>0.72238781922276374</v>
      </c>
      <c r="Z67" s="31">
        <v>0.6927019676628402</v>
      </c>
      <c r="AA67" s="31">
        <v>0.66350840551499624</v>
      </c>
      <c r="AB67" s="31">
        <v>0.63444311417954513</v>
      </c>
      <c r="AC67" s="32">
        <v>0.60540062664143335</v>
      </c>
    </row>
    <row r="68" spans="1:29" x14ac:dyDescent="0.25">
      <c r="A68" s="30">
        <v>5</v>
      </c>
      <c r="B68" s="31">
        <v>6.2987861061856236</v>
      </c>
      <c r="C68" s="31">
        <v>5.5562654684715929</v>
      </c>
      <c r="D68" s="31">
        <v>4.8944868652697169</v>
      </c>
      <c r="E68" s="31">
        <v>4.3071188653384853</v>
      </c>
      <c r="F68" s="31">
        <v>3.7880885890210578</v>
      </c>
      <c r="G68" s="31">
        <v>3.3315817082452499</v>
      </c>
      <c r="H68" s="31">
        <v>2.9320424465235391</v>
      </c>
      <c r="I68" s="31">
        <v>2.5841735789530569</v>
      </c>
      <c r="J68" s="31">
        <v>2.2829364322156032</v>
      </c>
      <c r="K68" s="31">
        <v>2.023550884577642</v>
      </c>
      <c r="L68" s="31">
        <v>1.801495365890289</v>
      </c>
      <c r="M68" s="31">
        <v>1.6125068575893251</v>
      </c>
      <c r="N68" s="31">
        <v>1.4525808926951891</v>
      </c>
      <c r="O68" s="31">
        <v>1.3179715558129821</v>
      </c>
      <c r="P68" s="31">
        <v>1.2051914831324699</v>
      </c>
      <c r="Q68" s="31">
        <v>1.111011862428074</v>
      </c>
      <c r="R68" s="31">
        <v>1.032462433058877</v>
      </c>
      <c r="S68" s="31">
        <v>0.96683148596862767</v>
      </c>
      <c r="T68" s="31">
        <v>0.9116658636857321</v>
      </c>
      <c r="U68" s="31">
        <v>0.86477096032325473</v>
      </c>
      <c r="V68" s="31">
        <v>0.82421072157892628</v>
      </c>
      <c r="W68" s="31">
        <v>0.78830764473512194</v>
      </c>
      <c r="X68" s="31">
        <v>0.75564277865889895</v>
      </c>
      <c r="Y68" s="31">
        <v>0.72505572380196193</v>
      </c>
      <c r="Z68" s="31">
        <v>0.69564463220068995</v>
      </c>
      <c r="AA68" s="31">
        <v>0.66676620747611215</v>
      </c>
      <c r="AB68" s="31">
        <v>0.63803570483393379</v>
      </c>
      <c r="AC68" s="32">
        <v>0.60932693106446922</v>
      </c>
    </row>
    <row r="69" spans="1:29" x14ac:dyDescent="0.25">
      <c r="A69" s="30">
        <v>10</v>
      </c>
      <c r="B69" s="31">
        <v>6.3545091827089299</v>
      </c>
      <c r="C69" s="31">
        <v>5.6055718833848216</v>
      </c>
      <c r="D69" s="31">
        <v>4.9378953595665021</v>
      </c>
      <c r="E69" s="31">
        <v>4.3451274538178319</v>
      </c>
      <c r="F69" s="31">
        <v>3.821174560287329</v>
      </c>
      <c r="G69" s="31">
        <v>3.360201624708175</v>
      </c>
      <c r="H69" s="31">
        <v>2.956632144398208</v>
      </c>
      <c r="I69" s="31">
        <v>2.6051481682599311</v>
      </c>
      <c r="J69" s="31">
        <v>2.3006902967805059</v>
      </c>
      <c r="K69" s="31">
        <v>2.0384576820317561</v>
      </c>
      <c r="L69" s="31">
        <v>1.813908027670162</v>
      </c>
      <c r="M69" s="31">
        <v>1.622757588936877</v>
      </c>
      <c r="N69" s="31">
        <v>1.4609811726576929</v>
      </c>
      <c r="O69" s="31">
        <v>1.324812137243083</v>
      </c>
      <c r="P69" s="31">
        <v>1.2107423926881791</v>
      </c>
      <c r="Q69" s="31">
        <v>1.1155224005727571</v>
      </c>
      <c r="R69" s="31">
        <v>1.0361611740612739</v>
      </c>
      <c r="S69" s="31">
        <v>0.9699262779028347</v>
      </c>
      <c r="T69" s="31">
        <v>0.91434382843121242</v>
      </c>
      <c r="U69" s="31">
        <v>0.86719849356483536</v>
      </c>
      <c r="V69" s="31">
        <v>0.82653349280679866</v>
      </c>
      <c r="W69" s="31">
        <v>0.79065059724484332</v>
      </c>
      <c r="X69" s="31">
        <v>0.75811012955139756</v>
      </c>
      <c r="Y69" s="31">
        <v>0.727730963983518</v>
      </c>
      <c r="Z69" s="31">
        <v>0.69859052638294217</v>
      </c>
      <c r="AA69" s="31">
        <v>0.67002479417609007</v>
      </c>
      <c r="AB69" s="31">
        <v>0.64162829637399632</v>
      </c>
      <c r="AC69" s="32">
        <v>0.61325411357236714</v>
      </c>
    </row>
    <row r="70" spans="1:29" x14ac:dyDescent="0.25">
      <c r="A70" s="30">
        <v>15</v>
      </c>
      <c r="B70" s="31">
        <v>6.4107942721818656</v>
      </c>
      <c r="C70" s="31">
        <v>5.6553979322247168</v>
      </c>
      <c r="D70" s="31">
        <v>4.9817827698193744</v>
      </c>
      <c r="E70" s="31">
        <v>4.383575901335063</v>
      </c>
      <c r="F70" s="31">
        <v>3.8546629947256679</v>
      </c>
      <c r="G70" s="31">
        <v>3.3891882695297331</v>
      </c>
      <c r="H70" s="31">
        <v>2.9815544968704661</v>
      </c>
      <c r="I70" s="31">
        <v>2.6264229994557251</v>
      </c>
      <c r="J70" s="31">
        <v>2.3187136515780411</v>
      </c>
      <c r="K70" s="31">
        <v>2.0536048791146029</v>
      </c>
      <c r="L70" s="31">
        <v>1.8265336595272541</v>
      </c>
      <c r="M70" s="31">
        <v>1.63319552186251</v>
      </c>
      <c r="N70" s="31">
        <v>1.4695445467515289</v>
      </c>
      <c r="O70" s="31">
        <v>1.331793366410148</v>
      </c>
      <c r="P70" s="31">
        <v>1.216413164638861</v>
      </c>
      <c r="Q70" s="31">
        <v>1.1201336768228101</v>
      </c>
      <c r="R70" s="31">
        <v>1.0399431899318199</v>
      </c>
      <c r="S70" s="31">
        <v>0.97308854252035115</v>
      </c>
      <c r="T70" s="31">
        <v>0.91707512472754971</v>
      </c>
      <c r="U70" s="31">
        <v>0.8696668782772079</v>
      </c>
      <c r="V70" s="31">
        <v>0.82888629647777379</v>
      </c>
      <c r="W70" s="31">
        <v>0.79301442422236967</v>
      </c>
      <c r="X70" s="31">
        <v>0.76059085798876491</v>
      </c>
      <c r="Y70" s="31">
        <v>0.73041374583940311</v>
      </c>
      <c r="Z70" s="31">
        <v>0.70153978742138012</v>
      </c>
      <c r="AA70" s="31">
        <v>0.67328423396646297</v>
      </c>
      <c r="AB70" s="31">
        <v>0.6452208882910746</v>
      </c>
      <c r="AC70" s="32">
        <v>0.61718210479627089</v>
      </c>
    </row>
    <row r="71" spans="1:29" x14ac:dyDescent="0.25">
      <c r="A71" s="30">
        <v>20</v>
      </c>
      <c r="B71" s="31">
        <v>6.4676431673159431</v>
      </c>
      <c r="C71" s="31">
        <v>5.7057453388425703</v>
      </c>
      <c r="D71" s="31">
        <v>5.0261507510194088</v>
      </c>
      <c r="E71" s="31">
        <v>4.4224657940210452</v>
      </c>
      <c r="F71" s="31">
        <v>3.8885554096067301</v>
      </c>
      <c r="G71" s="31">
        <v>3.4185430911203709</v>
      </c>
      <c r="H71" s="31">
        <v>3.0068108834905352</v>
      </c>
      <c r="I71" s="31">
        <v>2.6479993832304518</v>
      </c>
      <c r="J71" s="31">
        <v>2.3370077384380119</v>
      </c>
      <c r="K71" s="31">
        <v>2.068993648795769</v>
      </c>
      <c r="L71" s="31">
        <v>1.8393733655709339</v>
      </c>
      <c r="M71" s="31">
        <v>1.6438216916153769</v>
      </c>
      <c r="N71" s="31">
        <v>1.478271981365636</v>
      </c>
      <c r="O71" s="31">
        <v>1.338916140842902</v>
      </c>
      <c r="P71" s="31">
        <v>1.2222046276530301</v>
      </c>
      <c r="Q71" s="31">
        <v>1.124846450986537</v>
      </c>
      <c r="R71" s="31">
        <v>1.043809171618596</v>
      </c>
      <c r="S71" s="31">
        <v>0.97631890190904769</v>
      </c>
      <c r="T71" s="31">
        <v>0.91986030580240252</v>
      </c>
      <c r="U71" s="31">
        <v>0.87217659882779741</v>
      </c>
      <c r="V71" s="31">
        <v>0.83126954809906795</v>
      </c>
      <c r="W71" s="31">
        <v>0.795399472314683</v>
      </c>
      <c r="X71" s="31">
        <v>0.76308524175779624</v>
      </c>
      <c r="Y71" s="31">
        <v>0.73310427829619385</v>
      </c>
      <c r="Z71" s="31">
        <v>0.70449255538234312</v>
      </c>
      <c r="AA71" s="31">
        <v>0.67654459805338085</v>
      </c>
      <c r="AB71" s="31">
        <v>0.64881348293109109</v>
      </c>
      <c r="AC71" s="32">
        <v>0.62111083822188828</v>
      </c>
    </row>
    <row r="72" spans="1:29" x14ac:dyDescent="0.25">
      <c r="A72" s="30">
        <v>25</v>
      </c>
      <c r="B72" s="31">
        <v>6.5250576636772486</v>
      </c>
      <c r="C72" s="31">
        <v>5.7566158299442636</v>
      </c>
      <c r="D72" s="31">
        <v>5.0710009610122686</v>
      </c>
      <c r="E72" s="31">
        <v>4.4617987208612311</v>
      </c>
      <c r="F72" s="31">
        <v>3.922853325055748</v>
      </c>
      <c r="G72" s="31">
        <v>3.4482675407451011</v>
      </c>
      <c r="H72" s="31">
        <v>3.0324026866632212</v>
      </c>
      <c r="I72" s="31">
        <v>2.6698786331286972</v>
      </c>
      <c r="J72" s="31">
        <v>2.3555738020447858</v>
      </c>
      <c r="K72" s="31">
        <v>2.0846251668994111</v>
      </c>
      <c r="L72" s="31">
        <v>1.852428252765141</v>
      </c>
      <c r="M72" s="31">
        <v>1.6546371362992141</v>
      </c>
      <c r="N72" s="31">
        <v>1.487164445743522</v>
      </c>
      <c r="O72" s="31">
        <v>1.3461813609246329</v>
      </c>
      <c r="P72" s="31">
        <v>1.228117613253765</v>
      </c>
      <c r="Q72" s="31">
        <v>1.1296614857267919</v>
      </c>
      <c r="R72" s="31">
        <v>1.0477598129242589</v>
      </c>
      <c r="S72" s="31">
        <v>0.97961798101136632</v>
      </c>
      <c r="T72" s="31">
        <v>0.92269992773798282</v>
      </c>
      <c r="U72" s="31">
        <v>0.87472814243861696</v>
      </c>
      <c r="V72" s="31">
        <v>0.8336836660324769</v>
      </c>
      <c r="W72" s="31">
        <v>0.79780609102337297</v>
      </c>
      <c r="X72" s="31">
        <v>0.76559356149984115</v>
      </c>
      <c r="Y72" s="31">
        <v>0.73580277313503273</v>
      </c>
      <c r="Z72" s="31">
        <v>0.70744897318676958</v>
      </c>
      <c r="AA72" s="31">
        <v>0.67980596049755704</v>
      </c>
      <c r="AB72" s="31">
        <v>0.6524060854945456</v>
      </c>
      <c r="AC72" s="32">
        <v>0.62504025018951359</v>
      </c>
    </row>
    <row r="73" spans="1:29" x14ac:dyDescent="0.25">
      <c r="A73" s="30">
        <v>30</v>
      </c>
      <c r="B73" s="31">
        <v>6.5830395596864646</v>
      </c>
      <c r="C73" s="31">
        <v>5.8080111350902559</v>
      </c>
      <c r="D73" s="31">
        <v>5.1163350604982103</v>
      </c>
      <c r="E73" s="31">
        <v>4.5015762736956466</v>
      </c>
      <c r="F73" s="31">
        <v>3.9575582640525382</v>
      </c>
      <c r="G73" s="31">
        <v>3.4783630725235239</v>
      </c>
      <c r="H73" s="31">
        <v>3.058331291647904</v>
      </c>
      <c r="I73" s="31">
        <v>2.6920620655496288</v>
      </c>
      <c r="J73" s="31">
        <v>2.3744130899373221</v>
      </c>
      <c r="K73" s="31">
        <v>2.100500612104264</v>
      </c>
      <c r="L73" s="31">
        <v>1.865699430928395</v>
      </c>
      <c r="M73" s="31">
        <v>1.6656428968723189</v>
      </c>
      <c r="N73" s="31">
        <v>1.4962229119832859</v>
      </c>
      <c r="O73" s="31">
        <v>1.353589929893227</v>
      </c>
      <c r="P73" s="31">
        <v>1.234152955818731</v>
      </c>
      <c r="Q73" s="31">
        <v>1.134579546561028</v>
      </c>
      <c r="R73" s="31">
        <v>1.0517958105060381</v>
      </c>
      <c r="S73" s="31">
        <v>0.98298640762431178</v>
      </c>
      <c r="T73" s="31">
        <v>0.9255945494710982</v>
      </c>
      <c r="U73" s="31">
        <v>0.87732199918626286</v>
      </c>
      <c r="V73" s="31">
        <v>0.83612907149436388</v>
      </c>
      <c r="W73" s="31">
        <v>0.80023463270460149</v>
      </c>
      <c r="X73" s="31">
        <v>0.76811610071086489</v>
      </c>
      <c r="Y73" s="31">
        <v>0.73850944499164772</v>
      </c>
      <c r="Z73" s="31">
        <v>0.71040918661016816</v>
      </c>
      <c r="AA73" s="31">
        <v>0.683068398214289</v>
      </c>
      <c r="AB73" s="31">
        <v>0.6559987040365185</v>
      </c>
      <c r="AC73" s="32">
        <v>0.62897027989399512</v>
      </c>
    </row>
    <row r="74" spans="1:29" x14ac:dyDescent="0.25">
      <c r="A74" s="30">
        <v>35</v>
      </c>
      <c r="B74" s="31">
        <v>6.6415906566188374</v>
      </c>
      <c r="C74" s="31">
        <v>5.8599329866955783</v>
      </c>
      <c r="D74" s="31">
        <v>5.1621547130320389</v>
      </c>
      <c r="E74" s="31">
        <v>4.5418000472188966</v>
      </c>
      <c r="F74" s="31">
        <v>3.9926717524314879</v>
      </c>
      <c r="G74" s="31">
        <v>3.5088311434298181</v>
      </c>
      <c r="H74" s="31">
        <v>3.0845980865585481</v>
      </c>
      <c r="I74" s="31">
        <v>2.7145509997469959</v>
      </c>
      <c r="J74" s="31">
        <v>2.3935268525091482</v>
      </c>
      <c r="K74" s="31">
        <v>2.116621165943652</v>
      </c>
      <c r="L74" s="31">
        <v>1.879188012733805</v>
      </c>
      <c r="M74" s="31">
        <v>1.676840017147579</v>
      </c>
      <c r="N74" s="31">
        <v>1.505448355037597</v>
      </c>
      <c r="O74" s="31">
        <v>1.361142753841144</v>
      </c>
      <c r="P74" s="31">
        <v>1.240311492580169</v>
      </c>
      <c r="Q74" s="31">
        <v>1.139601401861281</v>
      </c>
      <c r="R74" s="31">
        <v>1.055917863875746</v>
      </c>
      <c r="S74" s="31">
        <v>0.9864248123995023</v>
      </c>
      <c r="T74" s="31">
        <v>0.92854473279313332</v>
      </c>
      <c r="U74" s="31">
        <v>0.87995866200189521</v>
      </c>
      <c r="V74" s="31">
        <v>0.83860618855570024</v>
      </c>
      <c r="W74" s="31">
        <v>0.80268545256911494</v>
      </c>
      <c r="X74" s="31">
        <v>0.77065314574137367</v>
      </c>
      <c r="Y74" s="31">
        <v>0.74122451135637124</v>
      </c>
      <c r="Z74" s="31">
        <v>0.71337334428266364</v>
      </c>
      <c r="AA74" s="31">
        <v>0.68633199097347153</v>
      </c>
      <c r="AB74" s="31">
        <v>0.65959134946669451</v>
      </c>
      <c r="AC74" s="32">
        <v>0.63290086938481227</v>
      </c>
    </row>
    <row r="75" spans="1:29" x14ac:dyDescent="0.25">
      <c r="A75" s="30">
        <v>40</v>
      </c>
      <c r="B75" s="31">
        <v>6.700712758604201</v>
      </c>
      <c r="C75" s="31">
        <v>5.9123831200298609</v>
      </c>
      <c r="D75" s="31">
        <v>5.2084615850231692</v>
      </c>
      <c r="E75" s="31">
        <v>4.5824716389801727</v>
      </c>
      <c r="F75" s="31">
        <v>4.0281953188815747</v>
      </c>
      <c r="G75" s="31">
        <v>3.53967321329274</v>
      </c>
      <c r="H75" s="31">
        <v>3.111204462363697</v>
      </c>
      <c r="I75" s="31">
        <v>2.737346757829128</v>
      </c>
      <c r="J75" s="31">
        <v>2.4129163430083831</v>
      </c>
      <c r="K75" s="31">
        <v>2.1329880128054679</v>
      </c>
      <c r="L75" s="31">
        <v>1.8928951137090559</v>
      </c>
      <c r="M75" s="31">
        <v>1.688229543792475</v>
      </c>
      <c r="N75" s="31">
        <v>1.514841752713707</v>
      </c>
      <c r="O75" s="31">
        <v>1.3688407417154149</v>
      </c>
      <c r="P75" s="31">
        <v>1.2465940636249071</v>
      </c>
      <c r="Q75" s="31">
        <v>1.1447278228541491</v>
      </c>
      <c r="R75" s="31">
        <v>1.06012667539978</v>
      </c>
      <c r="S75" s="31">
        <v>0.98993382884309533</v>
      </c>
      <c r="T75" s="31">
        <v>0.9315510423500506</v>
      </c>
      <c r="U75" s="31">
        <v>0.88263862667125814</v>
      </c>
      <c r="V75" s="31">
        <v>0.8411154441420009</v>
      </c>
      <c r="W75" s="31">
        <v>0.80515890868220386</v>
      </c>
      <c r="X75" s="31">
        <v>0.77320498579648245</v>
      </c>
      <c r="Y75" s="31">
        <v>0.74394819257407196</v>
      </c>
      <c r="Z75" s="31">
        <v>0.71634159768890115</v>
      </c>
      <c r="AA75" s="31">
        <v>0.68959682139956191</v>
      </c>
      <c r="AB75" s="31">
        <v>0.66318403554929806</v>
      </c>
      <c r="AC75" s="32">
        <v>0.6368319635659746</v>
      </c>
    </row>
    <row r="76" spans="1:29" x14ac:dyDescent="0.25">
      <c r="A76" s="30">
        <v>45</v>
      </c>
      <c r="B76" s="31">
        <v>6.7604076726269664</v>
      </c>
      <c r="C76" s="31">
        <v>5.9653632732172879</v>
      </c>
      <c r="D76" s="31">
        <v>5.2552573457355756</v>
      </c>
      <c r="E76" s="31">
        <v>4.6235926493832409</v>
      </c>
      <c r="F76" s="31">
        <v>4.0641304949463466</v>
      </c>
      <c r="G76" s="31">
        <v>3.5708907447956268</v>
      </c>
      <c r="H76" s="31">
        <v>3.1381518128864738</v>
      </c>
      <c r="I76" s="31">
        <v>2.7604506647589302</v>
      </c>
      <c r="J76" s="31">
        <v>2.4325828175377122</v>
      </c>
      <c r="K76" s="31">
        <v>2.1496023399321942</v>
      </c>
      <c r="L76" s="31">
        <v>1.9068218522364071</v>
      </c>
      <c r="M76" s="31">
        <v>1.69981252632904</v>
      </c>
      <c r="N76" s="31">
        <v>1.5244040856734571</v>
      </c>
      <c r="O76" s="31">
        <v>1.3766848053176639</v>
      </c>
      <c r="P76" s="31">
        <v>1.2530015118943401</v>
      </c>
      <c r="Q76" s="31">
        <v>1.149959583620827</v>
      </c>
      <c r="R76" s="31">
        <v>1.064422950299118</v>
      </c>
      <c r="S76" s="31">
        <v>0.99351409331586638</v>
      </c>
      <c r="T76" s="31">
        <v>0.93461404564239814</v>
      </c>
      <c r="U76" s="31">
        <v>0.88536239183469601</v>
      </c>
      <c r="V76" s="31">
        <v>0.84365726803339847</v>
      </c>
      <c r="W76" s="31">
        <v>0.80765536196379462</v>
      </c>
      <c r="X76" s="31">
        <v>0.7757719129358629</v>
      </c>
      <c r="Y76" s="31">
        <v>0.74668071184421136</v>
      </c>
      <c r="Z76" s="31">
        <v>0.71931410116812733</v>
      </c>
      <c r="AA76" s="31">
        <v>0.692862974971579</v>
      </c>
      <c r="AB76" s="31">
        <v>0.6667767789031559</v>
      </c>
      <c r="AC76" s="32">
        <v>0.64076351019609146</v>
      </c>
    </row>
    <row r="77" spans="1:29" x14ac:dyDescent="0.25">
      <c r="A77" s="30">
        <v>50</v>
      </c>
      <c r="B77" s="31">
        <v>6.8206772085261242</v>
      </c>
      <c r="C77" s="31">
        <v>6.0188751872366408</v>
      </c>
      <c r="D77" s="31">
        <v>5.3025436672878197</v>
      </c>
      <c r="E77" s="31">
        <v>4.6651646816864423</v>
      </c>
      <c r="F77" s="31">
        <v>4.1004788150239362</v>
      </c>
      <c r="G77" s="31">
        <v>3.6024852034763941</v>
      </c>
      <c r="H77" s="31">
        <v>3.1654415348045739</v>
      </c>
      <c r="I77" s="31">
        <v>2.783864048353887</v>
      </c>
      <c r="J77" s="31">
        <v>2.45252753505441</v>
      </c>
      <c r="K77" s="31">
        <v>2.1664653374208842</v>
      </c>
      <c r="L77" s="31">
        <v>1.9209693495526949</v>
      </c>
      <c r="M77" s="31">
        <v>1.711590017133912</v>
      </c>
      <c r="N77" s="31">
        <v>1.5341363374332451</v>
      </c>
      <c r="O77" s="31">
        <v>1.3846758593040831</v>
      </c>
      <c r="P77" s="31">
        <v>1.25953468318446</v>
      </c>
      <c r="Q77" s="31">
        <v>1.155297461097079</v>
      </c>
      <c r="R77" s="31">
        <v>1.0688073966492959</v>
      </c>
      <c r="S77" s="31">
        <v>0.99716624503313434</v>
      </c>
      <c r="T77" s="31">
        <v>0.93773431302529098</v>
      </c>
      <c r="U77" s="31">
        <v>0.88813045898709564</v>
      </c>
      <c r="V77" s="31">
        <v>0.84623209286456447</v>
      </c>
      <c r="W77" s="31">
        <v>0.81017517618834933</v>
      </c>
      <c r="X77" s="31">
        <v>0.77835422207379079</v>
      </c>
      <c r="Y77" s="31">
        <v>0.74942229522085113</v>
      </c>
      <c r="Z77" s="31">
        <v>0.72229101191419998</v>
      </c>
      <c r="AA77" s="31">
        <v>0.69613054002314811</v>
      </c>
      <c r="AB77" s="31">
        <v>0.67036959900167215</v>
      </c>
      <c r="AC77" s="32">
        <v>0.64469545988837507</v>
      </c>
    </row>
    <row r="78" spans="1:29" x14ac:dyDescent="0.25">
      <c r="A78" s="30">
        <v>55</v>
      </c>
      <c r="B78" s="31">
        <v>6.881523178995252</v>
      </c>
      <c r="C78" s="31">
        <v>6.0729206059212801</v>
      </c>
      <c r="D78" s="31">
        <v>5.3503222246530564</v>
      </c>
      <c r="E78" s="31">
        <v>4.7071893420027129</v>
      </c>
      <c r="F78" s="31">
        <v>4.1372418163670606</v>
      </c>
      <c r="G78" s="31">
        <v>3.6344580577275472</v>
      </c>
      <c r="H78" s="31">
        <v>3.1930750276502939</v>
      </c>
      <c r="I78" s="31">
        <v>2.8075882392860758</v>
      </c>
      <c r="J78" s="31">
        <v>2.4727517573703368</v>
      </c>
      <c r="K78" s="31">
        <v>2.1835781982231768</v>
      </c>
      <c r="L78" s="31">
        <v>1.9353387297493569</v>
      </c>
      <c r="M78" s="31">
        <v>1.723563071438301</v>
      </c>
      <c r="N78" s="31">
        <v>1.5440394943640849</v>
      </c>
      <c r="O78" s="31">
        <v>1.392814821185461</v>
      </c>
      <c r="P78" s="31">
        <v>1.266194426145832</v>
      </c>
      <c r="Q78" s="31">
        <v>1.160742235073255</v>
      </c>
      <c r="R78" s="31">
        <v>1.073280725380465</v>
      </c>
      <c r="S78" s="31">
        <v>1.00089092606484</v>
      </c>
      <c r="T78" s="31">
        <v>0.9409124177084448</v>
      </c>
      <c r="U78" s="31">
        <v>0.89094333247796886</v>
      </c>
      <c r="V78" s="31">
        <v>0.84884035412479364</v>
      </c>
      <c r="W78" s="31">
        <v>0.81271871798493567</v>
      </c>
      <c r="X78" s="31">
        <v>0.78095221097910172</v>
      </c>
      <c r="Y78" s="31">
        <v>0.75217317161262542</v>
      </c>
      <c r="Z78" s="31">
        <v>0.72527248997553084</v>
      </c>
      <c r="AA78" s="31">
        <v>0.69939960774248366</v>
      </c>
      <c r="AB78" s="31">
        <v>0.67396251817284292</v>
      </c>
      <c r="AC78" s="32">
        <v>0.64862776611055772</v>
      </c>
    </row>
    <row r="79" spans="1:29" x14ac:dyDescent="0.25">
      <c r="A79" s="30">
        <v>60</v>
      </c>
      <c r="B79" s="31">
        <v>6.9429473995824944</v>
      </c>
      <c r="C79" s="31">
        <v>6.1275012759591334</v>
      </c>
      <c r="D79" s="31">
        <v>5.3985946956589874</v>
      </c>
      <c r="E79" s="31">
        <v>4.7496682392995577</v>
      </c>
      <c r="F79" s="31">
        <v>4.1744210390830032</v>
      </c>
      <c r="G79" s="31">
        <v>3.6668107787961501</v>
      </c>
      <c r="H79" s="31">
        <v>3.221053693810481</v>
      </c>
      <c r="I79" s="31">
        <v>2.8316245710821319</v>
      </c>
      <c r="J79" s="31">
        <v>2.4932567491519122</v>
      </c>
      <c r="K79" s="31">
        <v>2.2009421181452882</v>
      </c>
      <c r="L79" s="31">
        <v>1.9499311197723801</v>
      </c>
      <c r="M79" s="31">
        <v>1.73573274732798</v>
      </c>
      <c r="N79" s="31">
        <v>1.554114545691528</v>
      </c>
      <c r="O79" s="31">
        <v>1.401102611327143</v>
      </c>
      <c r="P79" s="31">
        <v>1.272981592283585</v>
      </c>
      <c r="Q79" s="31">
        <v>1.1662946881942831</v>
      </c>
      <c r="R79" s="31">
        <v>1.0778436502773281</v>
      </c>
      <c r="S79" s="31">
        <v>1.004688781335469</v>
      </c>
      <c r="T79" s="31">
        <v>0.94414893575612902</v>
      </c>
      <c r="U79" s="31">
        <v>0.89380151951136366</v>
      </c>
      <c r="V79" s="31">
        <v>0.85148249015793254</v>
      </c>
      <c r="W79" s="31">
        <v>0.8152863568371933</v>
      </c>
      <c r="X79" s="31">
        <v>0.78356618027522806</v>
      </c>
      <c r="Y79" s="31">
        <v>0.75493357278272921</v>
      </c>
      <c r="Z79" s="31">
        <v>0.72825869825509504</v>
      </c>
      <c r="AA79" s="31">
        <v>0.70267027217236266</v>
      </c>
      <c r="AB79" s="31">
        <v>0.67755556159922048</v>
      </c>
      <c r="AC79" s="32">
        <v>0.65256038518501924</v>
      </c>
    </row>
    <row r="80" spans="1:29" x14ac:dyDescent="0.25">
      <c r="A80" s="30">
        <v>65</v>
      </c>
      <c r="B80" s="31">
        <v>7.00495168869059</v>
      </c>
      <c r="C80" s="31">
        <v>6.1826189468927302</v>
      </c>
      <c r="D80" s="31">
        <v>5.4473627609879332</v>
      </c>
      <c r="E80" s="31">
        <v>4.7926029853990642</v>
      </c>
      <c r="F80" s="31">
        <v>4.2120180261336504</v>
      </c>
      <c r="G80" s="31">
        <v>3.6995448407838718</v>
      </c>
      <c r="H80" s="31">
        <v>3.249378938526589</v>
      </c>
      <c r="I80" s="31">
        <v>2.8559743801232931</v>
      </c>
      <c r="J80" s="31">
        <v>2.5140437779201599</v>
      </c>
      <c r="K80" s="31">
        <v>2.218558295848021</v>
      </c>
      <c r="L80" s="31">
        <v>1.9647476494223619</v>
      </c>
      <c r="M80" s="31">
        <v>1.748100105743335</v>
      </c>
      <c r="N80" s="31">
        <v>1.564362483495751</v>
      </c>
      <c r="O80" s="31">
        <v>1.4095401529490761</v>
      </c>
      <c r="P80" s="31">
        <v>1.2798970359574551</v>
      </c>
      <c r="Q80" s="31">
        <v>1.1719556059596721</v>
      </c>
      <c r="R80" s="31">
        <v>1.0824968879791841</v>
      </c>
      <c r="S80" s="31">
        <v>1.0085604586241039</v>
      </c>
      <c r="T80" s="31">
        <v>0.94744444608722123</v>
      </c>
      <c r="U80" s="31">
        <v>0.89670553014594923</v>
      </c>
      <c r="V80" s="31">
        <v>0.85415894216241028</v>
      </c>
      <c r="W80" s="31">
        <v>0.81787846508333906</v>
      </c>
      <c r="X80" s="31">
        <v>0.78619643344016421</v>
      </c>
      <c r="Y80" s="31">
        <v>0.75770373334897378</v>
      </c>
      <c r="Z80" s="31">
        <v>0.73124980251047789</v>
      </c>
      <c r="AA80" s="31">
        <v>0.70594263021012837</v>
      </c>
      <c r="AB80" s="31">
        <v>0.68114875731796698</v>
      </c>
      <c r="AC80" s="32">
        <v>0.65649327628867138</v>
      </c>
    </row>
    <row r="81" spans="1:29" x14ac:dyDescent="0.25">
      <c r="A81" s="30">
        <v>70</v>
      </c>
      <c r="B81" s="31">
        <v>7.0675378675768474</v>
      </c>
      <c r="C81" s="31">
        <v>6.238275371119153</v>
      </c>
      <c r="D81" s="31">
        <v>5.4966281041767662</v>
      </c>
      <c r="E81" s="31">
        <v>4.835995194977893</v>
      </c>
      <c r="F81" s="31">
        <v>4.2500343233354361</v>
      </c>
      <c r="G81" s="31">
        <v>3.732661720646945</v>
      </c>
      <c r="H81" s="31">
        <v>3.2780521698946279</v>
      </c>
      <c r="I81" s="31">
        <v>2.8806390056453579</v>
      </c>
      <c r="J81" s="31">
        <v>2.5351141140506641</v>
      </c>
      <c r="K81" s="31">
        <v>2.2364279328467451</v>
      </c>
      <c r="L81" s="31">
        <v>1.9797894513544529</v>
      </c>
      <c r="M81" s="31">
        <v>1.7606662104792981</v>
      </c>
      <c r="N81" s="31">
        <v>1.574784302711463</v>
      </c>
      <c r="O81" s="31">
        <v>1.4181283721257749</v>
      </c>
      <c r="P81" s="31">
        <v>1.286941614381738</v>
      </c>
      <c r="Q81" s="31">
        <v>1.1777257767235121</v>
      </c>
      <c r="R81" s="31">
        <v>1.0872411579799031</v>
      </c>
      <c r="S81" s="31">
        <v>1.012506608564401</v>
      </c>
      <c r="T81" s="31">
        <v>0.95079953047514454</v>
      </c>
      <c r="U81" s="31">
        <v>0.89965587729493801</v>
      </c>
      <c r="V81" s="31">
        <v>0.85687015419124535</v>
      </c>
      <c r="W81" s="31">
        <v>0.82049541791615965</v>
      </c>
      <c r="X81" s="31">
        <v>0.78884327680650845</v>
      </c>
      <c r="Y81" s="31">
        <v>0.76048389078369627</v>
      </c>
      <c r="Z81" s="31">
        <v>0.73424597135383263</v>
      </c>
      <c r="AA81" s="31">
        <v>0.70921678160772228</v>
      </c>
      <c r="AB81" s="31">
        <v>0.6847421362207714</v>
      </c>
      <c r="AC81" s="32">
        <v>0.66042640145302667</v>
      </c>
    </row>
    <row r="82" spans="1:29" x14ac:dyDescent="0.25">
      <c r="A82" s="30">
        <v>75</v>
      </c>
      <c r="B82" s="31">
        <v>7.130707760353153</v>
      </c>
      <c r="C82" s="31">
        <v>6.294472303890096</v>
      </c>
      <c r="D82" s="31">
        <v>5.5463924116169441</v>
      </c>
      <c r="E82" s="31">
        <v>4.8798464855672981</v>
      </c>
      <c r="F82" s="31">
        <v>4.2884714793594032</v>
      </c>
      <c r="G82" s="31">
        <v>3.766162898196185</v>
      </c>
      <c r="H82" s="31">
        <v>3.3070747988652118</v>
      </c>
      <c r="I82" s="31">
        <v>2.905619789738719</v>
      </c>
      <c r="J82" s="31">
        <v>2.5564690307736</v>
      </c>
      <c r="K82" s="31">
        <v>2.2545522335114239</v>
      </c>
      <c r="L82" s="31">
        <v>1.9950576610783961</v>
      </c>
      <c r="M82" s="31">
        <v>1.7734321281854071</v>
      </c>
      <c r="N82" s="31">
        <v>1.5853810011279841</v>
      </c>
      <c r="O82" s="31">
        <v>1.426868197786332</v>
      </c>
      <c r="P82" s="31">
        <v>1.29411618762532</v>
      </c>
      <c r="Q82" s="31">
        <v>1.183605991694463</v>
      </c>
      <c r="R82" s="31">
        <v>1.092077182627935</v>
      </c>
      <c r="S82" s="31">
        <v>1.0165278846445951</v>
      </c>
      <c r="T82" s="31">
        <v>0.95421477354793982</v>
      </c>
      <c r="U82" s="31">
        <v>0.90265307672613715</v>
      </c>
      <c r="V82" s="31">
        <v>0.8596165731520109</v>
      </c>
      <c r="W82" s="31">
        <v>0.82313759338304915</v>
      </c>
      <c r="X82" s="31">
        <v>0.79150701956139347</v>
      </c>
      <c r="Y82" s="31">
        <v>0.76327428541385156</v>
      </c>
      <c r="Z82" s="31">
        <v>0.73724737625189907</v>
      </c>
      <c r="AA82" s="31">
        <v>0.71249282897166211</v>
      </c>
      <c r="AB82" s="31">
        <v>0.6883357320539556</v>
      </c>
      <c r="AC82" s="32">
        <v>0.66435972556418577</v>
      </c>
    </row>
    <row r="83" spans="1:29" x14ac:dyDescent="0.25">
      <c r="A83" s="33">
        <v>80</v>
      </c>
      <c r="B83" s="34">
        <v>7.194463193985988</v>
      </c>
      <c r="C83" s="34">
        <v>6.3512115033118004</v>
      </c>
      <c r="D83" s="34">
        <v>5.5966573725545166</v>
      </c>
      <c r="E83" s="34">
        <v>4.9241584775531013</v>
      </c>
      <c r="F83" s="34">
        <v>4.3273310457311647</v>
      </c>
      <c r="G83" s="34">
        <v>3.8000498560969902</v>
      </c>
      <c r="H83" s="34">
        <v>3.336448239243516</v>
      </c>
      <c r="I83" s="34">
        <v>2.9309180773483399</v>
      </c>
      <c r="J83" s="34">
        <v>2.578109804173724</v>
      </c>
      <c r="K83" s="34">
        <v>2.2729324050665909</v>
      </c>
      <c r="L83" s="34">
        <v>2.0105534169585222</v>
      </c>
      <c r="M83" s="34">
        <v>1.786398928365762</v>
      </c>
      <c r="N83" s="34">
        <v>1.5961535793892081</v>
      </c>
      <c r="O83" s="34">
        <v>1.435760561714434</v>
      </c>
      <c r="P83" s="34">
        <v>1.3014216186116609</v>
      </c>
      <c r="Q83" s="34">
        <v>1.1895970449357729</v>
      </c>
      <c r="R83" s="34">
        <v>1.097005687126317</v>
      </c>
      <c r="S83" s="34">
        <v>1.020624943207499</v>
      </c>
      <c r="T83" s="34">
        <v>0.95769076278820275</v>
      </c>
      <c r="U83" s="34">
        <v>0.905697647061941</v>
      </c>
      <c r="V83" s="34">
        <v>0.86239864880691364</v>
      </c>
      <c r="W83" s="34">
        <v>0.82580537238595753</v>
      </c>
      <c r="X83" s="34">
        <v>0.79418797374659178</v>
      </c>
      <c r="Y83" s="34">
        <v>0.76607516042099078</v>
      </c>
      <c r="Z83" s="34">
        <v>0.74025419152598493</v>
      </c>
      <c r="AA83" s="34">
        <v>0.71577087776307025</v>
      </c>
      <c r="AB83" s="34">
        <v>0.69192958141842453</v>
      </c>
      <c r="AC83" s="35">
        <v>0.6682932163627946</v>
      </c>
    </row>
    <row r="86" spans="1:29" ht="28.9" customHeight="1" x14ac:dyDescent="0.5">
      <c r="A86" s="1" t="s">
        <v>31</v>
      </c>
    </row>
    <row r="87" spans="1:29" ht="32.1" customHeight="1" x14ac:dyDescent="0.25"/>
    <row r="88" spans="1:29" x14ac:dyDescent="0.25">
      <c r="A88" s="2"/>
      <c r="B88" s="3"/>
      <c r="C88" s="3"/>
      <c r="D88" s="4"/>
    </row>
    <row r="89" spans="1:29" x14ac:dyDescent="0.25">
      <c r="A89" s="5" t="s">
        <v>32</v>
      </c>
      <c r="B89" s="6">
        <v>1.581</v>
      </c>
      <c r="C89" s="6" t="s">
        <v>12</v>
      </c>
      <c r="D89" s="7"/>
    </row>
    <row r="90" spans="1:29" x14ac:dyDescent="0.25">
      <c r="A90" s="8"/>
      <c r="B90" s="9"/>
      <c r="C90" s="9"/>
      <c r="D90" s="10"/>
    </row>
    <row r="93" spans="1:29" ht="48" customHeight="1" x14ac:dyDescent="0.25">
      <c r="A93" s="21" t="s">
        <v>33</v>
      </c>
      <c r="B93" s="23" t="s">
        <v>34</v>
      </c>
    </row>
    <row r="94" spans="1:29" x14ac:dyDescent="0.25">
      <c r="A94" s="5">
        <v>0</v>
      </c>
      <c r="B94" s="32">
        <v>0.34000000000000008</v>
      </c>
    </row>
    <row r="95" spans="1:29" x14ac:dyDescent="0.25">
      <c r="A95" s="5">
        <v>6.0999999999999999E-2</v>
      </c>
      <c r="B95" s="32">
        <v>0.3561008888888888</v>
      </c>
    </row>
    <row r="96" spans="1:29" x14ac:dyDescent="0.25">
      <c r="A96" s="5">
        <v>0.122</v>
      </c>
      <c r="B96" s="32">
        <v>0.33181346666666672</v>
      </c>
    </row>
    <row r="97" spans="1:2" x14ac:dyDescent="0.25">
      <c r="A97" s="5">
        <v>0.182</v>
      </c>
      <c r="B97" s="32">
        <v>0.29037746666666681</v>
      </c>
    </row>
    <row r="98" spans="1:2" x14ac:dyDescent="0.25">
      <c r="A98" s="5">
        <v>0.24299999999999999</v>
      </c>
      <c r="B98" s="32">
        <v>0.245302625</v>
      </c>
    </row>
    <row r="99" spans="1:2" x14ac:dyDescent="0.25">
      <c r="A99" s="5">
        <v>0.30399999999999999</v>
      </c>
      <c r="B99" s="32">
        <v>0.1994394074074074</v>
      </c>
    </row>
    <row r="100" spans="1:2" x14ac:dyDescent="0.25">
      <c r="A100" s="5">
        <v>0.36499999999999999</v>
      </c>
      <c r="B100" s="32">
        <v>0.14954883333333341</v>
      </c>
    </row>
    <row r="101" spans="1:2" x14ac:dyDescent="0.25">
      <c r="A101" s="5">
        <v>0.42599999999999999</v>
      </c>
      <c r="B101" s="32">
        <v>9.9558000000000174E-2</v>
      </c>
    </row>
    <row r="102" spans="1:2" x14ac:dyDescent="0.25">
      <c r="A102" s="5">
        <v>0.48599999999999999</v>
      </c>
      <c r="B102" s="32">
        <v>0.12033000000000001</v>
      </c>
    </row>
    <row r="103" spans="1:2" x14ac:dyDescent="0.25">
      <c r="A103" s="5">
        <v>0.54700000000000004</v>
      </c>
      <c r="B103" s="32">
        <v>0.1222558333333332</v>
      </c>
    </row>
    <row r="104" spans="1:2" x14ac:dyDescent="0.25">
      <c r="A104" s="5">
        <v>0.60799999999999998</v>
      </c>
      <c r="B104" s="32">
        <v>0.1038648888888887</v>
      </c>
    </row>
    <row r="105" spans="1:2" x14ac:dyDescent="0.25">
      <c r="A105" s="5">
        <v>0.66900000000000004</v>
      </c>
      <c r="B105" s="32">
        <v>8.8041666666666546E-2</v>
      </c>
    </row>
    <row r="106" spans="1:2" x14ac:dyDescent="0.25">
      <c r="A106" s="5">
        <v>0.73</v>
      </c>
      <c r="B106" s="32">
        <v>7.032555555555553E-2</v>
      </c>
    </row>
    <row r="107" spans="1:2" x14ac:dyDescent="0.25">
      <c r="A107" s="5">
        <v>0.79</v>
      </c>
      <c r="B107" s="32">
        <v>6.3796666666666724E-2</v>
      </c>
    </row>
    <row r="108" spans="1:2" x14ac:dyDescent="0.25">
      <c r="A108" s="5">
        <v>0.85099999999999998</v>
      </c>
      <c r="B108" s="32">
        <v>5.3582583333333503E-2</v>
      </c>
    </row>
    <row r="109" spans="1:2" x14ac:dyDescent="0.25">
      <c r="A109" s="5">
        <v>0.91200000000000003</v>
      </c>
      <c r="B109" s="32">
        <v>4.2287999999999902E-2</v>
      </c>
    </row>
    <row r="110" spans="1:2" x14ac:dyDescent="0.25">
      <c r="A110" s="5">
        <v>0.97299999999999998</v>
      </c>
      <c r="B110" s="32">
        <v>2.9465888888888989E-2</v>
      </c>
    </row>
    <row r="111" spans="1:2" x14ac:dyDescent="0.25">
      <c r="A111" s="5">
        <v>1.034</v>
      </c>
      <c r="B111" s="32">
        <v>1.6151444444444382E-2</v>
      </c>
    </row>
    <row r="112" spans="1:2" x14ac:dyDescent="0.25">
      <c r="A112" s="5">
        <v>1.0940000000000001</v>
      </c>
      <c r="B112" s="32">
        <v>1.9398500000000009E-2</v>
      </c>
    </row>
    <row r="113" spans="1:2" x14ac:dyDescent="0.25">
      <c r="A113" s="5">
        <v>1.155</v>
      </c>
      <c r="B113" s="32">
        <v>1.188368749999991E-2</v>
      </c>
    </row>
    <row r="114" spans="1:2" x14ac:dyDescent="0.25">
      <c r="A114" s="5">
        <v>1.216</v>
      </c>
      <c r="B114" s="32">
        <v>1.119179487179434E-3</v>
      </c>
    </row>
    <row r="115" spans="1:2" x14ac:dyDescent="0.25">
      <c r="A115" s="5">
        <v>1.2769999999999999</v>
      </c>
      <c r="B115" s="32">
        <v>4.4475897435897133E-3</v>
      </c>
    </row>
    <row r="116" spans="1:2" x14ac:dyDescent="0.25">
      <c r="A116" s="5">
        <v>1.3380000000000001</v>
      </c>
      <c r="B116" s="32">
        <v>7.7760000000000051E-3</v>
      </c>
    </row>
    <row r="117" spans="1:2" x14ac:dyDescent="0.25">
      <c r="A117" s="5">
        <v>1.3979999999999999</v>
      </c>
      <c r="B117" s="32">
        <v>9.0411320754717975E-3</v>
      </c>
    </row>
    <row r="118" spans="1:2" x14ac:dyDescent="0.25">
      <c r="A118" s="5">
        <v>1.4590000000000001</v>
      </c>
      <c r="B118" s="32">
        <v>7.211132075471768E-3</v>
      </c>
    </row>
    <row r="119" spans="1:2" x14ac:dyDescent="0.25">
      <c r="A119" s="5">
        <v>1.52</v>
      </c>
      <c r="B119" s="32">
        <v>5.3811320754715286E-3</v>
      </c>
    </row>
    <row r="120" spans="1:2" x14ac:dyDescent="0.25">
      <c r="A120" s="5">
        <v>1.581</v>
      </c>
      <c r="B120" s="32">
        <v>0</v>
      </c>
    </row>
    <row r="121" spans="1:2" x14ac:dyDescent="0.25">
      <c r="A121" s="5">
        <v>1.6419999999999999</v>
      </c>
      <c r="B121" s="32">
        <v>0</v>
      </c>
    </row>
    <row r="122" spans="1:2" x14ac:dyDescent="0.25">
      <c r="A122" s="5">
        <v>1.702</v>
      </c>
      <c r="B122" s="32">
        <v>0</v>
      </c>
    </row>
    <row r="123" spans="1:2" x14ac:dyDescent="0.25">
      <c r="A123" s="5">
        <v>1.7629999999999999</v>
      </c>
      <c r="B123" s="32">
        <v>0</v>
      </c>
    </row>
    <row r="124" spans="1:2" x14ac:dyDescent="0.25">
      <c r="A124" s="5">
        <v>1.8240000000000001</v>
      </c>
      <c r="B124" s="32">
        <v>0</v>
      </c>
    </row>
    <row r="125" spans="1:2" x14ac:dyDescent="0.25">
      <c r="A125" s="5">
        <v>1.885</v>
      </c>
      <c r="B125" s="32">
        <v>0</v>
      </c>
    </row>
    <row r="126" spans="1:2" x14ac:dyDescent="0.25">
      <c r="A126" s="5">
        <v>1.946</v>
      </c>
      <c r="B126" s="32">
        <v>0</v>
      </c>
    </row>
    <row r="127" spans="1:2" x14ac:dyDescent="0.25">
      <c r="A127" s="5">
        <v>2.0059999999999998</v>
      </c>
      <c r="B127" s="32">
        <v>0</v>
      </c>
    </row>
    <row r="128" spans="1:2" x14ac:dyDescent="0.25">
      <c r="A128" s="5">
        <v>2.0670000000000002</v>
      </c>
      <c r="B128" s="32">
        <v>0</v>
      </c>
    </row>
    <row r="129" spans="1:2" x14ac:dyDescent="0.25">
      <c r="A129" s="5">
        <v>2.1280000000000001</v>
      </c>
      <c r="B129" s="32">
        <v>0</v>
      </c>
    </row>
    <row r="130" spans="1:2" x14ac:dyDescent="0.25">
      <c r="A130" s="5">
        <v>2.1890000000000001</v>
      </c>
      <c r="B130" s="32">
        <v>0</v>
      </c>
    </row>
    <row r="131" spans="1:2" x14ac:dyDescent="0.25">
      <c r="A131" s="5">
        <v>2.25</v>
      </c>
      <c r="B131" s="32">
        <v>0</v>
      </c>
    </row>
    <row r="132" spans="1:2" x14ac:dyDescent="0.25">
      <c r="A132" s="5">
        <v>2.31</v>
      </c>
      <c r="B132" s="32">
        <v>0</v>
      </c>
    </row>
    <row r="133" spans="1:2" x14ac:dyDescent="0.25">
      <c r="A133" s="5">
        <v>2.371</v>
      </c>
      <c r="B133" s="32">
        <v>0</v>
      </c>
    </row>
    <row r="134" spans="1:2" x14ac:dyDescent="0.25">
      <c r="A134" s="5">
        <v>2.4319999999999999</v>
      </c>
      <c r="B134" s="32">
        <v>0</v>
      </c>
    </row>
    <row r="135" spans="1:2" x14ac:dyDescent="0.25">
      <c r="A135" s="5">
        <v>2.4929999999999999</v>
      </c>
      <c r="B135" s="32">
        <v>0</v>
      </c>
    </row>
    <row r="136" spans="1:2" x14ac:dyDescent="0.25">
      <c r="A136" s="5">
        <v>2.5539999999999998</v>
      </c>
      <c r="B136" s="32">
        <v>0</v>
      </c>
    </row>
    <row r="137" spans="1:2" x14ac:dyDescent="0.25">
      <c r="A137" s="5">
        <v>2.6139999999999999</v>
      </c>
      <c r="B137" s="32">
        <v>0</v>
      </c>
    </row>
    <row r="138" spans="1:2" x14ac:dyDescent="0.25">
      <c r="A138" s="5">
        <v>2.6749999999999998</v>
      </c>
      <c r="B138" s="32">
        <v>0</v>
      </c>
    </row>
    <row r="139" spans="1:2" x14ac:dyDescent="0.25">
      <c r="A139" s="5">
        <v>2.7360000000000002</v>
      </c>
      <c r="B139" s="32">
        <v>0</v>
      </c>
    </row>
    <row r="140" spans="1:2" x14ac:dyDescent="0.25">
      <c r="A140" s="5">
        <v>2.7970000000000002</v>
      </c>
      <c r="B140" s="32">
        <v>0</v>
      </c>
    </row>
    <row r="141" spans="1:2" x14ac:dyDescent="0.25">
      <c r="A141" s="5">
        <v>2.8580000000000001</v>
      </c>
      <c r="B141" s="32">
        <v>0</v>
      </c>
    </row>
    <row r="142" spans="1:2" x14ac:dyDescent="0.25">
      <c r="A142" s="5">
        <v>2.9180000000000001</v>
      </c>
      <c r="B142" s="32">
        <v>0</v>
      </c>
    </row>
    <row r="143" spans="1:2" x14ac:dyDescent="0.25">
      <c r="A143" s="5">
        <v>2.9790000000000001</v>
      </c>
      <c r="B143" s="32">
        <v>0</v>
      </c>
    </row>
    <row r="144" spans="1:2" x14ac:dyDescent="0.25">
      <c r="A144" s="5">
        <v>3.04</v>
      </c>
      <c r="B144" s="32">
        <v>0</v>
      </c>
    </row>
    <row r="145" spans="1:2" x14ac:dyDescent="0.25">
      <c r="A145" s="5">
        <v>3.101</v>
      </c>
      <c r="B145" s="32">
        <v>0</v>
      </c>
    </row>
    <row r="146" spans="1:2" x14ac:dyDescent="0.25">
      <c r="A146" s="5">
        <v>3.1619999999999999</v>
      </c>
      <c r="B146" s="32">
        <v>0</v>
      </c>
    </row>
    <row r="147" spans="1:2" x14ac:dyDescent="0.25">
      <c r="A147" s="5">
        <v>3.222</v>
      </c>
      <c r="B147" s="32">
        <v>0</v>
      </c>
    </row>
    <row r="148" spans="1:2" x14ac:dyDescent="0.25">
      <c r="A148" s="5">
        <v>3.2829999999999999</v>
      </c>
      <c r="B148" s="32">
        <v>0</v>
      </c>
    </row>
    <row r="149" spans="1:2" x14ac:dyDescent="0.25">
      <c r="A149" s="5">
        <v>3.3439999999999999</v>
      </c>
      <c r="B149" s="32">
        <v>0</v>
      </c>
    </row>
    <row r="150" spans="1:2" x14ac:dyDescent="0.25">
      <c r="A150" s="5">
        <v>3.4049999999999998</v>
      </c>
      <c r="B150" s="32">
        <v>0</v>
      </c>
    </row>
    <row r="151" spans="1:2" x14ac:dyDescent="0.25">
      <c r="A151" s="5">
        <v>3.4660000000000002</v>
      </c>
      <c r="B151" s="32">
        <v>0</v>
      </c>
    </row>
    <row r="152" spans="1:2" x14ac:dyDescent="0.25">
      <c r="A152" s="5">
        <v>3.5259999999999998</v>
      </c>
      <c r="B152" s="32">
        <v>0</v>
      </c>
    </row>
    <row r="153" spans="1:2" x14ac:dyDescent="0.25">
      <c r="A153" s="5">
        <v>3.5870000000000002</v>
      </c>
      <c r="B153" s="32">
        <v>0</v>
      </c>
    </row>
    <row r="154" spans="1:2" x14ac:dyDescent="0.25">
      <c r="A154" s="5">
        <v>3.6480000000000001</v>
      </c>
      <c r="B154" s="32">
        <v>0</v>
      </c>
    </row>
    <row r="155" spans="1:2" x14ac:dyDescent="0.25">
      <c r="A155" s="5">
        <v>3.7090000000000001</v>
      </c>
      <c r="B155" s="32">
        <v>0</v>
      </c>
    </row>
    <row r="156" spans="1:2" x14ac:dyDescent="0.25">
      <c r="A156" s="5">
        <v>3.77</v>
      </c>
      <c r="B156" s="32">
        <v>0</v>
      </c>
    </row>
    <row r="157" spans="1:2" x14ac:dyDescent="0.25">
      <c r="A157" s="5">
        <v>3.83</v>
      </c>
      <c r="B157" s="32">
        <v>0</v>
      </c>
    </row>
    <row r="158" spans="1:2" x14ac:dyDescent="0.25">
      <c r="A158" s="5">
        <v>3.891</v>
      </c>
      <c r="B158" s="32">
        <v>0</v>
      </c>
    </row>
    <row r="159" spans="1:2" x14ac:dyDescent="0.25">
      <c r="A159" s="5">
        <v>3.952</v>
      </c>
      <c r="B159" s="32">
        <v>0</v>
      </c>
    </row>
    <row r="160" spans="1:2" x14ac:dyDescent="0.25">
      <c r="A160" s="8">
        <v>4.0129999999999999</v>
      </c>
      <c r="B160" s="35">
        <v>0</v>
      </c>
    </row>
  </sheetData>
  <sheetProtection algorithmName="SHA-512" hashValue="ffMImiH1rVnAVyFWjQxiEfwhA+8lGny3uSUR0CY0b8BDvBDnI1hgQEh6t+3k6eCobiYmhYjXaZhhTJ4N7xRhqw==" saltValue="1QpVZurglwFGIz1B58N1vw==" spinCount="100000" sheet="1" objects="1" scenarios="1"/>
  <protectedRanges>
    <protectedRange sqref="B36" name="Range1" securityDescriptor="O:WDG:WDD:(A;;CC;;;WD)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H12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0.42999999999999988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77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57.551279564013477</v>
      </c>
      <c r="C41" s="6">
        <f>57.5512795640134 * $B$36 / 100</f>
        <v>44.314485264290312</v>
      </c>
      <c r="D41" s="6">
        <v>7.2513333333333332</v>
      </c>
      <c r="E41" s="7">
        <f>7.25133333333333 * $B$36 / 100</f>
        <v>5.5835266666666641</v>
      </c>
    </row>
    <row r="42" spans="1:5" x14ac:dyDescent="0.25">
      <c r="A42" s="5">
        <v>5</v>
      </c>
      <c r="B42" s="6">
        <v>57.911940686784597</v>
      </c>
      <c r="C42" s="6">
        <f>57.9119406867846 * $B$36 / 100</f>
        <v>44.592194328824142</v>
      </c>
      <c r="D42" s="6">
        <v>7.2967758333333332</v>
      </c>
      <c r="E42" s="7">
        <f>7.29677583333333 * $B$36 / 100</f>
        <v>5.6185173916666633</v>
      </c>
    </row>
    <row r="43" spans="1:5" x14ac:dyDescent="0.25">
      <c r="A43" s="5">
        <v>10</v>
      </c>
      <c r="B43" s="6">
        <v>58.272601809555717</v>
      </c>
      <c r="C43" s="6">
        <f>58.2726018095557 * $B$36 / 100</f>
        <v>44.869903393357887</v>
      </c>
      <c r="D43" s="6">
        <v>7.3422183333333324</v>
      </c>
      <c r="E43" s="7">
        <f>7.34221833333333 * $B$36 / 100</f>
        <v>5.6535081166666634</v>
      </c>
    </row>
    <row r="44" spans="1:5" x14ac:dyDescent="0.25">
      <c r="A44" s="5">
        <v>15</v>
      </c>
      <c r="B44" s="6">
        <v>58.633262932326851</v>
      </c>
      <c r="C44" s="6">
        <f>58.6332629323268 * $B$36 / 100</f>
        <v>45.14761245789164</v>
      </c>
      <c r="D44" s="6">
        <v>7.3876608333333333</v>
      </c>
      <c r="E44" s="7">
        <f>7.38766083333333 * $B$36 / 100</f>
        <v>5.6884988416666635</v>
      </c>
    </row>
    <row r="45" spans="1:5" x14ac:dyDescent="0.25">
      <c r="A45" s="5">
        <v>20</v>
      </c>
      <c r="B45" s="6">
        <v>58.993924055097978</v>
      </c>
      <c r="C45" s="6">
        <f>58.9939240550979 * $B$36 / 100</f>
        <v>45.425321522425385</v>
      </c>
      <c r="D45" s="6">
        <v>7.4331033333333343</v>
      </c>
      <c r="E45" s="7">
        <f>7.43310333333333 * $B$36 / 100</f>
        <v>5.7234895666666636</v>
      </c>
    </row>
    <row r="46" spans="1:5" x14ac:dyDescent="0.25">
      <c r="A46" s="5">
        <v>25</v>
      </c>
      <c r="B46" s="6">
        <v>59.354585177869097</v>
      </c>
      <c r="C46" s="6">
        <f>59.3545851778691 * $B$36 / 100</f>
        <v>45.703030586959201</v>
      </c>
      <c r="D46" s="6">
        <v>7.4785458333333343</v>
      </c>
      <c r="E46" s="7">
        <f>7.47854583333333 * $B$36 / 100</f>
        <v>5.7584802916666638</v>
      </c>
    </row>
    <row r="47" spans="1:5" x14ac:dyDescent="0.25">
      <c r="A47" s="5">
        <v>30</v>
      </c>
      <c r="B47" s="6">
        <v>59.715246300640231</v>
      </c>
      <c r="C47" s="6">
        <f>59.7152463006402 * $B$36 / 100</f>
        <v>45.980739651492961</v>
      </c>
      <c r="D47" s="6">
        <v>7.5239883333333344</v>
      </c>
      <c r="E47" s="7">
        <f>7.52398833333333 * $B$36 / 100</f>
        <v>5.7934710166666639</v>
      </c>
    </row>
    <row r="48" spans="1:5" x14ac:dyDescent="0.25">
      <c r="A48" s="5">
        <v>35</v>
      </c>
      <c r="B48" s="6">
        <v>60.075907423411351</v>
      </c>
      <c r="C48" s="6">
        <f>60.0759074234113 * $B$36 / 100</f>
        <v>46.258448716026706</v>
      </c>
      <c r="D48" s="6">
        <v>7.5694308333333344</v>
      </c>
      <c r="E48" s="7">
        <f>7.56943083333333 * $B$36 / 100</f>
        <v>5.828461741666664</v>
      </c>
    </row>
    <row r="49" spans="1:18" x14ac:dyDescent="0.25">
      <c r="A49" s="5">
        <v>40</v>
      </c>
      <c r="B49" s="6">
        <v>60.436568546182478</v>
      </c>
      <c r="C49" s="6">
        <f>60.4365685461824 * $B$36 / 100</f>
        <v>46.536157780560451</v>
      </c>
      <c r="D49" s="6">
        <v>7.6148733333333336</v>
      </c>
      <c r="E49" s="7">
        <f>7.61487333333333 * $B$36 / 100</f>
        <v>5.8634524666666641</v>
      </c>
    </row>
    <row r="50" spans="1:18" x14ac:dyDescent="0.25">
      <c r="A50" s="5">
        <v>45</v>
      </c>
      <c r="B50" s="6">
        <v>60.797229668953612</v>
      </c>
      <c r="C50" s="6">
        <f>60.7972296689536 * $B$36 / 100</f>
        <v>46.813866845094275</v>
      </c>
      <c r="D50" s="6">
        <v>7.6603158333333337</v>
      </c>
      <c r="E50" s="7">
        <f>7.66031583333333 * $B$36 / 100</f>
        <v>5.8984431916666642</v>
      </c>
    </row>
    <row r="51" spans="1:18" x14ac:dyDescent="0.25">
      <c r="A51" s="5">
        <v>50</v>
      </c>
      <c r="B51" s="6">
        <v>61.157890791724718</v>
      </c>
      <c r="C51" s="6">
        <f>61.1578907917247 * $B$36 / 100</f>
        <v>47.09157590962802</v>
      </c>
      <c r="D51" s="6">
        <v>7.7057583333333328</v>
      </c>
      <c r="E51" s="7">
        <f>7.70575833333333 * $B$36 / 100</f>
        <v>5.9334339166666643</v>
      </c>
    </row>
    <row r="52" spans="1:18" x14ac:dyDescent="0.25">
      <c r="A52" s="5">
        <v>55</v>
      </c>
      <c r="B52" s="6">
        <v>61.518551914495852</v>
      </c>
      <c r="C52" s="6">
        <f>61.5185519144958 * $B$36 / 100</f>
        <v>47.369284974161765</v>
      </c>
      <c r="D52" s="6">
        <v>7.7512008333333338</v>
      </c>
      <c r="E52" s="7">
        <f>7.75120083333333 * $B$36 / 100</f>
        <v>5.9684246416666644</v>
      </c>
    </row>
    <row r="53" spans="1:18" x14ac:dyDescent="0.25">
      <c r="A53" s="5">
        <v>60</v>
      </c>
      <c r="B53" s="6">
        <v>61.879213037266979</v>
      </c>
      <c r="C53" s="6">
        <f>61.8792130372669 * $B$36 / 100</f>
        <v>47.64699403869551</v>
      </c>
      <c r="D53" s="6">
        <v>7.7966433333333338</v>
      </c>
      <c r="E53" s="7">
        <f>7.79664333333333 * $B$36 / 100</f>
        <v>6.0034153666666645</v>
      </c>
    </row>
    <row r="54" spans="1:18" x14ac:dyDescent="0.25">
      <c r="A54" s="5">
        <v>65</v>
      </c>
      <c r="B54" s="6">
        <v>62.239874160038113</v>
      </c>
      <c r="C54" s="6">
        <f>62.2398741600381 * $B$36 / 100</f>
        <v>47.924703103229341</v>
      </c>
      <c r="D54" s="6">
        <v>7.8420858333333339</v>
      </c>
      <c r="E54" s="7">
        <f>7.84208583333333 * $B$36 / 100</f>
        <v>6.0384060916666646</v>
      </c>
    </row>
    <row r="55" spans="1:18" x14ac:dyDescent="0.25">
      <c r="A55" s="5">
        <v>70</v>
      </c>
      <c r="B55" s="6">
        <v>62.600535282809233</v>
      </c>
      <c r="C55" s="6">
        <f>62.6005352828092 * $B$36 / 100</f>
        <v>48.202412167763079</v>
      </c>
      <c r="D55" s="6">
        <v>7.8875283333333348</v>
      </c>
      <c r="E55" s="7">
        <f>7.88752833333333 * $B$36 / 100</f>
        <v>6.0733968166666648</v>
      </c>
    </row>
    <row r="56" spans="1:18" x14ac:dyDescent="0.25">
      <c r="A56" s="5">
        <v>75</v>
      </c>
      <c r="B56" s="6">
        <v>62.961196405580353</v>
      </c>
      <c r="C56" s="6">
        <f>62.9611964055803 * $B$36 / 100</f>
        <v>48.480121232296831</v>
      </c>
      <c r="D56" s="6">
        <v>7.932970833333334</v>
      </c>
      <c r="E56" s="7">
        <f>7.93297083333333 * $B$36 / 100</f>
        <v>6.1083875416666649</v>
      </c>
    </row>
    <row r="57" spans="1:18" x14ac:dyDescent="0.25">
      <c r="A57" s="8">
        <v>80</v>
      </c>
      <c r="B57" s="9">
        <v>63.32185752835148</v>
      </c>
      <c r="C57" s="9">
        <f>63.3218575283514 * $B$36 / 100</f>
        <v>48.757830296830576</v>
      </c>
      <c r="D57" s="9">
        <v>7.9784133333333349</v>
      </c>
      <c r="E57" s="10">
        <f>7.97841333333333 * $B$36 / 100</f>
        <v>6.1433782666666641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11.318999999999999</v>
      </c>
      <c r="C62" s="9">
        <f>(0.0625 * $B$38 + (1 - 0.0625) * $B$37) * $B$36 / 100</f>
        <v>11.045072500000002</v>
      </c>
      <c r="D62" s="9">
        <f>(0.125 * $B$38 + (1 - 0.125) * $B$37) * $B$36 / 100</f>
        <v>10.771144999999999</v>
      </c>
      <c r="E62" s="9">
        <f>(0.1875 * $B$38 + (1 - 0.1875) * $B$37) * $B$36 / 100</f>
        <v>10.4972175</v>
      </c>
      <c r="F62" s="9">
        <f>(0.25 * $B$38 + (1 - 0.25) * $B$37) * $B$36 / 100</f>
        <v>10.223289999999999</v>
      </c>
      <c r="G62" s="9">
        <f>(0.3125 * $B$38 + (1 - 0.3125) * $B$37) * $B$36 / 100</f>
        <v>9.9493624999999994</v>
      </c>
      <c r="H62" s="9">
        <f>(0.375 * $B$38 + (1 - 0.375) * $B$37) * $B$36 / 100</f>
        <v>9.6754350000000002</v>
      </c>
      <c r="I62" s="9">
        <f>(0.4375 * $B$38 + (1 - 0.4375) * $B$37) * $B$36 / 100</f>
        <v>9.401507500000001</v>
      </c>
      <c r="J62" s="9">
        <f>(0.5 * $B$38 + (1 - 0.5) * $B$37) * $B$36 / 100</f>
        <v>9.12758</v>
      </c>
      <c r="K62" s="9">
        <f>(0.5625 * $B$38 + (1 - 0.5625) * $B$37) * $B$36 / 100</f>
        <v>8.853652499999999</v>
      </c>
      <c r="L62" s="9">
        <f>(0.625 * $B$38 + (1 - 0.625) * $B$37) * $B$36 / 100</f>
        <v>8.579724999999998</v>
      </c>
      <c r="M62" s="9">
        <f>(0.6875 * $B$38 + (1 - 0.6875) * $B$37) * $B$36 / 100</f>
        <v>8.3057975000000006</v>
      </c>
      <c r="N62" s="9">
        <f>(0.75 * $B$38 + (1 - 0.75) * $B$37) * $B$36 / 100</f>
        <v>8.0318699999999996</v>
      </c>
      <c r="O62" s="9">
        <f>(0.8125 * $B$38 + (1 - 0.8125) * $B$37) * $B$36 / 100</f>
        <v>7.7579424999999995</v>
      </c>
      <c r="P62" s="9">
        <f>(0.875 * $B$38 + (1 - 0.875) * $B$37) * $B$36 / 100</f>
        <v>7.4840150000000003</v>
      </c>
      <c r="Q62" s="9">
        <f>(0.9375 * $B$38 + (1 - 0.9375) * $B$37) * $B$36 / 100</f>
        <v>7.2100874999999984</v>
      </c>
      <c r="R62" s="10">
        <f>(1 * $B$38 + (1 - 1) * $B$37) * $B$36 / 100</f>
        <v>6.9361600000000001</v>
      </c>
    </row>
    <row r="64" spans="1:18" ht="28.9" customHeight="1" x14ac:dyDescent="0.5">
      <c r="A64" s="1" t="s">
        <v>28</v>
      </c>
      <c r="B64" s="1"/>
    </row>
    <row r="65" spans="1:34" x14ac:dyDescent="0.25">
      <c r="A65" s="24" t="s">
        <v>29</v>
      </c>
      <c r="B65" s="25" t="s">
        <v>30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19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0</v>
      </c>
      <c r="B67" s="31">
        <v>6.2436232527550137</v>
      </c>
      <c r="C67" s="31">
        <v>5.5074769664883121</v>
      </c>
      <c r="D67" s="31">
        <v>4.8515556347925104</v>
      </c>
      <c r="E67" s="31">
        <v>4.269548552620738</v>
      </c>
      <c r="F67" s="31">
        <v>3.755403566510787</v>
      </c>
      <c r="G67" s="31">
        <v>3.3033270745851109</v>
      </c>
      <c r="H67" s="31">
        <v>2.9077840265508188</v>
      </c>
      <c r="I67" s="31">
        <v>2.5634979236996802</v>
      </c>
      <c r="J67" s="31">
        <v>2.2654508189081359</v>
      </c>
      <c r="K67" s="31">
        <v>2.008883316637275</v>
      </c>
      <c r="L67" s="31">
        <v>1.7892945729328571</v>
      </c>
      <c r="M67" s="31">
        <v>1.602442295425299</v>
      </c>
      <c r="N67" s="31">
        <v>1.4443427433296661</v>
      </c>
      <c r="O67" s="31">
        <v>1.3112707274457081</v>
      </c>
      <c r="P67" s="31">
        <v>1.1997596101578241</v>
      </c>
      <c r="Q67" s="31">
        <v>1.1066013054350641</v>
      </c>
      <c r="R67" s="31">
        <v>1.028846278831153</v>
      </c>
      <c r="S67" s="31">
        <v>0.96380354748446373</v>
      </c>
      <c r="T67" s="31">
        <v>0.90904068011805728</v>
      </c>
      <c r="U67" s="31">
        <v>0.86238379703962131</v>
      </c>
      <c r="V67" s="31">
        <v>0.82191757014152156</v>
      </c>
      <c r="W67" s="31">
        <v>0.78598522290077721</v>
      </c>
      <c r="X67" s="31">
        <v>0.75318853037908085</v>
      </c>
      <c r="Y67" s="31">
        <v>0.72238781922276385</v>
      </c>
      <c r="Z67" s="31">
        <v>0.69270196766284031</v>
      </c>
      <c r="AA67" s="31">
        <v>0.66350840551499612</v>
      </c>
      <c r="AB67" s="31">
        <v>0.63444311417954502</v>
      </c>
      <c r="AC67" s="31">
        <v>0.60540062664143335</v>
      </c>
      <c r="AD67" s="31">
        <v>0.57653402747037341</v>
      </c>
      <c r="AE67" s="31">
        <v>0.54825495282066006</v>
      </c>
      <c r="AF67" s="31">
        <v>0.52123359043122275</v>
      </c>
      <c r="AG67" s="31">
        <v>0.49639867962575951</v>
      </c>
      <c r="AH67" s="32">
        <v>0.47493751131249362</v>
      </c>
    </row>
    <row r="68" spans="1:34" x14ac:dyDescent="0.25">
      <c r="A68" s="30">
        <v>5</v>
      </c>
      <c r="B68" s="31">
        <v>6.2987861061856236</v>
      </c>
      <c r="C68" s="31">
        <v>5.5562654684715929</v>
      </c>
      <c r="D68" s="31">
        <v>4.894486865269716</v>
      </c>
      <c r="E68" s="31">
        <v>4.3071188653384853</v>
      </c>
      <c r="F68" s="31">
        <v>3.7880885890210578</v>
      </c>
      <c r="G68" s="31">
        <v>3.3315817082452499</v>
      </c>
      <c r="H68" s="31">
        <v>2.9320424465235382</v>
      </c>
      <c r="I68" s="31">
        <v>2.584173578953056</v>
      </c>
      <c r="J68" s="31">
        <v>2.2829364322156032</v>
      </c>
      <c r="K68" s="31">
        <v>2.023550884577642</v>
      </c>
      <c r="L68" s="31">
        <v>1.801495365890289</v>
      </c>
      <c r="M68" s="31">
        <v>1.6125068575893251</v>
      </c>
      <c r="N68" s="31">
        <v>1.4525808926951891</v>
      </c>
      <c r="O68" s="31">
        <v>1.3179715558129821</v>
      </c>
      <c r="P68" s="31">
        <v>1.2051914831324699</v>
      </c>
      <c r="Q68" s="31">
        <v>1.111011862428074</v>
      </c>
      <c r="R68" s="31">
        <v>1.032462433058877</v>
      </c>
      <c r="S68" s="31">
        <v>0.96683148596862767</v>
      </c>
      <c r="T68" s="31">
        <v>0.91166586368573199</v>
      </c>
      <c r="U68" s="31">
        <v>0.86477096032325473</v>
      </c>
      <c r="V68" s="31">
        <v>0.82421072157892628</v>
      </c>
      <c r="W68" s="31">
        <v>0.78830764473512205</v>
      </c>
      <c r="X68" s="31">
        <v>0.75564277865889906</v>
      </c>
      <c r="Y68" s="31">
        <v>0.72505572380196193</v>
      </c>
      <c r="Z68" s="31">
        <v>0.69564463220068962</v>
      </c>
      <c r="AA68" s="31">
        <v>0.66676620747611204</v>
      </c>
      <c r="AB68" s="31">
        <v>0.6380357048339339</v>
      </c>
      <c r="AC68" s="31">
        <v>0.60932693106446933</v>
      </c>
      <c r="AD68" s="31">
        <v>0.58077224454275711</v>
      </c>
      <c r="AE68" s="31">
        <v>0.55276255522846907</v>
      </c>
      <c r="AF68" s="31">
        <v>0.52594732466593186</v>
      </c>
      <c r="AG68" s="31">
        <v>0.50123456598417704</v>
      </c>
      <c r="AH68" s="32">
        <v>0.47979084389678661</v>
      </c>
    </row>
    <row r="69" spans="1:34" x14ac:dyDescent="0.25">
      <c r="A69" s="30">
        <v>10</v>
      </c>
      <c r="B69" s="31">
        <v>6.3545091827089299</v>
      </c>
      <c r="C69" s="31">
        <v>5.6055718833848216</v>
      </c>
      <c r="D69" s="31">
        <v>4.9378953595665021</v>
      </c>
      <c r="E69" s="31">
        <v>4.3451274538178319</v>
      </c>
      <c r="F69" s="31">
        <v>3.821174560287329</v>
      </c>
      <c r="G69" s="31">
        <v>3.360201624708175</v>
      </c>
      <c r="H69" s="31">
        <v>2.956632144398208</v>
      </c>
      <c r="I69" s="31">
        <v>2.6051481682599311</v>
      </c>
      <c r="J69" s="31">
        <v>2.3006902967805059</v>
      </c>
      <c r="K69" s="31">
        <v>2.0384576820317561</v>
      </c>
      <c r="L69" s="31">
        <v>1.813908027670162</v>
      </c>
      <c r="M69" s="31">
        <v>1.622757588936877</v>
      </c>
      <c r="N69" s="31">
        <v>1.460981172657694</v>
      </c>
      <c r="O69" s="31">
        <v>1.324812137243083</v>
      </c>
      <c r="P69" s="31">
        <v>1.2107423926881791</v>
      </c>
      <c r="Q69" s="31">
        <v>1.1155224005727571</v>
      </c>
      <c r="R69" s="31">
        <v>1.0361611740612739</v>
      </c>
      <c r="S69" s="31">
        <v>0.9699262779028347</v>
      </c>
      <c r="T69" s="31">
        <v>0.91434382843121242</v>
      </c>
      <c r="U69" s="31">
        <v>0.86719849356483547</v>
      </c>
      <c r="V69" s="31">
        <v>0.82653349280679866</v>
      </c>
      <c r="W69" s="31">
        <v>0.79065059724484321</v>
      </c>
      <c r="X69" s="31">
        <v>0.75811012955139767</v>
      </c>
      <c r="Y69" s="31">
        <v>0.72773096398351811</v>
      </c>
      <c r="Z69" s="31">
        <v>0.69859052638294195</v>
      </c>
      <c r="AA69" s="31">
        <v>0.67002479417608984</v>
      </c>
      <c r="AB69" s="31">
        <v>0.64162829637399632</v>
      </c>
      <c r="AC69" s="31">
        <v>0.61325411357236703</v>
      </c>
      <c r="AD69" s="31">
        <v>0.58501387795160298</v>
      </c>
      <c r="AE69" s="31">
        <v>0.55727777327672734</v>
      </c>
      <c r="AF69" s="31">
        <v>0.53067453489743244</v>
      </c>
      <c r="AG69" s="31">
        <v>0.5060914497481086</v>
      </c>
      <c r="AH69" s="32">
        <v>0.48467435634773182</v>
      </c>
    </row>
    <row r="70" spans="1:34" x14ac:dyDescent="0.25">
      <c r="A70" s="30">
        <v>15</v>
      </c>
      <c r="B70" s="31">
        <v>6.4107942721818656</v>
      </c>
      <c r="C70" s="31">
        <v>5.6553979322247168</v>
      </c>
      <c r="D70" s="31">
        <v>4.9817827698193744</v>
      </c>
      <c r="E70" s="31">
        <v>4.383575901335063</v>
      </c>
      <c r="F70" s="31">
        <v>3.8546629947256679</v>
      </c>
      <c r="G70" s="31">
        <v>3.3891882695297331</v>
      </c>
      <c r="H70" s="31">
        <v>2.9815544968704661</v>
      </c>
      <c r="I70" s="31">
        <v>2.626422999455726</v>
      </c>
      <c r="J70" s="31">
        <v>2.318713651578042</v>
      </c>
      <c r="K70" s="31">
        <v>2.0536048791146029</v>
      </c>
      <c r="L70" s="31">
        <v>1.8265336595272541</v>
      </c>
      <c r="M70" s="31">
        <v>1.63319552186251</v>
      </c>
      <c r="N70" s="31">
        <v>1.4695445467515289</v>
      </c>
      <c r="O70" s="31">
        <v>1.331793366410148</v>
      </c>
      <c r="P70" s="31">
        <v>1.2164131646388621</v>
      </c>
      <c r="Q70" s="31">
        <v>1.1201336768228101</v>
      </c>
      <c r="R70" s="31">
        <v>1.039943189931821</v>
      </c>
      <c r="S70" s="31">
        <v>0.97308854252035115</v>
      </c>
      <c r="T70" s="31">
        <v>0.91707512472754971</v>
      </c>
      <c r="U70" s="31">
        <v>0.86966687827720779</v>
      </c>
      <c r="V70" s="31">
        <v>0.8288862964777739</v>
      </c>
      <c r="W70" s="31">
        <v>0.79301442422236978</v>
      </c>
      <c r="X70" s="31">
        <v>0.76059085798876502</v>
      </c>
      <c r="Y70" s="31">
        <v>0.73041374583940322</v>
      </c>
      <c r="Z70" s="31">
        <v>0.70153978742138012</v>
      </c>
      <c r="AA70" s="31">
        <v>0.67328423396646286</v>
      </c>
      <c r="AB70" s="31">
        <v>0.6452208882910746</v>
      </c>
      <c r="AC70" s="31">
        <v>0.61718210479627078</v>
      </c>
      <c r="AD70" s="31">
        <v>0.58925878946781296</v>
      </c>
      <c r="AE70" s="31">
        <v>0.56180039987611252</v>
      </c>
      <c r="AF70" s="31">
        <v>0.53541494517619981</v>
      </c>
      <c r="AG70" s="31">
        <v>0.51096898610785146</v>
      </c>
      <c r="AH70" s="32">
        <v>0.48958763499539509</v>
      </c>
    </row>
    <row r="71" spans="1:34" x14ac:dyDescent="0.25">
      <c r="A71" s="30">
        <v>20</v>
      </c>
      <c r="B71" s="31">
        <v>6.4676431673159431</v>
      </c>
      <c r="C71" s="31">
        <v>5.7057453388425703</v>
      </c>
      <c r="D71" s="31">
        <v>5.0261507510194088</v>
      </c>
      <c r="E71" s="31">
        <v>4.4224657940210452</v>
      </c>
      <c r="F71" s="31">
        <v>3.8885554096067301</v>
      </c>
      <c r="G71" s="31">
        <v>3.4185430911203709</v>
      </c>
      <c r="H71" s="31">
        <v>3.0068108834905352</v>
      </c>
      <c r="I71" s="31">
        <v>2.6479993832304509</v>
      </c>
      <c r="J71" s="31">
        <v>2.3370077384380119</v>
      </c>
      <c r="K71" s="31">
        <v>2.0689936487957699</v>
      </c>
      <c r="L71" s="31">
        <v>1.8393733655709339</v>
      </c>
      <c r="M71" s="31">
        <v>1.6438216916153769</v>
      </c>
      <c r="N71" s="31">
        <v>1.4782719813656351</v>
      </c>
      <c r="O71" s="31">
        <v>1.338916140842902</v>
      </c>
      <c r="P71" s="31">
        <v>1.2222046276530301</v>
      </c>
      <c r="Q71" s="31">
        <v>1.124846450986537</v>
      </c>
      <c r="R71" s="31">
        <v>1.0438091716185951</v>
      </c>
      <c r="S71" s="31">
        <v>0.97631890190904758</v>
      </c>
      <c r="T71" s="31">
        <v>0.91986030580240263</v>
      </c>
      <c r="U71" s="31">
        <v>0.87217659882779763</v>
      </c>
      <c r="V71" s="31">
        <v>0.83126954809906806</v>
      </c>
      <c r="W71" s="31">
        <v>0.79539947231468322</v>
      </c>
      <c r="X71" s="31">
        <v>0.76308524175779613</v>
      </c>
      <c r="Y71" s="31">
        <v>0.73310427829619396</v>
      </c>
      <c r="Z71" s="31">
        <v>0.70449255538234279</v>
      </c>
      <c r="AA71" s="31">
        <v>0.67654459805338063</v>
      </c>
      <c r="AB71" s="31">
        <v>0.6488134829310912</v>
      </c>
      <c r="AC71" s="31">
        <v>0.62111083822188795</v>
      </c>
      <c r="AD71" s="31">
        <v>0.5935068437169021</v>
      </c>
      <c r="AE71" s="31">
        <v>0.56633023079191958</v>
      </c>
      <c r="AF71" s="31">
        <v>0.54016828240732195</v>
      </c>
      <c r="AG71" s="31">
        <v>0.51586683310823389</v>
      </c>
      <c r="AH71" s="32">
        <v>0.49453026902438058</v>
      </c>
    </row>
    <row r="72" spans="1:34" x14ac:dyDescent="0.25">
      <c r="A72" s="30">
        <v>25</v>
      </c>
      <c r="B72" s="31">
        <v>6.5250576636772486</v>
      </c>
      <c r="C72" s="31">
        <v>5.7566158299442636</v>
      </c>
      <c r="D72" s="31">
        <v>5.0710009610122686</v>
      </c>
      <c r="E72" s="31">
        <v>4.4617987208612311</v>
      </c>
      <c r="F72" s="31">
        <v>3.9228533250557489</v>
      </c>
      <c r="G72" s="31">
        <v>3.4482675407451011</v>
      </c>
      <c r="H72" s="31">
        <v>3.0324026866632212</v>
      </c>
      <c r="I72" s="31">
        <v>2.6698786331286972</v>
      </c>
      <c r="J72" s="31">
        <v>2.3555738020447858</v>
      </c>
      <c r="K72" s="31">
        <v>2.0846251668994111</v>
      </c>
      <c r="L72" s="31">
        <v>1.8524282527651399</v>
      </c>
      <c r="M72" s="31">
        <v>1.6546371362992129</v>
      </c>
      <c r="N72" s="31">
        <v>1.487164445743522</v>
      </c>
      <c r="O72" s="31">
        <v>1.3461813609246329</v>
      </c>
      <c r="P72" s="31">
        <v>1.228117613253765</v>
      </c>
      <c r="Q72" s="31">
        <v>1.129661485726793</v>
      </c>
      <c r="R72" s="31">
        <v>1.0477598129242589</v>
      </c>
      <c r="S72" s="31">
        <v>0.97961798101136643</v>
      </c>
      <c r="T72" s="31">
        <v>0.92269992773798282</v>
      </c>
      <c r="U72" s="31">
        <v>0.87472814243861718</v>
      </c>
      <c r="V72" s="31">
        <v>0.8336836660324769</v>
      </c>
      <c r="W72" s="31">
        <v>0.79780609102337297</v>
      </c>
      <c r="X72" s="31">
        <v>0.76559356149984126</v>
      </c>
      <c r="Y72" s="31">
        <v>0.73580277313503295</v>
      </c>
      <c r="Z72" s="31">
        <v>0.70744897318676958</v>
      </c>
      <c r="AA72" s="31">
        <v>0.6798059604975567</v>
      </c>
      <c r="AB72" s="31">
        <v>0.6524060854945456</v>
      </c>
      <c r="AC72" s="31">
        <v>0.6250402501895137</v>
      </c>
      <c r="AD72" s="31">
        <v>0.59775790817894836</v>
      </c>
      <c r="AE72" s="31">
        <v>0.57086706464400194</v>
      </c>
      <c r="AF72" s="31">
        <v>0.54493427635041758</v>
      </c>
      <c r="AG72" s="31">
        <v>0.5207846516487179</v>
      </c>
      <c r="AH72" s="32">
        <v>0.49950185047392981</v>
      </c>
    </row>
    <row r="73" spans="1:34" x14ac:dyDescent="0.25">
      <c r="A73" s="30">
        <v>30</v>
      </c>
      <c r="B73" s="31">
        <v>6.5830395596864646</v>
      </c>
      <c r="C73" s="31">
        <v>5.8080111350902559</v>
      </c>
      <c r="D73" s="31">
        <v>5.1163350604982103</v>
      </c>
      <c r="E73" s="31">
        <v>4.5015762736956466</v>
      </c>
      <c r="F73" s="31">
        <v>3.9575582640525382</v>
      </c>
      <c r="G73" s="31">
        <v>3.4783630725235239</v>
      </c>
      <c r="H73" s="31">
        <v>3.0583312916479031</v>
      </c>
      <c r="I73" s="31">
        <v>2.6920620655496288</v>
      </c>
      <c r="J73" s="31">
        <v>2.3744130899373221</v>
      </c>
      <c r="K73" s="31">
        <v>2.100500612104264</v>
      </c>
      <c r="L73" s="31">
        <v>1.865699430928395</v>
      </c>
      <c r="M73" s="31">
        <v>1.66564289687232</v>
      </c>
      <c r="N73" s="31">
        <v>1.4962229119832859</v>
      </c>
      <c r="O73" s="31">
        <v>1.3535899298932259</v>
      </c>
      <c r="P73" s="31">
        <v>1.234152955818731</v>
      </c>
      <c r="Q73" s="31">
        <v>1.134579546561028</v>
      </c>
      <c r="R73" s="31">
        <v>1.0517958105060381</v>
      </c>
      <c r="S73" s="31">
        <v>0.98298640762431166</v>
      </c>
      <c r="T73" s="31">
        <v>0.92559454947109798</v>
      </c>
      <c r="U73" s="31">
        <v>0.87732199918626275</v>
      </c>
      <c r="V73" s="31">
        <v>0.83612907149436388</v>
      </c>
      <c r="W73" s="31">
        <v>0.8002346327046016</v>
      </c>
      <c r="X73" s="31">
        <v>0.76811610071086478</v>
      </c>
      <c r="Y73" s="31">
        <v>0.73850944499164783</v>
      </c>
      <c r="Z73" s="31">
        <v>0.71040918661016772</v>
      </c>
      <c r="AA73" s="31">
        <v>0.68306839821428877</v>
      </c>
      <c r="AB73" s="31">
        <v>0.65599870403651828</v>
      </c>
      <c r="AC73" s="31">
        <v>0.62897027989399501</v>
      </c>
      <c r="AD73" s="31">
        <v>0.60201185318857509</v>
      </c>
      <c r="AE73" s="31">
        <v>0.57541070290677987</v>
      </c>
      <c r="AF73" s="31">
        <v>0.54971265961971838</v>
      </c>
      <c r="AG73" s="31">
        <v>0.5257221054832506</v>
      </c>
      <c r="AH73" s="32">
        <v>0.50450197423781162</v>
      </c>
    </row>
    <row r="74" spans="1:34" x14ac:dyDescent="0.25">
      <c r="A74" s="30">
        <v>35</v>
      </c>
      <c r="B74" s="31">
        <v>6.6415906566188374</v>
      </c>
      <c r="C74" s="31">
        <v>5.8599329866955783</v>
      </c>
      <c r="D74" s="31">
        <v>5.1621547130320389</v>
      </c>
      <c r="E74" s="31">
        <v>4.5418000472188966</v>
      </c>
      <c r="F74" s="31">
        <v>3.9926717524314879</v>
      </c>
      <c r="G74" s="31">
        <v>3.5088311434298181</v>
      </c>
      <c r="H74" s="31">
        <v>3.0845980865585472</v>
      </c>
      <c r="I74" s="31">
        <v>2.7145509997469959</v>
      </c>
      <c r="J74" s="31">
        <v>2.3935268525091491</v>
      </c>
      <c r="K74" s="31">
        <v>2.116621165943652</v>
      </c>
      <c r="L74" s="31">
        <v>1.879188012733805</v>
      </c>
      <c r="M74" s="31">
        <v>1.676840017147579</v>
      </c>
      <c r="N74" s="31">
        <v>1.505448355037597</v>
      </c>
      <c r="O74" s="31">
        <v>1.361142753841144</v>
      </c>
      <c r="P74" s="31">
        <v>1.240311492580169</v>
      </c>
      <c r="Q74" s="31">
        <v>1.139601401861281</v>
      </c>
      <c r="R74" s="31">
        <v>1.055917863875746</v>
      </c>
      <c r="S74" s="31">
        <v>0.98642481239950208</v>
      </c>
      <c r="T74" s="31">
        <v>0.9285447327931331</v>
      </c>
      <c r="U74" s="31">
        <v>0.87995866200189532</v>
      </c>
      <c r="V74" s="31">
        <v>0.83860618855570013</v>
      </c>
      <c r="W74" s="31">
        <v>0.80268545256911494</v>
      </c>
      <c r="X74" s="31">
        <v>0.77065314574137367</v>
      </c>
      <c r="Y74" s="31">
        <v>0.74122451135637135</v>
      </c>
      <c r="Z74" s="31">
        <v>0.71337334428266341</v>
      </c>
      <c r="AA74" s="31">
        <v>0.6863319909734712</v>
      </c>
      <c r="AB74" s="31">
        <v>0.65959134946669451</v>
      </c>
      <c r="AC74" s="31">
        <v>0.63290086938481216</v>
      </c>
      <c r="AD74" s="31">
        <v>0.60626855193507001</v>
      </c>
      <c r="AE74" s="31">
        <v>0.57996094990931013</v>
      </c>
      <c r="AF74" s="31">
        <v>0.55450316768403962</v>
      </c>
      <c r="AG74" s="31">
        <v>0.53067886122049046</v>
      </c>
      <c r="AH74" s="32">
        <v>0.50953023806442477</v>
      </c>
    </row>
    <row r="75" spans="1:34" x14ac:dyDescent="0.25">
      <c r="A75" s="30">
        <v>40</v>
      </c>
      <c r="B75" s="31">
        <v>6.700712758604201</v>
      </c>
      <c r="C75" s="31">
        <v>5.9123831200298609</v>
      </c>
      <c r="D75" s="31">
        <v>5.2084615850231692</v>
      </c>
      <c r="E75" s="31">
        <v>4.5824716389801727</v>
      </c>
      <c r="F75" s="31">
        <v>4.0281953188815747</v>
      </c>
      <c r="G75" s="31">
        <v>3.53967321329274</v>
      </c>
      <c r="H75" s="31">
        <v>3.111204462363697</v>
      </c>
      <c r="I75" s="31">
        <v>2.737346757829128</v>
      </c>
      <c r="J75" s="31">
        <v>2.4129163430083831</v>
      </c>
      <c r="K75" s="31">
        <v>2.1329880128054688</v>
      </c>
      <c r="L75" s="31">
        <v>1.8928951137090559</v>
      </c>
      <c r="M75" s="31">
        <v>1.688229543792475</v>
      </c>
      <c r="N75" s="31">
        <v>1.514841752713707</v>
      </c>
      <c r="O75" s="31">
        <v>1.3688407417154149</v>
      </c>
      <c r="P75" s="31">
        <v>1.2465940636249071</v>
      </c>
      <c r="Q75" s="31">
        <v>1.1447278228541491</v>
      </c>
      <c r="R75" s="31">
        <v>1.06012667539978</v>
      </c>
      <c r="S75" s="31">
        <v>0.98993382884309533</v>
      </c>
      <c r="T75" s="31">
        <v>0.93155104235005071</v>
      </c>
      <c r="U75" s="31">
        <v>0.88263862667125814</v>
      </c>
      <c r="V75" s="31">
        <v>0.84111544414200079</v>
      </c>
      <c r="W75" s="31">
        <v>0.80515890868220386</v>
      </c>
      <c r="X75" s="31">
        <v>0.77320498579648245</v>
      </c>
      <c r="Y75" s="31">
        <v>0.74394819257407208</v>
      </c>
      <c r="Z75" s="31">
        <v>0.71634159768890115</v>
      </c>
      <c r="AA75" s="31">
        <v>0.6895968213995618</v>
      </c>
      <c r="AB75" s="31">
        <v>0.66318403554929817</v>
      </c>
      <c r="AC75" s="31">
        <v>0.63683196356597438</v>
      </c>
      <c r="AD75" s="31">
        <v>0.61052788046219675</v>
      </c>
      <c r="AE75" s="31">
        <v>0.58451761283517467</v>
      </c>
      <c r="AF75" s="31">
        <v>0.55930553886677026</v>
      </c>
      <c r="AG75" s="31">
        <v>0.53565458832356005</v>
      </c>
      <c r="AH75" s="32">
        <v>0.51458624255673513</v>
      </c>
    </row>
    <row r="76" spans="1:34" x14ac:dyDescent="0.25">
      <c r="A76" s="30">
        <v>45</v>
      </c>
      <c r="B76" s="31">
        <v>6.7604076726269664</v>
      </c>
      <c r="C76" s="31">
        <v>5.9653632732172879</v>
      </c>
      <c r="D76" s="31">
        <v>5.2552573457355756</v>
      </c>
      <c r="E76" s="31">
        <v>4.6235926493832409</v>
      </c>
      <c r="F76" s="31">
        <v>4.0641304949463466</v>
      </c>
      <c r="G76" s="31">
        <v>3.570890744795626</v>
      </c>
      <c r="H76" s="31">
        <v>3.1381518128864738</v>
      </c>
      <c r="I76" s="31">
        <v>2.7604506647589289</v>
      </c>
      <c r="J76" s="31">
        <v>2.4325828175377122</v>
      </c>
      <c r="K76" s="31">
        <v>2.1496023399321929</v>
      </c>
      <c r="L76" s="31">
        <v>1.906821852236408</v>
      </c>
      <c r="M76" s="31">
        <v>1.6998125263290409</v>
      </c>
      <c r="N76" s="31">
        <v>1.5244040856734571</v>
      </c>
      <c r="O76" s="31">
        <v>1.3766848053176639</v>
      </c>
      <c r="P76" s="31">
        <v>1.2530015118943401</v>
      </c>
      <c r="Q76" s="31">
        <v>1.149959583620827</v>
      </c>
      <c r="R76" s="31">
        <v>1.064422950299118</v>
      </c>
      <c r="S76" s="31">
        <v>0.99351409331586638</v>
      </c>
      <c r="T76" s="31">
        <v>0.93461404564239825</v>
      </c>
      <c r="U76" s="31">
        <v>0.88536239183469578</v>
      </c>
      <c r="V76" s="31">
        <v>0.84365726803339836</v>
      </c>
      <c r="W76" s="31">
        <v>0.80765536196379462</v>
      </c>
      <c r="X76" s="31">
        <v>0.77577191293586278</v>
      </c>
      <c r="Y76" s="31">
        <v>0.74668071184421136</v>
      </c>
      <c r="Z76" s="31">
        <v>0.719314101168127</v>
      </c>
      <c r="AA76" s="31">
        <v>0.69286297497157889</v>
      </c>
      <c r="AB76" s="31">
        <v>0.66677677890315568</v>
      </c>
      <c r="AC76" s="31">
        <v>0.64076351019609146</v>
      </c>
      <c r="AD76" s="31">
        <v>0.61478971766836921</v>
      </c>
      <c r="AE76" s="31">
        <v>0.58908050172253834</v>
      </c>
      <c r="AF76" s="31">
        <v>0.56411951434584762</v>
      </c>
      <c r="AG76" s="31">
        <v>0.54064895911025357</v>
      </c>
      <c r="AH76" s="32">
        <v>0.51966959117224243</v>
      </c>
    </row>
    <row r="77" spans="1:34" x14ac:dyDescent="0.25">
      <c r="A77" s="30">
        <v>50</v>
      </c>
      <c r="B77" s="31">
        <v>6.8206772085261242</v>
      </c>
      <c r="C77" s="31">
        <v>6.0188751872366408</v>
      </c>
      <c r="D77" s="31">
        <v>5.3025436672878197</v>
      </c>
      <c r="E77" s="31">
        <v>4.6651646816864423</v>
      </c>
      <c r="F77" s="31">
        <v>4.1004788150239362</v>
      </c>
      <c r="G77" s="31">
        <v>3.6024852034763928</v>
      </c>
      <c r="H77" s="31">
        <v>3.1654415348045739</v>
      </c>
      <c r="I77" s="31">
        <v>2.783864048353887</v>
      </c>
      <c r="J77" s="31">
        <v>2.45252753505441</v>
      </c>
      <c r="K77" s="31">
        <v>2.1664653374208829</v>
      </c>
      <c r="L77" s="31">
        <v>1.9209693495526949</v>
      </c>
      <c r="M77" s="31">
        <v>1.711590017133912</v>
      </c>
      <c r="N77" s="31">
        <v>1.534136337433244</v>
      </c>
      <c r="O77" s="31">
        <v>1.3846758593040831</v>
      </c>
      <c r="P77" s="31">
        <v>1.25953468318446</v>
      </c>
      <c r="Q77" s="31">
        <v>1.155297461097079</v>
      </c>
      <c r="R77" s="31">
        <v>1.0688073966492959</v>
      </c>
      <c r="S77" s="31">
        <v>0.99716624503313456</v>
      </c>
      <c r="T77" s="31">
        <v>0.93773431302529087</v>
      </c>
      <c r="U77" s="31">
        <v>0.88813045898709553</v>
      </c>
      <c r="V77" s="31">
        <v>0.84623209286456447</v>
      </c>
      <c r="W77" s="31">
        <v>0.81017517618834922</v>
      </c>
      <c r="X77" s="31">
        <v>0.77835422207379068</v>
      </c>
      <c r="Y77" s="31">
        <v>0.74942229522085146</v>
      </c>
      <c r="Z77" s="31">
        <v>0.72229101191419975</v>
      </c>
      <c r="AA77" s="31">
        <v>0.696130540023148</v>
      </c>
      <c r="AB77" s="31">
        <v>0.67036959900167226</v>
      </c>
      <c r="AC77" s="31">
        <v>0.64469545988837484</v>
      </c>
      <c r="AD77" s="31">
        <v>0.61905394530654689</v>
      </c>
      <c r="AE77" s="31">
        <v>0.59364942946417565</v>
      </c>
      <c r="AF77" s="31">
        <v>0.56894483815383279</v>
      </c>
      <c r="AG77" s="31">
        <v>0.54566164875282652</v>
      </c>
      <c r="AH77" s="32">
        <v>0.52477989022306204</v>
      </c>
    </row>
    <row r="78" spans="1:34" x14ac:dyDescent="0.25">
      <c r="A78" s="30">
        <v>55</v>
      </c>
      <c r="B78" s="31">
        <v>6.881523178995252</v>
      </c>
      <c r="C78" s="31">
        <v>6.0729206059212801</v>
      </c>
      <c r="D78" s="31">
        <v>5.3503222246530564</v>
      </c>
      <c r="E78" s="31">
        <v>4.7071893420027129</v>
      </c>
      <c r="F78" s="31">
        <v>4.1372418163670606</v>
      </c>
      <c r="G78" s="31">
        <v>3.6344580577275472</v>
      </c>
      <c r="H78" s="31">
        <v>3.1930750276502948</v>
      </c>
      <c r="I78" s="31">
        <v>2.8075882392860758</v>
      </c>
      <c r="J78" s="31">
        <v>2.4727517573703359</v>
      </c>
      <c r="K78" s="31">
        <v>2.1835781982231768</v>
      </c>
      <c r="L78" s="31">
        <v>1.9353387297493569</v>
      </c>
      <c r="M78" s="31">
        <v>1.723563071438301</v>
      </c>
      <c r="N78" s="31">
        <v>1.5440394943640861</v>
      </c>
      <c r="O78" s="31">
        <v>1.392814821185461</v>
      </c>
      <c r="P78" s="31">
        <v>1.266194426145832</v>
      </c>
      <c r="Q78" s="31">
        <v>1.160742235073255</v>
      </c>
      <c r="R78" s="31">
        <v>1.073280725380465</v>
      </c>
      <c r="S78" s="31">
        <v>1.00089092606484</v>
      </c>
      <c r="T78" s="31">
        <v>0.9409124177084448</v>
      </c>
      <c r="U78" s="31">
        <v>0.89094333247796897</v>
      </c>
      <c r="V78" s="31">
        <v>0.84884035412479375</v>
      </c>
      <c r="W78" s="31">
        <v>0.81271871798493567</v>
      </c>
      <c r="X78" s="31">
        <v>0.78095221097910184</v>
      </c>
      <c r="Y78" s="31">
        <v>0.75217317161262565</v>
      </c>
      <c r="Z78" s="31">
        <v>0.72527248997553084</v>
      </c>
      <c r="AA78" s="31">
        <v>0.69939960774248378</v>
      </c>
      <c r="AB78" s="31">
        <v>0.67396251817284281</v>
      </c>
      <c r="AC78" s="31">
        <v>0.64862776611055784</v>
      </c>
      <c r="AD78" s="31">
        <v>0.62332044798431252</v>
      </c>
      <c r="AE78" s="31">
        <v>0.59822421180743068</v>
      </c>
      <c r="AF78" s="31">
        <v>0.57378125717785644</v>
      </c>
      <c r="AG78" s="31">
        <v>0.55069233527827788</v>
      </c>
      <c r="AH78" s="32">
        <v>0.52991674887593376</v>
      </c>
    </row>
    <row r="79" spans="1:34" x14ac:dyDescent="0.25">
      <c r="A79" s="30">
        <v>60</v>
      </c>
      <c r="B79" s="31">
        <v>6.9429473995824944</v>
      </c>
      <c r="C79" s="31">
        <v>6.1275012759591334</v>
      </c>
      <c r="D79" s="31">
        <v>5.3985946956589874</v>
      </c>
      <c r="E79" s="31">
        <v>4.7496682392995577</v>
      </c>
      <c r="F79" s="31">
        <v>4.1744210390830032</v>
      </c>
      <c r="G79" s="31">
        <v>3.6668107787961501</v>
      </c>
      <c r="H79" s="31">
        <v>3.221053693810481</v>
      </c>
      <c r="I79" s="31">
        <v>2.8316245710821319</v>
      </c>
      <c r="J79" s="31">
        <v>2.4932567491519122</v>
      </c>
      <c r="K79" s="31">
        <v>2.2009421181452882</v>
      </c>
      <c r="L79" s="31">
        <v>1.9499311197723801</v>
      </c>
      <c r="M79" s="31">
        <v>1.73573274732798</v>
      </c>
      <c r="N79" s="31">
        <v>1.554114545691528</v>
      </c>
      <c r="O79" s="31">
        <v>1.401102611327143</v>
      </c>
      <c r="P79" s="31">
        <v>1.272981592283585</v>
      </c>
      <c r="Q79" s="31">
        <v>1.1662946881942831</v>
      </c>
      <c r="R79" s="31">
        <v>1.0778436502773281</v>
      </c>
      <c r="S79" s="31">
        <v>1.004688781335469</v>
      </c>
      <c r="T79" s="31">
        <v>0.94414893575612902</v>
      </c>
      <c r="U79" s="31">
        <v>0.89380151951136388</v>
      </c>
      <c r="V79" s="31">
        <v>0.85148249015793254</v>
      </c>
      <c r="W79" s="31">
        <v>0.81528635683719308</v>
      </c>
      <c r="X79" s="31">
        <v>0.78356618027522817</v>
      </c>
      <c r="Y79" s="31">
        <v>0.75493357278272921</v>
      </c>
      <c r="Z79" s="31">
        <v>0.72825869825509493</v>
      </c>
      <c r="AA79" s="31">
        <v>0.70267027217236233</v>
      </c>
      <c r="AB79" s="31">
        <v>0.67755556159922015</v>
      </c>
      <c r="AC79" s="31">
        <v>0.65256038518501946</v>
      </c>
      <c r="AD79" s="31">
        <v>0.62758911316378618</v>
      </c>
      <c r="AE79" s="31">
        <v>0.60280466735421723</v>
      </c>
      <c r="AF79" s="31">
        <v>0.57862852115960806</v>
      </c>
      <c r="AG79" s="31">
        <v>0.5557406995680374</v>
      </c>
      <c r="AH79" s="32">
        <v>0.53507977915207416</v>
      </c>
    </row>
    <row r="80" spans="1:34" x14ac:dyDescent="0.25">
      <c r="A80" s="30">
        <v>65</v>
      </c>
      <c r="B80" s="31">
        <v>7.00495168869059</v>
      </c>
      <c r="C80" s="31">
        <v>6.1826189468927302</v>
      </c>
      <c r="D80" s="31">
        <v>5.4473627609879332</v>
      </c>
      <c r="E80" s="31">
        <v>4.792602985399065</v>
      </c>
      <c r="F80" s="31">
        <v>4.2120180261336486</v>
      </c>
      <c r="G80" s="31">
        <v>3.6995448407838718</v>
      </c>
      <c r="H80" s="31">
        <v>3.249378938526589</v>
      </c>
      <c r="I80" s="31">
        <v>2.8559743801232931</v>
      </c>
      <c r="J80" s="31">
        <v>2.5140437779201612</v>
      </c>
      <c r="K80" s="31">
        <v>2.218558295848021</v>
      </c>
      <c r="L80" s="31">
        <v>1.964747649422361</v>
      </c>
      <c r="M80" s="31">
        <v>1.748100105743335</v>
      </c>
      <c r="N80" s="31">
        <v>1.564362483495751</v>
      </c>
      <c r="O80" s="31">
        <v>1.4095401529490761</v>
      </c>
      <c r="P80" s="31">
        <v>1.2798970359574551</v>
      </c>
      <c r="Q80" s="31">
        <v>1.1719556059596721</v>
      </c>
      <c r="R80" s="31">
        <v>1.0824968879791841</v>
      </c>
      <c r="S80" s="31">
        <v>1.0085604586241039</v>
      </c>
      <c r="T80" s="31">
        <v>0.94744444608722111</v>
      </c>
      <c r="U80" s="31">
        <v>0.89670553014594923</v>
      </c>
      <c r="V80" s="31">
        <v>0.85415894216241051</v>
      </c>
      <c r="W80" s="31">
        <v>0.81787846508333906</v>
      </c>
      <c r="X80" s="31">
        <v>0.78619643344016399</v>
      </c>
      <c r="Y80" s="31">
        <v>0.75770373334897412</v>
      </c>
      <c r="Z80" s="31">
        <v>0.73124980251047755</v>
      </c>
      <c r="AA80" s="31">
        <v>0.70594263021012771</v>
      </c>
      <c r="AB80" s="31">
        <v>0.68114875731796698</v>
      </c>
      <c r="AC80" s="31">
        <v>0.65649327628867138</v>
      </c>
      <c r="AD80" s="31">
        <v>0.63185983116168376</v>
      </c>
      <c r="AE80" s="31">
        <v>0.60739061756102708</v>
      </c>
      <c r="AF80" s="31">
        <v>0.58348638269539788</v>
      </c>
      <c r="AG80" s="31">
        <v>0.56080642535819458</v>
      </c>
      <c r="AH80" s="32">
        <v>0.54026859592738674</v>
      </c>
    </row>
    <row r="81" spans="1:34" x14ac:dyDescent="0.25">
      <c r="A81" s="30">
        <v>70</v>
      </c>
      <c r="B81" s="31">
        <v>7.0675378675768474</v>
      </c>
      <c r="C81" s="31">
        <v>6.238275371119153</v>
      </c>
      <c r="D81" s="31">
        <v>5.4966281041767662</v>
      </c>
      <c r="E81" s="31">
        <v>4.8359951949778939</v>
      </c>
      <c r="F81" s="31">
        <v>4.2500343233354361</v>
      </c>
      <c r="G81" s="31">
        <v>3.732661720646945</v>
      </c>
      <c r="H81" s="31">
        <v>3.2780521698946279</v>
      </c>
      <c r="I81" s="31">
        <v>2.8806390056453579</v>
      </c>
      <c r="J81" s="31">
        <v>2.5351141140506641</v>
      </c>
      <c r="K81" s="31">
        <v>2.2364279328467451</v>
      </c>
      <c r="L81" s="31">
        <v>1.9797894513544529</v>
      </c>
      <c r="M81" s="31">
        <v>1.7606662104792981</v>
      </c>
      <c r="N81" s="31">
        <v>1.574784302711463</v>
      </c>
      <c r="O81" s="31">
        <v>1.4181283721257749</v>
      </c>
      <c r="P81" s="31">
        <v>1.2869416143817369</v>
      </c>
      <c r="Q81" s="31">
        <v>1.1777257767235121</v>
      </c>
      <c r="R81" s="31">
        <v>1.0872411579799031</v>
      </c>
      <c r="S81" s="31">
        <v>1.012506608564401</v>
      </c>
      <c r="T81" s="31">
        <v>0.95079953047514443</v>
      </c>
      <c r="U81" s="31">
        <v>0.89965587729493779</v>
      </c>
      <c r="V81" s="31">
        <v>0.85687015419124535</v>
      </c>
      <c r="W81" s="31">
        <v>0.82049541791615943</v>
      </c>
      <c r="X81" s="31">
        <v>0.78884327680650812</v>
      </c>
      <c r="Y81" s="31">
        <v>0.76048389078369616</v>
      </c>
      <c r="Z81" s="31">
        <v>0.73424597135383263</v>
      </c>
      <c r="AA81" s="31">
        <v>0.70921678160772228</v>
      </c>
      <c r="AB81" s="31">
        <v>0.68474213622077162</v>
      </c>
      <c r="AC81" s="31">
        <v>0.66042640145302667</v>
      </c>
      <c r="AD81" s="31">
        <v>0.63613249514929038</v>
      </c>
      <c r="AE81" s="31">
        <v>0.61198188673895637</v>
      </c>
      <c r="AF81" s="31">
        <v>0.58835459723606232</v>
      </c>
      <c r="AG81" s="31">
        <v>0.56588919923938263</v>
      </c>
      <c r="AH81" s="32">
        <v>0.54548281693227807</v>
      </c>
    </row>
    <row r="82" spans="1:34" x14ac:dyDescent="0.25">
      <c r="A82" s="30">
        <v>75</v>
      </c>
      <c r="B82" s="31">
        <v>7.130707760353153</v>
      </c>
      <c r="C82" s="31">
        <v>6.294472303890096</v>
      </c>
      <c r="D82" s="31">
        <v>5.5463924116169441</v>
      </c>
      <c r="E82" s="31">
        <v>4.8798464855672981</v>
      </c>
      <c r="F82" s="31">
        <v>4.2884714793594032</v>
      </c>
      <c r="G82" s="31">
        <v>3.766162898196185</v>
      </c>
      <c r="H82" s="31">
        <v>3.3070747988652118</v>
      </c>
      <c r="I82" s="31">
        <v>2.905619789738719</v>
      </c>
      <c r="J82" s="31">
        <v>2.5564690307736</v>
      </c>
      <c r="K82" s="31">
        <v>2.2545522335114239</v>
      </c>
      <c r="L82" s="31">
        <v>1.9950576610783961</v>
      </c>
      <c r="M82" s="31">
        <v>1.773432128185406</v>
      </c>
      <c r="N82" s="31">
        <v>1.5853810011279841</v>
      </c>
      <c r="O82" s="31">
        <v>1.426868197786332</v>
      </c>
      <c r="P82" s="31">
        <v>1.29411618762532</v>
      </c>
      <c r="Q82" s="31">
        <v>1.183605991694463</v>
      </c>
      <c r="R82" s="31">
        <v>1.092077182627935</v>
      </c>
      <c r="S82" s="31">
        <v>1.0165278846445951</v>
      </c>
      <c r="T82" s="31">
        <v>0.9542147735479396</v>
      </c>
      <c r="U82" s="31">
        <v>0.90265307672613715</v>
      </c>
      <c r="V82" s="31">
        <v>0.85961657315201112</v>
      </c>
      <c r="W82" s="31">
        <v>0.82313759338304904</v>
      </c>
      <c r="X82" s="31">
        <v>0.79150701956139347</v>
      </c>
      <c r="Y82" s="31">
        <v>0.76327428541385167</v>
      </c>
      <c r="Z82" s="31">
        <v>0.73724737625189873</v>
      </c>
      <c r="AA82" s="31">
        <v>0.712492828971662</v>
      </c>
      <c r="AB82" s="31">
        <v>0.6883357320539556</v>
      </c>
      <c r="AC82" s="31">
        <v>0.66435972556418565</v>
      </c>
      <c r="AD82" s="31">
        <v>0.6404070011524855</v>
      </c>
      <c r="AE82" s="31">
        <v>0.6165783020536324</v>
      </c>
      <c r="AF82" s="31">
        <v>0.59323292308704345</v>
      </c>
      <c r="AG82" s="31">
        <v>0.57098871065685586</v>
      </c>
      <c r="AH82" s="32">
        <v>0.55072206275174551</v>
      </c>
    </row>
    <row r="83" spans="1:34" x14ac:dyDescent="0.25">
      <c r="A83" s="33">
        <v>80</v>
      </c>
      <c r="B83" s="34">
        <v>7.194463193985988</v>
      </c>
      <c r="C83" s="34">
        <v>6.3512115033118004</v>
      </c>
      <c r="D83" s="34">
        <v>5.5966573725545166</v>
      </c>
      <c r="E83" s="34">
        <v>4.9241584775531013</v>
      </c>
      <c r="F83" s="34">
        <v>4.3273310457311647</v>
      </c>
      <c r="G83" s="34">
        <v>3.8000498560969902</v>
      </c>
      <c r="H83" s="34">
        <v>3.336448239243516</v>
      </c>
      <c r="I83" s="34">
        <v>2.9309180773483399</v>
      </c>
      <c r="J83" s="34">
        <v>2.578109804173724</v>
      </c>
      <c r="K83" s="34">
        <v>2.27293240506659</v>
      </c>
      <c r="L83" s="34">
        <v>2.0105534169585209</v>
      </c>
      <c r="M83" s="34">
        <v>1.786398928365762</v>
      </c>
      <c r="N83" s="34">
        <v>1.5961535793892081</v>
      </c>
      <c r="O83" s="34">
        <v>1.435760561714434</v>
      </c>
      <c r="P83" s="34">
        <v>1.3014216186116609</v>
      </c>
      <c r="Q83" s="34">
        <v>1.1895970449357729</v>
      </c>
      <c r="R83" s="34">
        <v>1.097005687126317</v>
      </c>
      <c r="S83" s="34">
        <v>1.020624943207499</v>
      </c>
      <c r="T83" s="34">
        <v>0.95769076278820275</v>
      </c>
      <c r="U83" s="34">
        <v>0.90569764706194089</v>
      </c>
      <c r="V83" s="34">
        <v>0.86239864880691364</v>
      </c>
      <c r="W83" s="34">
        <v>0.82580537238595741</v>
      </c>
      <c r="X83" s="34">
        <v>0.79418797374659178</v>
      </c>
      <c r="Y83" s="34">
        <v>0.766075160420991</v>
      </c>
      <c r="Z83" s="34">
        <v>0.74025419152598471</v>
      </c>
      <c r="AA83" s="34">
        <v>0.71577087776307025</v>
      </c>
      <c r="AB83" s="34">
        <v>0.69192958141842442</v>
      </c>
      <c r="AC83" s="34">
        <v>0.6682932163627946</v>
      </c>
      <c r="AD83" s="34">
        <v>0.64468324805172017</v>
      </c>
      <c r="AE83" s="34">
        <v>0.62117969352532776</v>
      </c>
      <c r="AF83" s="34">
        <v>0.59812112140839002</v>
      </c>
      <c r="AG83" s="34">
        <v>0.5761046519103914</v>
      </c>
      <c r="AH83" s="35">
        <v>0.55598595682543817</v>
      </c>
    </row>
    <row r="86" spans="1:34" ht="28.9" customHeight="1" x14ac:dyDescent="0.5">
      <c r="A86" s="1" t="s">
        <v>31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32</v>
      </c>
      <c r="B89" s="6">
        <v>1.625</v>
      </c>
      <c r="C89" s="6" t="s">
        <v>12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33</v>
      </c>
      <c r="B93" s="23" t="s">
        <v>34</v>
      </c>
    </row>
    <row r="94" spans="1:34" x14ac:dyDescent="0.25">
      <c r="A94" s="5">
        <v>0</v>
      </c>
      <c r="B94" s="32">
        <v>0.34000000000000008</v>
      </c>
    </row>
    <row r="95" spans="1:34" x14ac:dyDescent="0.25">
      <c r="A95" s="5">
        <v>0.125</v>
      </c>
      <c r="B95" s="32">
        <v>0.32984166666666659</v>
      </c>
    </row>
    <row r="96" spans="1:34" x14ac:dyDescent="0.25">
      <c r="A96" s="5">
        <v>0.25</v>
      </c>
      <c r="B96" s="32">
        <v>0.23980208333333339</v>
      </c>
    </row>
    <row r="97" spans="1:2" x14ac:dyDescent="0.25">
      <c r="A97" s="5">
        <v>0.375</v>
      </c>
      <c r="B97" s="32">
        <v>0.14126250000000001</v>
      </c>
    </row>
    <row r="98" spans="1:2" x14ac:dyDescent="0.25">
      <c r="A98" s="5">
        <v>0.5</v>
      </c>
      <c r="B98" s="32">
        <v>0.1284166666666666</v>
      </c>
    </row>
    <row r="99" spans="1:2" x14ac:dyDescent="0.25">
      <c r="A99" s="5">
        <v>0.625</v>
      </c>
      <c r="B99" s="32">
        <v>9.1840277777777701E-2</v>
      </c>
    </row>
    <row r="100" spans="1:2" x14ac:dyDescent="0.25">
      <c r="A100" s="5">
        <v>0.75</v>
      </c>
      <c r="B100" s="32">
        <v>6.2625000000000153E-2</v>
      </c>
    </row>
    <row r="101" spans="1:2" x14ac:dyDescent="0.25">
      <c r="A101" s="5">
        <v>0.875</v>
      </c>
      <c r="B101" s="32">
        <v>4.4060277777777657E-2</v>
      </c>
    </row>
    <row r="102" spans="1:2" x14ac:dyDescent="0.25">
      <c r="A102" s="5">
        <v>1</v>
      </c>
      <c r="B102" s="32">
        <v>1.788888888888884E-2</v>
      </c>
    </row>
    <row r="103" spans="1:2" x14ac:dyDescent="0.25">
      <c r="A103" s="5">
        <v>1.125</v>
      </c>
      <c r="B103" s="32">
        <v>2.453281249999999E-2</v>
      </c>
    </row>
    <row r="104" spans="1:2" x14ac:dyDescent="0.25">
      <c r="A104" s="5">
        <v>1.25</v>
      </c>
      <c r="B104" s="32">
        <v>2.9743589743584931E-3</v>
      </c>
    </row>
    <row r="105" spans="1:2" x14ac:dyDescent="0.25">
      <c r="A105" s="5">
        <v>1.375</v>
      </c>
      <c r="B105" s="32">
        <v>9.5515916787615174E-3</v>
      </c>
    </row>
    <row r="106" spans="1:2" x14ac:dyDescent="0.25">
      <c r="A106" s="5">
        <v>1.5</v>
      </c>
      <c r="B106" s="32">
        <v>5.9811320754714634E-3</v>
      </c>
    </row>
    <row r="107" spans="1:2" x14ac:dyDescent="0.25">
      <c r="A107" s="5">
        <v>1.625</v>
      </c>
      <c r="B107" s="32">
        <v>0</v>
      </c>
    </row>
    <row r="108" spans="1:2" x14ac:dyDescent="0.25">
      <c r="A108" s="5">
        <v>1.75</v>
      </c>
      <c r="B108" s="32">
        <v>0</v>
      </c>
    </row>
    <row r="109" spans="1:2" x14ac:dyDescent="0.25">
      <c r="A109" s="5">
        <v>1.875</v>
      </c>
      <c r="B109" s="32">
        <v>0</v>
      </c>
    </row>
    <row r="110" spans="1:2" x14ac:dyDescent="0.25">
      <c r="A110" s="5">
        <v>2</v>
      </c>
      <c r="B110" s="32">
        <v>0</v>
      </c>
    </row>
    <row r="111" spans="1:2" x14ac:dyDescent="0.25">
      <c r="A111" s="5">
        <v>2.125</v>
      </c>
      <c r="B111" s="32">
        <v>0</v>
      </c>
    </row>
    <row r="112" spans="1:2" x14ac:dyDescent="0.25">
      <c r="A112" s="5">
        <v>2.25</v>
      </c>
      <c r="B112" s="32">
        <v>0</v>
      </c>
    </row>
    <row r="113" spans="1:2" x14ac:dyDescent="0.25">
      <c r="A113" s="5">
        <v>2.375</v>
      </c>
      <c r="B113" s="32">
        <v>0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lS/mp96KEFdLwBG+vgUNO+Zm8vktdTb6NsPWgFHGXe6coHaWA7fHKARztdNee+4pV8jREo/FMzpDfQIpoLS57A==" saltValue="fMMKzxvzGiZaT5F2MwwJAg==" spinCount="100000" sheet="1" objects="1" scenarios="1"/>
  <protectedRanges>
    <protectedRange sqref="B36" name="Range1" securityDescriptor="O:WDG:WDD:(A;;CC;;;WD)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R5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0.42999999999999988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57.551279564013477</v>
      </c>
      <c r="C41" s="6">
        <f>57.5512795640134 * $B$36 / 100</f>
        <v>57.551279564013406</v>
      </c>
      <c r="D41" s="6">
        <v>7.2513333333333332</v>
      </c>
      <c r="E41" s="7">
        <f>7.25133333333333 * $B$36 / 100</f>
        <v>7.2513333333333296</v>
      </c>
    </row>
    <row r="42" spans="1:5" x14ac:dyDescent="0.25">
      <c r="A42" s="5">
        <v>10</v>
      </c>
      <c r="B42" s="6">
        <v>58.272601809555717</v>
      </c>
      <c r="C42" s="6">
        <f>58.2726018095557 * $B$36 / 100</f>
        <v>58.272601809555702</v>
      </c>
      <c r="D42" s="6">
        <v>7.3422183333333324</v>
      </c>
      <c r="E42" s="7">
        <f>7.34221833333333 * $B$36 / 100</f>
        <v>7.3422183333333297</v>
      </c>
    </row>
    <row r="43" spans="1:5" x14ac:dyDescent="0.25">
      <c r="A43" s="5">
        <v>20</v>
      </c>
      <c r="B43" s="6">
        <v>58.993924055097978</v>
      </c>
      <c r="C43" s="6">
        <f>58.9939240550979 * $B$36 / 100</f>
        <v>58.993924055097892</v>
      </c>
      <c r="D43" s="6">
        <v>7.4331033333333343</v>
      </c>
      <c r="E43" s="7">
        <f>7.43310333333333 * $B$36 / 100</f>
        <v>7.4331033333333298</v>
      </c>
    </row>
    <row r="44" spans="1:5" x14ac:dyDescent="0.25">
      <c r="A44" s="5">
        <v>30</v>
      </c>
      <c r="B44" s="6">
        <v>59.715246300640231</v>
      </c>
      <c r="C44" s="6">
        <f>59.7152463006402 * $B$36 / 100</f>
        <v>59.715246300640203</v>
      </c>
      <c r="D44" s="6">
        <v>7.5239883333333344</v>
      </c>
      <c r="E44" s="7">
        <f>7.52398833333333 * $B$36 / 100</f>
        <v>7.5239883333333299</v>
      </c>
    </row>
    <row r="45" spans="1:5" x14ac:dyDescent="0.25">
      <c r="A45" s="5">
        <v>40</v>
      </c>
      <c r="B45" s="6">
        <v>60.436568546182478</v>
      </c>
      <c r="C45" s="6">
        <f>60.4365685461824 * $B$36 / 100</f>
        <v>60.4365685461824</v>
      </c>
      <c r="D45" s="6">
        <v>7.6148733333333336</v>
      </c>
      <c r="E45" s="7">
        <f>7.61487333333333 * $B$36 / 100</f>
        <v>7.6148733333333301</v>
      </c>
    </row>
    <row r="46" spans="1:5" x14ac:dyDescent="0.25">
      <c r="A46" s="5">
        <v>50</v>
      </c>
      <c r="B46" s="6">
        <v>61.157890791724718</v>
      </c>
      <c r="C46" s="6">
        <f>61.1578907917247 * $B$36 / 100</f>
        <v>61.157890791724697</v>
      </c>
      <c r="D46" s="6">
        <v>7.7057583333333328</v>
      </c>
      <c r="E46" s="7">
        <f>7.70575833333333 * $B$36 / 100</f>
        <v>7.7057583333333302</v>
      </c>
    </row>
    <row r="47" spans="1:5" x14ac:dyDescent="0.25">
      <c r="A47" s="5">
        <v>60</v>
      </c>
      <c r="B47" s="6">
        <v>61.879213037266979</v>
      </c>
      <c r="C47" s="6">
        <f>61.8792130372669 * $B$36 / 100</f>
        <v>61.879213037266901</v>
      </c>
      <c r="D47" s="6">
        <v>7.7966433333333338</v>
      </c>
      <c r="E47" s="7">
        <f>7.79664333333333 * $B$36 / 100</f>
        <v>7.7966433333333303</v>
      </c>
    </row>
    <row r="48" spans="1:5" x14ac:dyDescent="0.25">
      <c r="A48" s="5">
        <v>70</v>
      </c>
      <c r="B48" s="6">
        <v>62.600535282809233</v>
      </c>
      <c r="C48" s="6">
        <f>62.6005352828092 * $B$36 / 100</f>
        <v>62.600535282809197</v>
      </c>
      <c r="D48" s="6">
        <v>7.8875283333333348</v>
      </c>
      <c r="E48" s="7">
        <f>7.88752833333333 * $B$36 / 100</f>
        <v>7.8875283333333304</v>
      </c>
    </row>
    <row r="49" spans="1:18" x14ac:dyDescent="0.25">
      <c r="A49" s="5">
        <v>80</v>
      </c>
      <c r="B49" s="6">
        <v>63.32185752835148</v>
      </c>
      <c r="C49" s="6">
        <f>63.3218575283514 * $B$36 / 100</f>
        <v>63.321857528351401</v>
      </c>
      <c r="D49" s="6">
        <v>7.9784133333333349</v>
      </c>
      <c r="E49" s="7">
        <f>7.97841333333333 * $B$36 / 100</f>
        <v>7.9784133333333296</v>
      </c>
    </row>
    <row r="50" spans="1:18" x14ac:dyDescent="0.25">
      <c r="A50" s="5">
        <v>90</v>
      </c>
      <c r="B50" s="6">
        <v>64.043179773893726</v>
      </c>
      <c r="C50" s="6">
        <f>64.0431797738937 * $B$36 / 100</f>
        <v>64.043179773893698</v>
      </c>
      <c r="D50" s="6">
        <v>8.0692983333333341</v>
      </c>
      <c r="E50" s="7">
        <f>8.06929833333333 * $B$36 / 100</f>
        <v>8.0692983333333306</v>
      </c>
    </row>
    <row r="51" spans="1:18" x14ac:dyDescent="0.25">
      <c r="A51" s="8">
        <v>100</v>
      </c>
      <c r="B51" s="9">
        <v>64.76450201943598</v>
      </c>
      <c r="C51" s="9">
        <f>64.7645020194359 * $B$36 / 100</f>
        <v>64.764502019435895</v>
      </c>
      <c r="D51" s="9">
        <v>8.1601833333333342</v>
      </c>
      <c r="E51" s="10">
        <f>8.16018333333333 * $B$36 / 100</f>
        <v>8.1601833333333307</v>
      </c>
    </row>
    <row r="53" spans="1:18" ht="28.9" customHeight="1" x14ac:dyDescent="0.5">
      <c r="A53" s="1" t="s">
        <v>24</v>
      </c>
      <c r="B53" s="1"/>
    </row>
    <row r="54" spans="1:18" x14ac:dyDescent="0.25">
      <c r="A54" s="21" t="s">
        <v>25</v>
      </c>
      <c r="B54" s="22">
        <v>0</v>
      </c>
      <c r="C54" s="22">
        <v>6.25</v>
      </c>
      <c r="D54" s="22">
        <v>12.5</v>
      </c>
      <c r="E54" s="22">
        <v>18.75</v>
      </c>
      <c r="F54" s="22">
        <v>25</v>
      </c>
      <c r="G54" s="22">
        <v>31.25</v>
      </c>
      <c r="H54" s="22">
        <v>37.5</v>
      </c>
      <c r="I54" s="22">
        <v>43.75</v>
      </c>
      <c r="J54" s="22">
        <v>50</v>
      </c>
      <c r="K54" s="22">
        <v>56.25</v>
      </c>
      <c r="L54" s="22">
        <v>62.5</v>
      </c>
      <c r="M54" s="22">
        <v>68.75</v>
      </c>
      <c r="N54" s="22">
        <v>75</v>
      </c>
      <c r="O54" s="22">
        <v>81.25</v>
      </c>
      <c r="P54" s="22">
        <v>87.5</v>
      </c>
      <c r="Q54" s="22">
        <v>93.75</v>
      </c>
      <c r="R54" s="23">
        <v>100</v>
      </c>
    </row>
    <row r="55" spans="1:18" x14ac:dyDescent="0.25">
      <c r="A55" s="5" t="s">
        <v>26</v>
      </c>
      <c r="B55" s="6">
        <f>0 * $B$38 + (1 - 0) * $B$37</f>
        <v>14.7</v>
      </c>
      <c r="C55" s="6">
        <f>0.0625 * $B$38 + (1 - 0.0625) * $B$37</f>
        <v>14.344250000000001</v>
      </c>
      <c r="D55" s="6">
        <f>0.125 * $B$38 + (1 - 0.125) * $B$37</f>
        <v>13.988499999999998</v>
      </c>
      <c r="E55" s="6">
        <f>0.1875 * $B$38 + (1 - 0.1875) * $B$37</f>
        <v>13.63275</v>
      </c>
      <c r="F55" s="6">
        <f>0.25 * $B$38 + (1 - 0.25) * $B$37</f>
        <v>13.276999999999997</v>
      </c>
      <c r="G55" s="6">
        <f>0.3125 * $B$38 + (1 - 0.3125) * $B$37</f>
        <v>12.921249999999999</v>
      </c>
      <c r="H55" s="6">
        <f>0.375 * $B$38 + (1 - 0.375) * $B$37</f>
        <v>12.5655</v>
      </c>
      <c r="I55" s="6">
        <f>0.4375 * $B$38 + (1 - 0.4375) * $B$37</f>
        <v>12.20975</v>
      </c>
      <c r="J55" s="6">
        <f>0.5 * $B$38 + (1 - 0.5) * $B$37</f>
        <v>11.853999999999999</v>
      </c>
      <c r="K55" s="6">
        <f>0.5625 * $B$38 + (1 - 0.5625) * $B$37</f>
        <v>11.498249999999999</v>
      </c>
      <c r="L55" s="6">
        <f>0.625 * $B$38 + (1 - 0.625) * $B$37</f>
        <v>11.142499999999998</v>
      </c>
      <c r="M55" s="6">
        <f>0.6875 * $B$38 + (1 - 0.6875) * $B$37</f>
        <v>10.78675</v>
      </c>
      <c r="N55" s="6">
        <f>0.75 * $B$38 + (1 - 0.75) * $B$37</f>
        <v>10.430999999999999</v>
      </c>
      <c r="O55" s="6">
        <f>0.8125 * $B$38 + (1 - 0.8125) * $B$37</f>
        <v>10.075249999999999</v>
      </c>
      <c r="P55" s="6">
        <f>0.875 * $B$38 + (1 - 0.875) * $B$37</f>
        <v>9.7195</v>
      </c>
      <c r="Q55" s="6">
        <f>0.9375 * $B$38 + (1 - 0.9375) * $B$37</f>
        <v>9.3637499999999978</v>
      </c>
      <c r="R55" s="7">
        <f>1 * $B$38 + (1 - 1) * $B$37</f>
        <v>9.0079999999999991</v>
      </c>
    </row>
    <row r="56" spans="1:18" x14ac:dyDescent="0.25">
      <c r="A56" s="8" t="s">
        <v>27</v>
      </c>
      <c r="B56" s="9">
        <f>(0 * $B$38 + (1 - 0) * $B$37) * $B$36 / 100</f>
        <v>14.7</v>
      </c>
      <c r="C56" s="9">
        <f>(0.0625 * $B$38 + (1 - 0.0625) * $B$37) * $B$36 / 100</f>
        <v>14.344249999999999</v>
      </c>
      <c r="D56" s="9">
        <f>(0.125 * $B$38 + (1 - 0.125) * $B$37) * $B$36 / 100</f>
        <v>13.988499999999998</v>
      </c>
      <c r="E56" s="9">
        <f>(0.1875 * $B$38 + (1 - 0.1875) * $B$37) * $B$36 / 100</f>
        <v>13.632749999999998</v>
      </c>
      <c r="F56" s="9">
        <f>(0.25 * $B$38 + (1 - 0.25) * $B$37) * $B$36 / 100</f>
        <v>13.276999999999997</v>
      </c>
      <c r="G56" s="9">
        <f>(0.3125 * $B$38 + (1 - 0.3125) * $B$37) * $B$36 / 100</f>
        <v>12.921249999999997</v>
      </c>
      <c r="H56" s="9">
        <f>(0.375 * $B$38 + (1 - 0.375) * $B$37) * $B$36 / 100</f>
        <v>12.5655</v>
      </c>
      <c r="I56" s="9">
        <f>(0.4375 * $B$38 + (1 - 0.4375) * $B$37) * $B$36 / 100</f>
        <v>12.20975</v>
      </c>
      <c r="J56" s="9">
        <f>(0.5 * $B$38 + (1 - 0.5) * $B$37) * $B$36 / 100</f>
        <v>11.853999999999999</v>
      </c>
      <c r="K56" s="9">
        <f>(0.5625 * $B$38 + (1 - 0.5625) * $B$37) * $B$36 / 100</f>
        <v>11.498249999999999</v>
      </c>
      <c r="L56" s="9">
        <f>(0.625 * $B$38 + (1 - 0.625) * $B$37) * $B$36 / 100</f>
        <v>11.142499999999998</v>
      </c>
      <c r="M56" s="9">
        <f>(0.6875 * $B$38 + (1 - 0.6875) * $B$37) * $B$36 / 100</f>
        <v>10.78675</v>
      </c>
      <c r="N56" s="9">
        <f>(0.75 * $B$38 + (1 - 0.75) * $B$37) * $B$36 / 100</f>
        <v>10.430999999999999</v>
      </c>
      <c r="O56" s="9">
        <f>(0.8125 * $B$38 + (1 - 0.8125) * $B$37) * $B$36 / 100</f>
        <v>10.075249999999999</v>
      </c>
      <c r="P56" s="9">
        <f>(0.875 * $B$38 + (1 - 0.875) * $B$37) * $B$36 / 100</f>
        <v>9.7195</v>
      </c>
      <c r="Q56" s="9">
        <f>(0.9375 * $B$38 + (1 - 0.9375) * $B$37) * $B$36 / 100</f>
        <v>9.3637499999999978</v>
      </c>
      <c r="R56" s="10">
        <f>(1 * $B$38 + (1 - 1) * $B$37) * $B$36 / 100</f>
        <v>9.0079999999999991</v>
      </c>
    </row>
  </sheetData>
  <sheetProtection algorithmName="SHA-512" hashValue="LeP9NOAF2WEMjUx7ta5dkBGo2BTqy9GapbKm5dsuhVt8mXZ3x/TpceFNyVW95gBwNlbuWOoIIl1X45wlhbTWkA==" saltValue="Aylg+dSNtn6TgTkHznJLsA==" spinCount="100000" sheet="1" objects="1" scenarios="1"/>
  <protectedRanges>
    <protectedRange sqref="B36" name="Range1" securityDescriptor="O:WDG:WDD:(A;;CC;;;WD)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R61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0.42999999999999988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-50</v>
      </c>
      <c r="B41" s="6">
        <v>53.597043157727647</v>
      </c>
      <c r="C41" s="6">
        <f>53.5970431577276 * $B$36 / 100</f>
        <v>53.597043157727597</v>
      </c>
      <c r="D41" s="6">
        <v>6.7531083333333344</v>
      </c>
      <c r="E41" s="7">
        <f>6.75310833333333 * $B$36 / 100</f>
        <v>6.7531083333333299</v>
      </c>
    </row>
    <row r="42" spans="1:5" x14ac:dyDescent="0.25">
      <c r="A42" s="5">
        <v>-40</v>
      </c>
      <c r="B42" s="6">
        <v>54.387890438984819</v>
      </c>
      <c r="C42" s="6">
        <f>54.3878904389848 * $B$36 / 100</f>
        <v>54.387890438984797</v>
      </c>
      <c r="D42" s="6">
        <v>6.8527533333333333</v>
      </c>
      <c r="E42" s="7">
        <f>6.85275333333333 * $B$36 / 100</f>
        <v>6.8527533333333288</v>
      </c>
    </row>
    <row r="43" spans="1:5" x14ac:dyDescent="0.25">
      <c r="A43" s="5">
        <v>-30</v>
      </c>
      <c r="B43" s="6">
        <v>55.178737720241983</v>
      </c>
      <c r="C43" s="6">
        <f>55.1787377202419 * $B$36 / 100</f>
        <v>55.178737720241898</v>
      </c>
      <c r="D43" s="6">
        <v>6.9523983333333339</v>
      </c>
      <c r="E43" s="7">
        <f>6.95239833333333 * $B$36 / 100</f>
        <v>6.9523983333333312</v>
      </c>
    </row>
    <row r="44" spans="1:5" x14ac:dyDescent="0.25">
      <c r="A44" s="5">
        <v>-20</v>
      </c>
      <c r="B44" s="6">
        <v>55.969585001499148</v>
      </c>
      <c r="C44" s="6">
        <f>55.9695850014991 * $B$36 / 100</f>
        <v>55.969585001499098</v>
      </c>
      <c r="D44" s="6">
        <v>7.0520433333333337</v>
      </c>
      <c r="E44" s="7">
        <f>7.05204333333333 * $B$36 / 100</f>
        <v>7.0520433333333301</v>
      </c>
    </row>
    <row r="45" spans="1:5" x14ac:dyDescent="0.25">
      <c r="A45" s="5">
        <v>-10</v>
      </c>
      <c r="B45" s="6">
        <v>56.760432282756312</v>
      </c>
      <c r="C45" s="6">
        <f>56.7604322827563 * $B$36 / 100</f>
        <v>56.760432282756298</v>
      </c>
      <c r="D45" s="6">
        <v>7.1516883333333334</v>
      </c>
      <c r="E45" s="7">
        <f>7.15168833333333 * $B$36 / 100</f>
        <v>7.151688333333329</v>
      </c>
    </row>
    <row r="46" spans="1:5" x14ac:dyDescent="0.25">
      <c r="A46" s="5">
        <v>0</v>
      </c>
      <c r="B46" s="6">
        <v>57.551279564013477</v>
      </c>
      <c r="C46" s="6">
        <f>57.5512795640134 * $B$36 / 100</f>
        <v>57.551279564013406</v>
      </c>
      <c r="D46" s="6">
        <v>7.2513333333333332</v>
      </c>
      <c r="E46" s="7">
        <f>7.25133333333333 * $B$36 / 100</f>
        <v>7.2513333333333296</v>
      </c>
    </row>
    <row r="47" spans="1:5" x14ac:dyDescent="0.25">
      <c r="A47" s="5">
        <v>10</v>
      </c>
      <c r="B47" s="6">
        <v>58.272601809555717</v>
      </c>
      <c r="C47" s="6">
        <f>58.2726018095557 * $B$36 / 100</f>
        <v>58.272601809555702</v>
      </c>
      <c r="D47" s="6">
        <v>7.3422183333333324</v>
      </c>
      <c r="E47" s="7">
        <f>7.34221833333333 * $B$36 / 100</f>
        <v>7.3422183333333297</v>
      </c>
    </row>
    <row r="48" spans="1:5" x14ac:dyDescent="0.25">
      <c r="A48" s="5">
        <v>20</v>
      </c>
      <c r="B48" s="6">
        <v>58.993924055097978</v>
      </c>
      <c r="C48" s="6">
        <f>58.9939240550979 * $B$36 / 100</f>
        <v>58.993924055097892</v>
      </c>
      <c r="D48" s="6">
        <v>7.4331033333333343</v>
      </c>
      <c r="E48" s="7">
        <f>7.43310333333333 * $B$36 / 100</f>
        <v>7.4331033333333298</v>
      </c>
    </row>
    <row r="49" spans="1:18" x14ac:dyDescent="0.25">
      <c r="A49" s="5">
        <v>30</v>
      </c>
      <c r="B49" s="6">
        <v>59.715246300640231</v>
      </c>
      <c r="C49" s="6">
        <f>59.7152463006402 * $B$36 / 100</f>
        <v>59.715246300640203</v>
      </c>
      <c r="D49" s="6">
        <v>7.5239883333333344</v>
      </c>
      <c r="E49" s="7">
        <f>7.52398833333333 * $B$36 / 100</f>
        <v>7.5239883333333299</v>
      </c>
    </row>
    <row r="50" spans="1:18" x14ac:dyDescent="0.25">
      <c r="A50" s="5">
        <v>40</v>
      </c>
      <c r="B50" s="6">
        <v>60.436568546182478</v>
      </c>
      <c r="C50" s="6">
        <f>60.4365685461824 * $B$36 / 100</f>
        <v>60.4365685461824</v>
      </c>
      <c r="D50" s="6">
        <v>7.6148733333333336</v>
      </c>
      <c r="E50" s="7">
        <f>7.61487333333333 * $B$36 / 100</f>
        <v>7.6148733333333301</v>
      </c>
    </row>
    <row r="51" spans="1:18" x14ac:dyDescent="0.25">
      <c r="A51" s="5">
        <v>50</v>
      </c>
      <c r="B51" s="6">
        <v>61.157890791724718</v>
      </c>
      <c r="C51" s="6">
        <f>61.1578907917247 * $B$36 / 100</f>
        <v>61.157890791724697</v>
      </c>
      <c r="D51" s="6">
        <v>7.7057583333333328</v>
      </c>
      <c r="E51" s="7">
        <f>7.70575833333333 * $B$36 / 100</f>
        <v>7.7057583333333302</v>
      </c>
    </row>
    <row r="52" spans="1:18" x14ac:dyDescent="0.25">
      <c r="A52" s="5">
        <v>60</v>
      </c>
      <c r="B52" s="6">
        <v>61.879213037266979</v>
      </c>
      <c r="C52" s="6">
        <f>61.8792130372669 * $B$36 / 100</f>
        <v>61.879213037266901</v>
      </c>
      <c r="D52" s="6">
        <v>7.7966433333333338</v>
      </c>
      <c r="E52" s="7">
        <f>7.79664333333333 * $B$36 / 100</f>
        <v>7.7966433333333303</v>
      </c>
    </row>
    <row r="53" spans="1:18" x14ac:dyDescent="0.25">
      <c r="A53" s="5">
        <v>70</v>
      </c>
      <c r="B53" s="6">
        <v>62.600535282809233</v>
      </c>
      <c r="C53" s="6">
        <f>62.6005352828092 * $B$36 / 100</f>
        <v>62.600535282809197</v>
      </c>
      <c r="D53" s="6">
        <v>7.8875283333333348</v>
      </c>
      <c r="E53" s="7">
        <f>7.88752833333333 * $B$36 / 100</f>
        <v>7.8875283333333304</v>
      </c>
    </row>
    <row r="54" spans="1:18" x14ac:dyDescent="0.25">
      <c r="A54" s="5">
        <v>80</v>
      </c>
      <c r="B54" s="6">
        <v>63.32185752835148</v>
      </c>
      <c r="C54" s="6">
        <f>63.3218575283514 * $B$36 / 100</f>
        <v>63.321857528351401</v>
      </c>
      <c r="D54" s="6">
        <v>7.9784133333333349</v>
      </c>
      <c r="E54" s="7">
        <f>7.97841333333333 * $B$36 / 100</f>
        <v>7.9784133333333296</v>
      </c>
    </row>
    <row r="55" spans="1:18" x14ac:dyDescent="0.25">
      <c r="A55" s="5">
        <v>90</v>
      </c>
      <c r="B55" s="6">
        <v>64.043179773893726</v>
      </c>
      <c r="C55" s="6">
        <f>64.0431797738937 * $B$36 / 100</f>
        <v>64.043179773893698</v>
      </c>
      <c r="D55" s="6">
        <v>8.0692983333333341</v>
      </c>
      <c r="E55" s="7">
        <f>8.06929833333333 * $B$36 / 100</f>
        <v>8.0692983333333306</v>
      </c>
    </row>
    <row r="56" spans="1:18" x14ac:dyDescent="0.25">
      <c r="A56" s="8">
        <v>100</v>
      </c>
      <c r="B56" s="9">
        <v>64.76450201943598</v>
      </c>
      <c r="C56" s="9">
        <f>64.7645020194359 * $B$36 / 100</f>
        <v>64.764502019435895</v>
      </c>
      <c r="D56" s="9">
        <v>8.1601833333333342</v>
      </c>
      <c r="E56" s="10">
        <f>8.16018333333333 * $B$36 / 100</f>
        <v>8.1601833333333307</v>
      </c>
    </row>
    <row r="58" spans="1:18" ht="28.9" customHeight="1" x14ac:dyDescent="0.5">
      <c r="A58" s="1" t="s">
        <v>24</v>
      </c>
      <c r="B58" s="1"/>
    </row>
    <row r="59" spans="1:18" x14ac:dyDescent="0.25">
      <c r="A59" s="21" t="s">
        <v>25</v>
      </c>
      <c r="B59" s="22">
        <v>0</v>
      </c>
      <c r="C59" s="22">
        <v>6.25</v>
      </c>
      <c r="D59" s="22">
        <v>12.5</v>
      </c>
      <c r="E59" s="22">
        <v>18.75</v>
      </c>
      <c r="F59" s="22">
        <v>25</v>
      </c>
      <c r="G59" s="22">
        <v>31.25</v>
      </c>
      <c r="H59" s="22">
        <v>37.5</v>
      </c>
      <c r="I59" s="22">
        <v>43.75</v>
      </c>
      <c r="J59" s="22">
        <v>50</v>
      </c>
      <c r="K59" s="22">
        <v>56.25</v>
      </c>
      <c r="L59" s="22">
        <v>62.5</v>
      </c>
      <c r="M59" s="22">
        <v>68.75</v>
      </c>
      <c r="N59" s="22">
        <v>75</v>
      </c>
      <c r="O59" s="22">
        <v>81.25</v>
      </c>
      <c r="P59" s="22">
        <v>87.5</v>
      </c>
      <c r="Q59" s="22">
        <v>93.75</v>
      </c>
      <c r="R59" s="23">
        <v>100</v>
      </c>
    </row>
    <row r="60" spans="1:18" x14ac:dyDescent="0.25">
      <c r="A60" s="5" t="s">
        <v>26</v>
      </c>
      <c r="B60" s="6">
        <f>0 * $B$38 + (1 - 0) * $B$37</f>
        <v>14.7</v>
      </c>
      <c r="C60" s="6">
        <f>0.0625 * $B$38 + (1 - 0.0625) * $B$37</f>
        <v>14.344250000000001</v>
      </c>
      <c r="D60" s="6">
        <f>0.125 * $B$38 + (1 - 0.125) * $B$37</f>
        <v>13.988499999999998</v>
      </c>
      <c r="E60" s="6">
        <f>0.1875 * $B$38 + (1 - 0.1875) * $B$37</f>
        <v>13.63275</v>
      </c>
      <c r="F60" s="6">
        <f>0.25 * $B$38 + (1 - 0.25) * $B$37</f>
        <v>13.276999999999997</v>
      </c>
      <c r="G60" s="6">
        <f>0.3125 * $B$38 + (1 - 0.3125) * $B$37</f>
        <v>12.921249999999999</v>
      </c>
      <c r="H60" s="6">
        <f>0.375 * $B$38 + (1 - 0.375) * $B$37</f>
        <v>12.5655</v>
      </c>
      <c r="I60" s="6">
        <f>0.4375 * $B$38 + (1 - 0.4375) * $B$37</f>
        <v>12.20975</v>
      </c>
      <c r="J60" s="6">
        <f>0.5 * $B$38 + (1 - 0.5) * $B$37</f>
        <v>11.853999999999999</v>
      </c>
      <c r="K60" s="6">
        <f>0.5625 * $B$38 + (1 - 0.5625) * $B$37</f>
        <v>11.498249999999999</v>
      </c>
      <c r="L60" s="6">
        <f>0.625 * $B$38 + (1 - 0.625) * $B$37</f>
        <v>11.142499999999998</v>
      </c>
      <c r="M60" s="6">
        <f>0.6875 * $B$38 + (1 - 0.6875) * $B$37</f>
        <v>10.78675</v>
      </c>
      <c r="N60" s="6">
        <f>0.75 * $B$38 + (1 - 0.75) * $B$37</f>
        <v>10.430999999999999</v>
      </c>
      <c r="O60" s="6">
        <f>0.8125 * $B$38 + (1 - 0.8125) * $B$37</f>
        <v>10.075249999999999</v>
      </c>
      <c r="P60" s="6">
        <f>0.875 * $B$38 + (1 - 0.875) * $B$37</f>
        <v>9.7195</v>
      </c>
      <c r="Q60" s="6">
        <f>0.9375 * $B$38 + (1 - 0.9375) * $B$37</f>
        <v>9.3637499999999978</v>
      </c>
      <c r="R60" s="7">
        <f>1 * $B$38 + (1 - 1) * $B$37</f>
        <v>9.0079999999999991</v>
      </c>
    </row>
    <row r="61" spans="1:18" x14ac:dyDescent="0.25">
      <c r="A61" s="8" t="s">
        <v>27</v>
      </c>
      <c r="B61" s="9">
        <f>(0 * $B$38 + (1 - 0) * $B$37) * $B$36 / 100</f>
        <v>14.7</v>
      </c>
      <c r="C61" s="9">
        <f>(0.0625 * $B$38 + (1 - 0.0625) * $B$37) * $B$36 / 100</f>
        <v>14.344249999999999</v>
      </c>
      <c r="D61" s="9">
        <f>(0.125 * $B$38 + (1 - 0.125) * $B$37) * $B$36 / 100</f>
        <v>13.988499999999998</v>
      </c>
      <c r="E61" s="9">
        <f>(0.1875 * $B$38 + (1 - 0.1875) * $B$37) * $B$36 / 100</f>
        <v>13.632749999999998</v>
      </c>
      <c r="F61" s="9">
        <f>(0.25 * $B$38 + (1 - 0.25) * $B$37) * $B$36 / 100</f>
        <v>13.276999999999997</v>
      </c>
      <c r="G61" s="9">
        <f>(0.3125 * $B$38 + (1 - 0.3125) * $B$37) * $B$36 / 100</f>
        <v>12.921249999999997</v>
      </c>
      <c r="H61" s="9">
        <f>(0.375 * $B$38 + (1 - 0.375) * $B$37) * $B$36 / 100</f>
        <v>12.5655</v>
      </c>
      <c r="I61" s="9">
        <f>(0.4375 * $B$38 + (1 - 0.4375) * $B$37) * $B$36 / 100</f>
        <v>12.20975</v>
      </c>
      <c r="J61" s="9">
        <f>(0.5 * $B$38 + (1 - 0.5) * $B$37) * $B$36 / 100</f>
        <v>11.853999999999999</v>
      </c>
      <c r="K61" s="9">
        <f>(0.5625 * $B$38 + (1 - 0.5625) * $B$37) * $B$36 / 100</f>
        <v>11.498249999999999</v>
      </c>
      <c r="L61" s="9">
        <f>(0.625 * $B$38 + (1 - 0.625) * $B$37) * $B$36 / 100</f>
        <v>11.142499999999998</v>
      </c>
      <c r="M61" s="9">
        <f>(0.6875 * $B$38 + (1 - 0.6875) * $B$37) * $B$36 / 100</f>
        <v>10.78675</v>
      </c>
      <c r="N61" s="9">
        <f>(0.75 * $B$38 + (1 - 0.75) * $B$37) * $B$36 / 100</f>
        <v>10.430999999999999</v>
      </c>
      <c r="O61" s="9">
        <f>(0.8125 * $B$38 + (1 - 0.8125) * $B$37) * $B$36 / 100</f>
        <v>10.075249999999999</v>
      </c>
      <c r="P61" s="9">
        <f>(0.875 * $B$38 + (1 - 0.875) * $B$37) * $B$36 / 100</f>
        <v>9.7195</v>
      </c>
      <c r="Q61" s="9">
        <f>(0.9375 * $B$38 + (1 - 0.9375) * $B$37) * $B$36 / 100</f>
        <v>9.3637499999999978</v>
      </c>
      <c r="R61" s="10">
        <f>(1 * $B$38 + (1 - 1) * $B$37) * $B$36 / 100</f>
        <v>9.0079999999999991</v>
      </c>
    </row>
  </sheetData>
  <sheetProtection algorithmName="SHA-512" hashValue="8MwumF4lxPaIlUMVPx/jL9OoZ9SDQe9p6wMiR9ocZ9iQVO9si6pxxhm2pFuGiLQADS7/7VfsuBDofcoliEeMRg==" saltValue="7c1KgMiFtZH6vNYDAU2hUw==" spinCount="100000" sheet="1" objects="1" scenarios="1"/>
  <protectedRanges>
    <protectedRange sqref="B36" name="Range1" securityDescriptor="O:WDG:WDD:(A;;CC;;;WD)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5:AH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0.42999999999999988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-120</v>
      </c>
      <c r="B41" s="6">
        <v>47.777218293091593</v>
      </c>
      <c r="C41" s="6">
        <f>47.7772182930915 * $B$36 / 100</f>
        <v>47.777218293091501</v>
      </c>
      <c r="D41" s="6">
        <v>6.019823333333334</v>
      </c>
      <c r="E41" s="7">
        <f>6.01982333333333 * $B$36 / 100</f>
        <v>6.0198233333333304</v>
      </c>
    </row>
    <row r="42" spans="1:5" x14ac:dyDescent="0.25">
      <c r="A42" s="5">
        <v>-114</v>
      </c>
      <c r="B42" s="6">
        <v>48.336894830596663</v>
      </c>
      <c r="C42" s="6">
        <f>48.3368948305966 * $B$36 / 100</f>
        <v>48.336894830596606</v>
      </c>
      <c r="D42" s="6">
        <v>6.0903413333333338</v>
      </c>
      <c r="E42" s="7">
        <f>6.09034133333333 * $B$36 / 100</f>
        <v>6.0903413333333303</v>
      </c>
    </row>
    <row r="43" spans="1:5" x14ac:dyDescent="0.25">
      <c r="A43" s="5">
        <v>-108</v>
      </c>
      <c r="B43" s="6">
        <v>48.896571368101732</v>
      </c>
      <c r="C43" s="6">
        <f>48.8965713681017 * $B$36 / 100</f>
        <v>48.896571368101696</v>
      </c>
      <c r="D43" s="6">
        <v>6.1608593333333337</v>
      </c>
      <c r="E43" s="7">
        <f>6.16085933333333 * $B$36 / 100</f>
        <v>6.160859333333331</v>
      </c>
    </row>
    <row r="44" spans="1:5" x14ac:dyDescent="0.25">
      <c r="A44" s="5">
        <v>-101</v>
      </c>
      <c r="B44" s="6">
        <v>49.54952732852432</v>
      </c>
      <c r="C44" s="6">
        <f>49.5495273285243 * $B$36 / 100</f>
        <v>49.549527328524299</v>
      </c>
      <c r="D44" s="6">
        <v>6.2431303333333341</v>
      </c>
      <c r="E44" s="7">
        <f>6.24313033333333 * $B$36 / 100</f>
        <v>6.2431303333333297</v>
      </c>
    </row>
    <row r="45" spans="1:5" x14ac:dyDescent="0.25">
      <c r="A45" s="5">
        <v>-95</v>
      </c>
      <c r="B45" s="6">
        <v>50.038230392070417</v>
      </c>
      <c r="C45" s="6">
        <f>50.0382303920704 * $B$36 / 100</f>
        <v>50.038230392070403</v>
      </c>
      <c r="D45" s="6">
        <v>6.3047058333333341</v>
      </c>
      <c r="E45" s="7">
        <f>6.30470583333333 * $B$36 / 100</f>
        <v>6.3047058333333306</v>
      </c>
    </row>
    <row r="46" spans="1:5" x14ac:dyDescent="0.25">
      <c r="A46" s="5">
        <v>-89</v>
      </c>
      <c r="B46" s="6">
        <v>50.51273876082471</v>
      </c>
      <c r="C46" s="6">
        <f>50.5127387608247 * $B$36 / 100</f>
        <v>50.512738760824703</v>
      </c>
      <c r="D46" s="6">
        <v>6.3644928333333333</v>
      </c>
      <c r="E46" s="7">
        <f>6.36449283333333 * $B$36 / 100</f>
        <v>6.3644928333333288</v>
      </c>
    </row>
    <row r="47" spans="1:5" x14ac:dyDescent="0.25">
      <c r="A47" s="5">
        <v>-83</v>
      </c>
      <c r="B47" s="6">
        <v>50.987247129579011</v>
      </c>
      <c r="C47" s="6">
        <f>50.987247129579 * $B$36 / 100</f>
        <v>50.987247129579004</v>
      </c>
      <c r="D47" s="6">
        <v>6.4242798333333333</v>
      </c>
      <c r="E47" s="7">
        <f>6.42427983333333 * $B$36 / 100</f>
        <v>6.4242798333333306</v>
      </c>
    </row>
    <row r="48" spans="1:5" x14ac:dyDescent="0.25">
      <c r="A48" s="5">
        <v>-76</v>
      </c>
      <c r="B48" s="6">
        <v>51.540840226459032</v>
      </c>
      <c r="C48" s="6">
        <f>51.540840226459 * $B$36 / 100</f>
        <v>51.540840226458997</v>
      </c>
      <c r="D48" s="6">
        <v>6.494031333333333</v>
      </c>
      <c r="E48" s="7">
        <f>6.49403133333333 * $B$36 / 100</f>
        <v>6.4940313333333304</v>
      </c>
    </row>
    <row r="49" spans="1:5" x14ac:dyDescent="0.25">
      <c r="A49" s="5">
        <v>-70</v>
      </c>
      <c r="B49" s="6">
        <v>52.015348595213332</v>
      </c>
      <c r="C49" s="6">
        <f>52.0153485952133 * $B$36 / 100</f>
        <v>52.015348595213297</v>
      </c>
      <c r="D49" s="6">
        <v>6.553818333333334</v>
      </c>
      <c r="E49" s="7">
        <f>6.55381833333333 * $B$36 / 100</f>
        <v>6.5538183333333304</v>
      </c>
    </row>
    <row r="50" spans="1:5" x14ac:dyDescent="0.25">
      <c r="A50" s="5">
        <v>-64</v>
      </c>
      <c r="B50" s="6">
        <v>52.489856963967632</v>
      </c>
      <c r="C50" s="6">
        <f>52.4898569639676 * $B$36 / 100</f>
        <v>52.489856963967597</v>
      </c>
      <c r="D50" s="6">
        <v>6.613605333333334</v>
      </c>
      <c r="E50" s="7">
        <f>6.61360533333333 * $B$36 / 100</f>
        <v>6.6136053333333287</v>
      </c>
    </row>
    <row r="51" spans="1:5" x14ac:dyDescent="0.25">
      <c r="A51" s="5">
        <v>-58</v>
      </c>
      <c r="B51" s="6">
        <v>52.964365332721933</v>
      </c>
      <c r="C51" s="6">
        <f>52.9643653327219 * $B$36 / 100</f>
        <v>52.964365332721897</v>
      </c>
      <c r="D51" s="6">
        <v>6.673392333333334</v>
      </c>
      <c r="E51" s="7">
        <f>6.67339233333333 * $B$36 / 100</f>
        <v>6.6733923333333287</v>
      </c>
    </row>
    <row r="52" spans="1:5" x14ac:dyDescent="0.25">
      <c r="A52" s="5">
        <v>-51</v>
      </c>
      <c r="B52" s="6">
        <v>53.51795842960194</v>
      </c>
      <c r="C52" s="6">
        <f>53.5179584296019 * $B$36 / 100</f>
        <v>53.517958429601897</v>
      </c>
      <c r="D52" s="6">
        <v>6.7431438333333338</v>
      </c>
      <c r="E52" s="7">
        <f>6.74314383333333 * $B$36 / 100</f>
        <v>6.7431438333333302</v>
      </c>
    </row>
    <row r="53" spans="1:5" x14ac:dyDescent="0.25">
      <c r="A53" s="5">
        <v>-45</v>
      </c>
      <c r="B53" s="6">
        <v>53.992466798356233</v>
      </c>
      <c r="C53" s="6">
        <f>53.9924667983562 * $B$36 / 100</f>
        <v>53.992466798356197</v>
      </c>
      <c r="D53" s="6">
        <v>6.8029308333333329</v>
      </c>
      <c r="E53" s="7">
        <f>6.80293083333333 * $B$36 / 100</f>
        <v>6.8029308333333303</v>
      </c>
    </row>
    <row r="54" spans="1:5" x14ac:dyDescent="0.25">
      <c r="A54" s="5">
        <v>-39</v>
      </c>
      <c r="B54" s="6">
        <v>54.466975167110533</v>
      </c>
      <c r="C54" s="6">
        <f>54.4669751671105 * $B$36 / 100</f>
        <v>54.466975167110498</v>
      </c>
      <c r="D54" s="6">
        <v>6.8627178333333339</v>
      </c>
      <c r="E54" s="7">
        <f>6.86271783333333 * $B$36 / 100</f>
        <v>6.8627178333333303</v>
      </c>
    </row>
    <row r="55" spans="1:5" x14ac:dyDescent="0.25">
      <c r="A55" s="5">
        <v>-33</v>
      </c>
      <c r="B55" s="6">
        <v>54.941483535864833</v>
      </c>
      <c r="C55" s="6">
        <f>54.9414835358648 * $B$36 / 100</f>
        <v>54.941483535864798</v>
      </c>
      <c r="D55" s="6">
        <v>6.9225048333333339</v>
      </c>
      <c r="E55" s="7">
        <f>6.92250483333333 * $B$36 / 100</f>
        <v>6.9225048333333303</v>
      </c>
    </row>
    <row r="56" spans="1:5" x14ac:dyDescent="0.25">
      <c r="A56" s="5">
        <v>-26</v>
      </c>
      <c r="B56" s="6">
        <v>55.495076632744848</v>
      </c>
      <c r="C56" s="6">
        <f>55.4950766327448 * $B$36 / 100</f>
        <v>55.495076632744798</v>
      </c>
      <c r="D56" s="6">
        <v>6.9922563333333336</v>
      </c>
      <c r="E56" s="7">
        <f>6.99225633333333 * $B$36 / 100</f>
        <v>6.9922563333333301</v>
      </c>
    </row>
    <row r="57" spans="1:5" x14ac:dyDescent="0.25">
      <c r="A57" s="5">
        <v>-20</v>
      </c>
      <c r="B57" s="6">
        <v>55.969585001499148</v>
      </c>
      <c r="C57" s="6">
        <f>55.9695850014991 * $B$36 / 100</f>
        <v>55.969585001499098</v>
      </c>
      <c r="D57" s="6">
        <v>7.0520433333333337</v>
      </c>
      <c r="E57" s="7">
        <f>7.05204333333333 * $B$36 / 100</f>
        <v>7.0520433333333301</v>
      </c>
    </row>
    <row r="58" spans="1:5" x14ac:dyDescent="0.25">
      <c r="A58" s="5">
        <v>-14</v>
      </c>
      <c r="B58" s="6">
        <v>56.444093370253448</v>
      </c>
      <c r="C58" s="6">
        <f>56.4440933702534 * $B$36 / 100</f>
        <v>56.444093370253398</v>
      </c>
      <c r="D58" s="6">
        <v>7.1118303333333337</v>
      </c>
      <c r="E58" s="7">
        <f>7.11183033333333 * $B$36 / 100</f>
        <v>7.1118303333333301</v>
      </c>
    </row>
    <row r="59" spans="1:5" x14ac:dyDescent="0.25">
      <c r="A59" s="5">
        <v>-8</v>
      </c>
      <c r="B59" s="6">
        <v>56.918601739007748</v>
      </c>
      <c r="C59" s="6">
        <f>56.9186017390077 * $B$36 / 100</f>
        <v>56.918601739007698</v>
      </c>
      <c r="D59" s="6">
        <v>7.1716173333333337</v>
      </c>
      <c r="E59" s="7">
        <f>7.17161733333333 * $B$36 / 100</f>
        <v>7.1716173333333302</v>
      </c>
    </row>
    <row r="60" spans="1:5" x14ac:dyDescent="0.25">
      <c r="A60" s="5">
        <v>-1</v>
      </c>
      <c r="B60" s="6">
        <v>57.472194835887763</v>
      </c>
      <c r="C60" s="6">
        <f>57.4721948358877 * $B$36 / 100</f>
        <v>57.472194835887692</v>
      </c>
      <c r="D60" s="6">
        <v>7.2413688333333326</v>
      </c>
      <c r="E60" s="7">
        <f>7.24136883333333 * $B$36 / 100</f>
        <v>7.2413688333333299</v>
      </c>
    </row>
    <row r="61" spans="1:5" x14ac:dyDescent="0.25">
      <c r="A61" s="5">
        <v>5</v>
      </c>
      <c r="B61" s="6">
        <v>57.911940686784597</v>
      </c>
      <c r="C61" s="6">
        <f>57.9119406867846 * $B$36 / 100</f>
        <v>57.911940686784604</v>
      </c>
      <c r="D61" s="6">
        <v>7.2967758333333332</v>
      </c>
      <c r="E61" s="7">
        <f>7.29677583333333 * $B$36 / 100</f>
        <v>7.2967758333333306</v>
      </c>
    </row>
    <row r="62" spans="1:5" x14ac:dyDescent="0.25">
      <c r="A62" s="5">
        <v>11</v>
      </c>
      <c r="B62" s="6">
        <v>58.344734034109948</v>
      </c>
      <c r="C62" s="6">
        <f>58.3447340341099 * $B$36 / 100</f>
        <v>58.344734034109898</v>
      </c>
      <c r="D62" s="6">
        <v>7.351306833333334</v>
      </c>
      <c r="E62" s="7">
        <f>7.35130683333333 * $B$36 / 100</f>
        <v>7.3513068333333296</v>
      </c>
    </row>
    <row r="63" spans="1:5" x14ac:dyDescent="0.25">
      <c r="A63" s="5">
        <v>18</v>
      </c>
      <c r="B63" s="6">
        <v>58.84965960598953</v>
      </c>
      <c r="C63" s="6">
        <f>58.8496596059895 * $B$36 / 100</f>
        <v>58.849659605989501</v>
      </c>
      <c r="D63" s="6">
        <v>7.4149263333333337</v>
      </c>
      <c r="E63" s="7">
        <f>7.41492633333333 * $B$36 / 100</f>
        <v>7.4149263333333302</v>
      </c>
    </row>
    <row r="64" spans="1:5" x14ac:dyDescent="0.25">
      <c r="A64" s="5">
        <v>24</v>
      </c>
      <c r="B64" s="6">
        <v>59.282452953314881</v>
      </c>
      <c r="C64" s="6">
        <f>59.2824529533148 * $B$36 / 100</f>
        <v>59.282452953314802</v>
      </c>
      <c r="D64" s="6">
        <v>7.4694573333333354</v>
      </c>
      <c r="E64" s="7">
        <f>7.46945733333333 * $B$36 / 100</f>
        <v>7.4694573333333301</v>
      </c>
    </row>
    <row r="65" spans="1:18" x14ac:dyDescent="0.25">
      <c r="A65" s="5">
        <v>30</v>
      </c>
      <c r="B65" s="6">
        <v>59.715246300640231</v>
      </c>
      <c r="C65" s="6">
        <f>59.7152463006402 * $B$36 / 100</f>
        <v>59.715246300640203</v>
      </c>
      <c r="D65" s="6">
        <v>7.5239883333333344</v>
      </c>
      <c r="E65" s="7">
        <f>7.52398833333333 * $B$36 / 100</f>
        <v>7.5239883333333299</v>
      </c>
    </row>
    <row r="66" spans="1:18" x14ac:dyDescent="0.25">
      <c r="A66" s="5">
        <v>36</v>
      </c>
      <c r="B66" s="6">
        <v>60.148039647965582</v>
      </c>
      <c r="C66" s="6">
        <f>60.1480396479655 * $B$36 / 100</f>
        <v>60.148039647965497</v>
      </c>
      <c r="D66" s="6">
        <v>7.5785193333333334</v>
      </c>
      <c r="E66" s="7">
        <f>7.57851933333333 * $B$36 / 100</f>
        <v>7.5785193333333298</v>
      </c>
    </row>
    <row r="67" spans="1:18" x14ac:dyDescent="0.25">
      <c r="A67" s="5">
        <v>43</v>
      </c>
      <c r="B67" s="6">
        <v>60.65296521984515</v>
      </c>
      <c r="C67" s="6">
        <f>60.6529652198451 * $B$36 / 100</f>
        <v>60.6529652198451</v>
      </c>
      <c r="D67" s="6">
        <v>7.642138833333334</v>
      </c>
      <c r="E67" s="7">
        <f>7.64213883333333 * $B$36 / 100</f>
        <v>7.6421388333333304</v>
      </c>
    </row>
    <row r="68" spans="1:18" x14ac:dyDescent="0.25">
      <c r="A68" s="5">
        <v>49</v>
      </c>
      <c r="B68" s="6">
        <v>61.085758567170501</v>
      </c>
      <c r="C68" s="6">
        <f>61.0857585671705 * $B$36 / 100</f>
        <v>61.085758567170508</v>
      </c>
      <c r="D68" s="6">
        <v>7.696669833333333</v>
      </c>
      <c r="E68" s="7">
        <f>7.69666983333333 * $B$36 / 100</f>
        <v>7.6966698333333303</v>
      </c>
    </row>
    <row r="69" spans="1:18" x14ac:dyDescent="0.25">
      <c r="A69" s="5">
        <v>55</v>
      </c>
      <c r="B69" s="6">
        <v>61.518551914495852</v>
      </c>
      <c r="C69" s="6">
        <f>61.5185519144958 * $B$36 / 100</f>
        <v>61.518551914495802</v>
      </c>
      <c r="D69" s="6">
        <v>7.7512008333333338</v>
      </c>
      <c r="E69" s="7">
        <f>7.75120083333333 * $B$36 / 100</f>
        <v>7.7512008333333302</v>
      </c>
    </row>
    <row r="70" spans="1:18" x14ac:dyDescent="0.25">
      <c r="A70" s="5">
        <v>61</v>
      </c>
      <c r="B70" s="6">
        <v>61.951345261821203</v>
      </c>
      <c r="C70" s="6">
        <f>61.9513452618212 * $B$36 / 100</f>
        <v>61.95134526182121</v>
      </c>
      <c r="D70" s="6">
        <v>7.8057318333333336</v>
      </c>
      <c r="E70" s="7">
        <f>7.80573183333333 * $B$36 / 100</f>
        <v>7.8057318333333292</v>
      </c>
    </row>
    <row r="71" spans="1:18" x14ac:dyDescent="0.25">
      <c r="A71" s="5">
        <v>68</v>
      </c>
      <c r="B71" s="6">
        <v>62.456270833700778</v>
      </c>
      <c r="C71" s="6">
        <f>62.4562708337007 * $B$36 / 100</f>
        <v>62.4562708337007</v>
      </c>
      <c r="D71" s="6">
        <v>7.8693513333333343</v>
      </c>
      <c r="E71" s="7">
        <f>7.86935133333333 * $B$36 / 100</f>
        <v>7.8693513333333298</v>
      </c>
    </row>
    <row r="72" spans="1:18" x14ac:dyDescent="0.25">
      <c r="A72" s="5">
        <v>74</v>
      </c>
      <c r="B72" s="6">
        <v>62.889064181026129</v>
      </c>
      <c r="C72" s="6">
        <f>62.8890641810261 * $B$36 / 100</f>
        <v>62.8890641810261</v>
      </c>
      <c r="D72" s="6">
        <v>7.9238823333333341</v>
      </c>
      <c r="E72" s="7">
        <f>7.92388233333333 * $B$36 / 100</f>
        <v>7.9238823333333297</v>
      </c>
    </row>
    <row r="73" spans="1:18" x14ac:dyDescent="0.25">
      <c r="A73" s="8">
        <v>80</v>
      </c>
      <c r="B73" s="9">
        <v>63.32185752835148</v>
      </c>
      <c r="C73" s="9">
        <f>63.3218575283514 * $B$36 / 100</f>
        <v>63.321857528351401</v>
      </c>
      <c r="D73" s="9">
        <v>7.9784133333333349</v>
      </c>
      <c r="E73" s="10">
        <f>7.97841333333333 * $B$36 / 100</f>
        <v>7.9784133333333296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34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6"/>
    </row>
    <row r="82" spans="1:34" x14ac:dyDescent="0.25">
      <c r="A82" s="27" t="s">
        <v>19</v>
      </c>
      <c r="B82" s="28">
        <v>4.5</v>
      </c>
      <c r="C82" s="28">
        <v>5</v>
      </c>
      <c r="D82" s="28">
        <v>5.5</v>
      </c>
      <c r="E82" s="28">
        <v>6</v>
      </c>
      <c r="F82" s="28">
        <v>6.5</v>
      </c>
      <c r="G82" s="28">
        <v>7</v>
      </c>
      <c r="H82" s="28">
        <v>7.5</v>
      </c>
      <c r="I82" s="28">
        <v>8</v>
      </c>
      <c r="J82" s="28">
        <v>8.5</v>
      </c>
      <c r="K82" s="28">
        <v>9</v>
      </c>
      <c r="L82" s="28">
        <v>9.5</v>
      </c>
      <c r="M82" s="28">
        <v>10</v>
      </c>
      <c r="N82" s="28">
        <v>10.5</v>
      </c>
      <c r="O82" s="28">
        <v>11</v>
      </c>
      <c r="P82" s="28">
        <v>11.5</v>
      </c>
      <c r="Q82" s="28">
        <v>12</v>
      </c>
      <c r="R82" s="28">
        <v>12.5</v>
      </c>
      <c r="S82" s="28">
        <v>13</v>
      </c>
      <c r="T82" s="28">
        <v>13.5</v>
      </c>
      <c r="U82" s="28">
        <v>14</v>
      </c>
      <c r="V82" s="28">
        <v>14.5</v>
      </c>
      <c r="W82" s="28">
        <v>15</v>
      </c>
      <c r="X82" s="28">
        <v>15.5</v>
      </c>
      <c r="Y82" s="28">
        <v>16</v>
      </c>
      <c r="Z82" s="28">
        <v>16.5</v>
      </c>
      <c r="AA82" s="28">
        <v>17</v>
      </c>
      <c r="AB82" s="28">
        <v>17.5</v>
      </c>
      <c r="AC82" s="28">
        <v>18</v>
      </c>
      <c r="AD82" s="28">
        <v>18.5</v>
      </c>
      <c r="AE82" s="28">
        <v>19</v>
      </c>
      <c r="AF82" s="28">
        <v>19.5</v>
      </c>
      <c r="AG82" s="28">
        <v>20</v>
      </c>
      <c r="AH82" s="29">
        <v>20.5</v>
      </c>
    </row>
    <row r="83" spans="1:34" x14ac:dyDescent="0.25">
      <c r="A83" s="30">
        <v>-120</v>
      </c>
      <c r="B83" s="31">
        <v>5.0831781680805914</v>
      </c>
      <c r="C83" s="31">
        <v>4.4875023042839812</v>
      </c>
      <c r="D83" s="31">
        <v>3.960139792183047</v>
      </c>
      <c r="E83" s="31">
        <v>3.4952773554021812</v>
      </c>
      <c r="F83" s="31">
        <v>3.0873602691504298</v>
      </c>
      <c r="G83" s="31">
        <v>2.731092360221504</v>
      </c>
      <c r="H83" s="31">
        <v>2.4214360069937828</v>
      </c>
      <c r="I83" s="31">
        <v>2.1536121394302881</v>
      </c>
      <c r="J83" s="31">
        <v>1.923100239078716</v>
      </c>
      <c r="K83" s="31">
        <v>1.7256383390714269</v>
      </c>
      <c r="L83" s="31">
        <v>1.5572230241254279</v>
      </c>
      <c r="M83" s="31">
        <v>1.4141094305424009</v>
      </c>
      <c r="N83" s="31">
        <v>1.292811246208672</v>
      </c>
      <c r="O83" s="31">
        <v>1.1901007105952499</v>
      </c>
      <c r="P83" s="31">
        <v>1.103008614757786</v>
      </c>
      <c r="Q83" s="31">
        <v>1.0288243013366021</v>
      </c>
      <c r="R83" s="31">
        <v>0.96509566455666862</v>
      </c>
      <c r="S83" s="31">
        <v>0.90962915022763913</v>
      </c>
      <c r="T83" s="31">
        <v>0.86048975574381004</v>
      </c>
      <c r="U83" s="31">
        <v>0.8160010300841396</v>
      </c>
      <c r="V83" s="31">
        <v>0.77474507381224911</v>
      </c>
      <c r="W83" s="31">
        <v>0.73556253907642688</v>
      </c>
      <c r="X83" s="31">
        <v>0.69755262960961417</v>
      </c>
      <c r="Y83" s="31">
        <v>0.66007310072941316</v>
      </c>
      <c r="Z83" s="31">
        <v>0.62274025933809285</v>
      </c>
      <c r="AA83" s="31">
        <v>0.58542896392257426</v>
      </c>
      <c r="AB83" s="31">
        <v>0.54827262455445702</v>
      </c>
      <c r="AC83" s="31">
        <v>0.51166320288997036</v>
      </c>
      <c r="AD83" s="31">
        <v>0.47625121217003757</v>
      </c>
      <c r="AE83" s="31">
        <v>0.44294571722022302</v>
      </c>
      <c r="AF83" s="31">
        <v>0.41291433445075421</v>
      </c>
      <c r="AG83" s="31">
        <v>0.38758323185654231</v>
      </c>
      <c r="AH83" s="32">
        <v>0.36863712901708828</v>
      </c>
    </row>
    <row r="84" spans="1:34" x14ac:dyDescent="0.25">
      <c r="A84" s="30">
        <v>-114</v>
      </c>
      <c r="B84" s="31">
        <v>5.133936729040296</v>
      </c>
      <c r="C84" s="31">
        <v>4.5318005098180993</v>
      </c>
      <c r="D84" s="31">
        <v>3.9985504992387431</v>
      </c>
      <c r="E84" s="31">
        <v>3.52834854949305</v>
      </c>
      <c r="F84" s="31">
        <v>3.115615064356513</v>
      </c>
      <c r="G84" s="31">
        <v>2.7550289991892751</v>
      </c>
      <c r="H84" s="31">
        <v>2.441527860936151</v>
      </c>
      <c r="I84" s="31">
        <v>2.1703077081266029</v>
      </c>
      <c r="J84" s="31">
        <v>1.936823150874766</v>
      </c>
      <c r="K84" s="31">
        <v>1.736787350879428</v>
      </c>
      <c r="L84" s="31">
        <v>1.566172021424046</v>
      </c>
      <c r="M84" s="31">
        <v>1.421207427376729</v>
      </c>
      <c r="N84" s="31">
        <v>1.2983823851902461</v>
      </c>
      <c r="O84" s="31">
        <v>1.1944442629020351</v>
      </c>
      <c r="P84" s="31">
        <v>1.1063989801341949</v>
      </c>
      <c r="Q84" s="31">
        <v>1.031511008093474</v>
      </c>
      <c r="R84" s="31">
        <v>0.96730336957129759</v>
      </c>
      <c r="S84" s="31">
        <v>0.91155763894372976</v>
      </c>
      <c r="T84" s="31">
        <v>0.86231394217152502</v>
      </c>
      <c r="U84" s="31">
        <v>0.81787095680006761</v>
      </c>
      <c r="V84" s="31">
        <v>0.77678591195942548</v>
      </c>
      <c r="W84" s="31">
        <v>0.73787458836431719</v>
      </c>
      <c r="X84" s="31">
        <v>0.70021131831412131</v>
      </c>
      <c r="Y84" s="31">
        <v>0.66312898569287171</v>
      </c>
      <c r="Z84" s="31">
        <v>0.62621902596928636</v>
      </c>
      <c r="AA84" s="31">
        <v>0.58933142619671652</v>
      </c>
      <c r="AB84" s="31">
        <v>0.55257472501320148</v>
      </c>
      <c r="AC84" s="31">
        <v>0.51631601264140403</v>
      </c>
      <c r="AD84" s="31">
        <v>0.48118093088868708</v>
      </c>
      <c r="AE84" s="31">
        <v>0.44805367314706868</v>
      </c>
      <c r="AF84" s="31">
        <v>0.41807698439316732</v>
      </c>
      <c r="AG84" s="31">
        <v>0.39265216118836938</v>
      </c>
      <c r="AH84" s="32">
        <v>0.3734390516786163</v>
      </c>
    </row>
    <row r="85" spans="1:34" x14ac:dyDescent="0.25">
      <c r="A85" s="30">
        <v>-108</v>
      </c>
      <c r="B85" s="31">
        <v>5.185441882546213</v>
      </c>
      <c r="C85" s="31">
        <v>4.5767867412413574</v>
      </c>
      <c r="D85" s="31">
        <v>4.0375930574419323</v>
      </c>
      <c r="E85" s="31">
        <v>3.5619978119052078</v>
      </c>
      <c r="F85" s="31">
        <v>3.1443965369731051</v>
      </c>
      <c r="G85" s="31">
        <v>2.779443316572209</v>
      </c>
      <c r="H85" s="31">
        <v>2.4620507862137671</v>
      </c>
      <c r="I85" s="31">
        <v>2.1873901329936811</v>
      </c>
      <c r="J85" s="31">
        <v>1.950891095592524</v>
      </c>
      <c r="K85" s="31">
        <v>1.74824196427552</v>
      </c>
      <c r="L85" s="31">
        <v>1.57538958089256</v>
      </c>
      <c r="M85" s="31">
        <v>1.4285393388781971</v>
      </c>
      <c r="N85" s="31">
        <v>1.304155183251632</v>
      </c>
      <c r="O85" s="31">
        <v>1.1989596106167391</v>
      </c>
      <c r="P85" s="31">
        <v>1.1099336691620569</v>
      </c>
      <c r="Q85" s="31">
        <v>1.034316958660773</v>
      </c>
      <c r="R85" s="31">
        <v>0.96960763047073961</v>
      </c>
      <c r="S85" s="31">
        <v>0.91356238753446761</v>
      </c>
      <c r="T85" s="31">
        <v>0.86419648437914209</v>
      </c>
      <c r="U85" s="31">
        <v>0.81978372711659753</v>
      </c>
      <c r="V85" s="31">
        <v>0.77885647344332953</v>
      </c>
      <c r="W85" s="31">
        <v>0.740205632640484</v>
      </c>
      <c r="X85" s="31">
        <v>0.70288066557389495</v>
      </c>
      <c r="Y85" s="31">
        <v>0.6661895846940169</v>
      </c>
      <c r="Z85" s="31">
        <v>0.62969895403601062</v>
      </c>
      <c r="AA85" s="31">
        <v>0.59323388921967191</v>
      </c>
      <c r="AB85" s="31">
        <v>0.55687805744947738</v>
      </c>
      <c r="AC85" s="31">
        <v>0.52097367751450108</v>
      </c>
      <c r="AD85" s="31">
        <v>0.48612151978858981</v>
      </c>
      <c r="AE85" s="31">
        <v>0.45318090623014867</v>
      </c>
      <c r="AF85" s="31">
        <v>0.42326971038226102</v>
      </c>
      <c r="AG85" s="31">
        <v>0.39776435737275412</v>
      </c>
      <c r="AH85" s="32">
        <v>0.37829982391397382</v>
      </c>
    </row>
    <row r="86" spans="1:34" x14ac:dyDescent="0.25">
      <c r="A86" s="30">
        <v>-101</v>
      </c>
      <c r="B86" s="31">
        <v>5.246478808908714</v>
      </c>
      <c r="C86" s="31">
        <v>4.6301440780145402</v>
      </c>
      <c r="D86" s="31">
        <v>4.0839449514141606</v>
      </c>
      <c r="E86" s="31">
        <v>3.6019893931923561</v>
      </c>
      <c r="F86" s="31">
        <v>3.178643919018552</v>
      </c>
      <c r="G86" s="31">
        <v>2.8085335961468552</v>
      </c>
      <c r="H86" s="31">
        <v>2.4865420434160099</v>
      </c>
      <c r="I86" s="31">
        <v>2.207811431249437</v>
      </c>
      <c r="J86" s="31">
        <v>1.9677424816552169</v>
      </c>
      <c r="K86" s="31">
        <v>1.7619944682260811</v>
      </c>
      <c r="L86" s="31">
        <v>1.5864852161394329</v>
      </c>
      <c r="M86" s="31">
        <v>1.437391102157334</v>
      </c>
      <c r="N86" s="31">
        <v>1.3111470546264921</v>
      </c>
      <c r="O86" s="31">
        <v>1.204446553478304</v>
      </c>
      <c r="P86" s="31">
        <v>1.114241630228801</v>
      </c>
      <c r="Q86" s="31">
        <v>1.0377428679786911</v>
      </c>
      <c r="R86" s="31">
        <v>0.97241940141333405</v>
      </c>
      <c r="S86" s="31">
        <v>0.91599891680275025</v>
      </c>
      <c r="T86" s="31">
        <v>0.86646765200163633</v>
      </c>
      <c r="U86" s="31">
        <v>0.82207039644932556</v>
      </c>
      <c r="V86" s="31">
        <v>0.78131049116983908</v>
      </c>
      <c r="W86" s="31">
        <v>0.74294982877182381</v>
      </c>
      <c r="X86" s="31">
        <v>0.70600885344862963</v>
      </c>
      <c r="Y86" s="31">
        <v>0.6697665609782123</v>
      </c>
      <c r="Z86" s="31">
        <v>0.63376049872325324</v>
      </c>
      <c r="AA86" s="31">
        <v>0.59778676563105304</v>
      </c>
      <c r="AB86" s="31">
        <v>0.56190001223359676</v>
      </c>
      <c r="AC86" s="31">
        <v>0.52641344064747364</v>
      </c>
      <c r="AD86" s="31">
        <v>0.49189880457402058</v>
      </c>
      <c r="AE86" s="31">
        <v>0.45918640929918192</v>
      </c>
      <c r="AF86" s="31">
        <v>0.42936511169353508</v>
      </c>
      <c r="AG86" s="31">
        <v>0.40378232021241439</v>
      </c>
      <c r="AH86" s="32">
        <v>0.38404399489568419</v>
      </c>
    </row>
    <row r="87" spans="1:34" x14ac:dyDescent="0.25">
      <c r="A87" s="30">
        <v>-95</v>
      </c>
      <c r="B87" s="31">
        <v>5.2996117967166914</v>
      </c>
      <c r="C87" s="31">
        <v>4.6766308411128454</v>
      </c>
      <c r="D87" s="31">
        <v>4.1243659211488257</v>
      </c>
      <c r="E87" s="31">
        <v>3.6369001294758441</v>
      </c>
      <c r="F87" s="31">
        <v>3.2085751103297691</v>
      </c>
      <c r="G87" s="31">
        <v>2.8339910595311348</v>
      </c>
      <c r="H87" s="31">
        <v>2.5080067244851389</v>
      </c>
      <c r="I87" s="31">
        <v>2.2257394041816281</v>
      </c>
      <c r="J87" s="31">
        <v>1.9825649491951121</v>
      </c>
      <c r="K87" s="31">
        <v>1.774117761684779</v>
      </c>
      <c r="L87" s="31">
        <v>1.596290795394457</v>
      </c>
      <c r="M87" s="31">
        <v>1.4452355556526431</v>
      </c>
      <c r="N87" s="31">
        <v>1.317362099372491</v>
      </c>
      <c r="O87" s="31">
        <v>1.2093390350518261</v>
      </c>
      <c r="P87" s="31">
        <v>1.1180935227731179</v>
      </c>
      <c r="Q87" s="31">
        <v>1.040811274203512</v>
      </c>
      <c r="R87" s="31">
        <v>0.97493655259480594</v>
      </c>
      <c r="S87" s="31">
        <v>0.91817217278346874</v>
      </c>
      <c r="T87" s="31">
        <v>0.86847950119061601</v>
      </c>
      <c r="U87" s="31">
        <v>0.82407845582202799</v>
      </c>
      <c r="V87" s="31">
        <v>0.78344750626815418</v>
      </c>
      <c r="W87" s="31">
        <v>0.74532367370408914</v>
      </c>
      <c r="X87" s="31">
        <v>0.70870253088961022</v>
      </c>
      <c r="Y87" s="31">
        <v>0.67283820216912282</v>
      </c>
      <c r="Z87" s="31">
        <v>0.63724336347172705</v>
      </c>
      <c r="AA87" s="31">
        <v>0.60168924231117948</v>
      </c>
      <c r="AB87" s="31">
        <v>0.56620561778589706</v>
      </c>
      <c r="AC87" s="31">
        <v>0.53108082057889316</v>
      </c>
      <c r="AD87" s="31">
        <v>0.49686173295795288</v>
      </c>
      <c r="AE87" s="31">
        <v>0.46435378877545153</v>
      </c>
      <c r="AF87" s="31">
        <v>0.43462097346841588</v>
      </c>
      <c r="AG87" s="31">
        <v>0.4089858240586004</v>
      </c>
      <c r="AH87" s="32">
        <v>0.38902942915233762</v>
      </c>
    </row>
    <row r="88" spans="1:34" x14ac:dyDescent="0.25">
      <c r="A88" s="30">
        <v>-89</v>
      </c>
      <c r="B88" s="31">
        <v>5.3535008212741602</v>
      </c>
      <c r="C88" s="31">
        <v>4.7238146975004751</v>
      </c>
      <c r="D88" s="31">
        <v>4.165427432628074</v>
      </c>
      <c r="E88" s="31">
        <v>3.672397247874613</v>
      </c>
      <c r="F88" s="31">
        <v>3.239040916042391</v>
      </c>
      <c r="G88" s="31">
        <v>2.8599337615183829</v>
      </c>
      <c r="H88" s="31">
        <v>2.5299096602742202</v>
      </c>
      <c r="I88" s="31">
        <v>2.2440610398661871</v>
      </c>
      <c r="J88" s="31">
        <v>1.9977388794352351</v>
      </c>
      <c r="K88" s="31">
        <v>1.786552709706984</v>
      </c>
      <c r="L88" s="31">
        <v>1.606370612991699</v>
      </c>
      <c r="M88" s="31">
        <v>1.4533192231843171</v>
      </c>
      <c r="N88" s="31">
        <v>1.32378372576443</v>
      </c>
      <c r="O88" s="31">
        <v>1.21440785779629</v>
      </c>
      <c r="P88" s="31">
        <v>1.1220939079288219</v>
      </c>
      <c r="Q88" s="31">
        <v>1.0440027163956</v>
      </c>
      <c r="R88" s="31">
        <v>0.97755367501485146</v>
      </c>
      <c r="S88" s="31">
        <v>0.92042472718948065</v>
      </c>
      <c r="T88" s="31">
        <v>0.87055236790705437</v>
      </c>
      <c r="U88" s="31">
        <v>0.82613164373978176</v>
      </c>
      <c r="V88" s="31">
        <v>0.78561615284455133</v>
      </c>
      <c r="W88" s="31">
        <v>0.74771804496289462</v>
      </c>
      <c r="X88" s="31">
        <v>0.71140802142102166</v>
      </c>
      <c r="Y88" s="31">
        <v>0.67591533512979052</v>
      </c>
      <c r="Z88" s="31">
        <v>0.64072779058472118</v>
      </c>
      <c r="AA88" s="31">
        <v>0.60559174386599857</v>
      </c>
      <c r="AB88" s="31">
        <v>0.57051210263849583</v>
      </c>
      <c r="AC88" s="31">
        <v>0.53575232615166957</v>
      </c>
      <c r="AD88" s="31">
        <v>0.50183442523971755</v>
      </c>
      <c r="AE88" s="31">
        <v>0.46953896232146181</v>
      </c>
      <c r="AF88" s="31">
        <v>0.4399050514003805</v>
      </c>
      <c r="AG88" s="31">
        <v>0.41423035806464992</v>
      </c>
      <c r="AH88" s="32">
        <v>0.3940710994870501</v>
      </c>
    </row>
    <row r="89" spans="1:34" x14ac:dyDescent="0.25">
      <c r="A89" s="30">
        <v>-83</v>
      </c>
      <c r="B89" s="31">
        <v>5.4081488772928994</v>
      </c>
      <c r="C89" s="31">
        <v>4.7716985228987516</v>
      </c>
      <c r="D89" s="31">
        <v>4.2071322425827864</v>
      </c>
      <c r="E89" s="31">
        <v>3.708483386129084</v>
      </c>
      <c r="F89" s="31">
        <v>3.2700438549063922</v>
      </c>
      <c r="G89" s="31">
        <v>2.8863641018681161</v>
      </c>
      <c r="H89" s="31">
        <v>2.5522531315523231</v>
      </c>
      <c r="I89" s="31">
        <v>2.262778500081736</v>
      </c>
      <c r="J89" s="31">
        <v>2.0132663151637469</v>
      </c>
      <c r="K89" s="31">
        <v>1.799301236090407</v>
      </c>
      <c r="L89" s="31">
        <v>1.6167264737384239</v>
      </c>
      <c r="M89" s="31">
        <v>1.4616437905691679</v>
      </c>
      <c r="N89" s="31">
        <v>1.3304135006286659</v>
      </c>
      <c r="O89" s="31">
        <v>1.219654469547621</v>
      </c>
      <c r="P89" s="31">
        <v>1.126244114541374</v>
      </c>
      <c r="Q89" s="31">
        <v>1.0473184044099471</v>
      </c>
      <c r="R89" s="31">
        <v>0.98027185953800733</v>
      </c>
      <c r="S89" s="31">
        <v>0.92275755189489317</v>
      </c>
      <c r="T89" s="31">
        <v>0.87268710503460634</v>
      </c>
      <c r="U89" s="31">
        <v>0.82823069409579264</v>
      </c>
      <c r="V89" s="31">
        <v>0.78781704580178502</v>
      </c>
      <c r="W89" s="31">
        <v>0.75013343846054059</v>
      </c>
      <c r="X89" s="31">
        <v>0.71412570196471647</v>
      </c>
      <c r="Y89" s="31">
        <v>0.67899821779158553</v>
      </c>
      <c r="Z89" s="31">
        <v>0.64421391900314273</v>
      </c>
      <c r="AA89" s="31">
        <v>0.609494290245994</v>
      </c>
      <c r="AB89" s="31">
        <v>0.5748193677514325</v>
      </c>
      <c r="AC89" s="31">
        <v>0.54042773933537069</v>
      </c>
      <c r="AD89" s="31">
        <v>0.50681654439843626</v>
      </c>
      <c r="AE89" s="31">
        <v>0.47474147392589933</v>
      </c>
      <c r="AF89" s="31">
        <v>0.445216770487665</v>
      </c>
      <c r="AG89" s="31">
        <v>0.41951522823832832</v>
      </c>
      <c r="AH89" s="32">
        <v>0.39916819291713068</v>
      </c>
    </row>
    <row r="90" spans="1:34" x14ac:dyDescent="0.25">
      <c r="A90" s="30">
        <v>-76</v>
      </c>
      <c r="B90" s="31">
        <v>5.4728682775640154</v>
      </c>
      <c r="C90" s="31">
        <v>4.8284515136584956</v>
      </c>
      <c r="D90" s="31">
        <v>4.2566045979861977</v>
      </c>
      <c r="E90" s="31">
        <v>3.7513318636587218</v>
      </c>
      <c r="F90" s="31">
        <v>3.3068961953723162</v>
      </c>
      <c r="G90" s="31">
        <v>2.9178190294079012</v>
      </c>
      <c r="H90" s="31">
        <v>2.5788803536310532</v>
      </c>
      <c r="I90" s="31">
        <v>2.285118707492007</v>
      </c>
      <c r="J90" s="31">
        <v>2.0318311820256598</v>
      </c>
      <c r="K90" s="31">
        <v>1.8145734198515759</v>
      </c>
      <c r="L90" s="31">
        <v>1.629159615173972</v>
      </c>
      <c r="M90" s="31">
        <v>1.4716625137817261</v>
      </c>
      <c r="N90" s="31">
        <v>1.3384134130483809</v>
      </c>
      <c r="O90" s="31">
        <v>1.2260021619321411</v>
      </c>
      <c r="P90" s="31">
        <v>1.1312771609758629</v>
      </c>
      <c r="Q90" s="31">
        <v>1.0513453623070761</v>
      </c>
      <c r="R90" s="31">
        <v>0.98357226963796418</v>
      </c>
      <c r="S90" s="31">
        <v>0.92558193826536084</v>
      </c>
      <c r="T90" s="31">
        <v>0.87525697507079359</v>
      </c>
      <c r="U90" s="31">
        <v>0.83073853852040991</v>
      </c>
      <c r="V90" s="31">
        <v>0.79042633866505518</v>
      </c>
      <c r="W90" s="31">
        <v>0.75297863714019631</v>
      </c>
      <c r="X90" s="31">
        <v>0.71731224716599051</v>
      </c>
      <c r="Y90" s="31">
        <v>0.68260253354724321</v>
      </c>
      <c r="Z90" s="31">
        <v>0.64828341267342704</v>
      </c>
      <c r="AA90" s="31">
        <v>0.61404735251868914</v>
      </c>
      <c r="AB90" s="31">
        <v>0.57984537264181146</v>
      </c>
      <c r="AC90" s="31">
        <v>0.54588704418623746</v>
      </c>
      <c r="AD90" s="31">
        <v>0.51264048988008426</v>
      </c>
      <c r="AE90" s="31">
        <v>0.48083238403613388</v>
      </c>
      <c r="AF90" s="31">
        <v>0.45144795255180642</v>
      </c>
      <c r="AG90" s="31">
        <v>0.42573097290922501</v>
      </c>
      <c r="AH90" s="32">
        <v>0.40518377417509638</v>
      </c>
    </row>
    <row r="91" spans="1:34" x14ac:dyDescent="0.25">
      <c r="A91" s="30">
        <v>-70</v>
      </c>
      <c r="B91" s="31">
        <v>5.5291712034771798</v>
      </c>
      <c r="C91" s="31">
        <v>4.8778618321048386</v>
      </c>
      <c r="D91" s="31">
        <v>4.2997127066260461</v>
      </c>
      <c r="E91" s="31">
        <v>3.788703288718835</v>
      </c>
      <c r="F91" s="31">
        <v>3.3390715916458982</v>
      </c>
      <c r="G91" s="31">
        <v>2.945314180254587</v>
      </c>
      <c r="H91" s="31">
        <v>2.6021861709769212</v>
      </c>
      <c r="I91" s="31">
        <v>2.3047012318295641</v>
      </c>
      <c r="J91" s="31">
        <v>2.0481315824138582</v>
      </c>
      <c r="K91" s="31">
        <v>1.8280079939157989</v>
      </c>
      <c r="L91" s="31">
        <v>1.6401197891060439</v>
      </c>
      <c r="M91" s="31">
        <v>1.480514842339907</v>
      </c>
      <c r="N91" s="31">
        <v>1.345499579557365</v>
      </c>
      <c r="O91" s="31">
        <v>1.231638978283065</v>
      </c>
      <c r="P91" s="31">
        <v>1.1357565676263</v>
      </c>
      <c r="Q91" s="31">
        <v>1.054934428281028</v>
      </c>
      <c r="R91" s="31">
        <v>0.98651319252587755</v>
      </c>
      <c r="S91" s="31">
        <v>0.92809204422412073</v>
      </c>
      <c r="T91" s="31">
        <v>0.87752871882371952</v>
      </c>
      <c r="U91" s="31">
        <v>0.83293950335725808</v>
      </c>
      <c r="V91" s="31">
        <v>0.79269923644201257</v>
      </c>
      <c r="W91" s="31">
        <v>0.75544130827989342</v>
      </c>
      <c r="X91" s="31">
        <v>0.72005766065750088</v>
      </c>
      <c r="Y91" s="31">
        <v>0.68569878694606268</v>
      </c>
      <c r="Z91" s="31">
        <v>0.65177373210151235</v>
      </c>
      <c r="AA91" s="31">
        <v>0.61795009266440815</v>
      </c>
      <c r="AB91" s="31">
        <v>0.58415401675998013</v>
      </c>
      <c r="AC91" s="31">
        <v>0.55057020409809354</v>
      </c>
      <c r="AD91" s="31">
        <v>0.51764190597333481</v>
      </c>
      <c r="AE91" s="31">
        <v>0.48607092526490098</v>
      </c>
      <c r="AF91" s="31">
        <v>0.45681761643665209</v>
      </c>
      <c r="AG91" s="31">
        <v>0.43110088553715548</v>
      </c>
      <c r="AH91" s="32">
        <v>0.41039819019954399</v>
      </c>
    </row>
    <row r="92" spans="1:34" x14ac:dyDescent="0.25">
      <c r="A92" s="30">
        <v>-64</v>
      </c>
      <c r="B92" s="31">
        <v>5.586242683156204</v>
      </c>
      <c r="C92" s="31">
        <v>4.9279812650633223</v>
      </c>
      <c r="D92" s="31">
        <v>4.3434728824397482</v>
      </c>
      <c r="E92" s="31">
        <v>3.8266721255299538</v>
      </c>
      <c r="F92" s="31">
        <v>3.3717921361630609</v>
      </c>
      <c r="G92" s="31">
        <v>2.9733046077528669</v>
      </c>
      <c r="H92" s="31">
        <v>2.625939785297819</v>
      </c>
      <c r="I92" s="31">
        <v>2.3246864653810291</v>
      </c>
      <c r="J92" s="31">
        <v>2.064791996170265</v>
      </c>
      <c r="K92" s="31">
        <v>1.8417622774179681</v>
      </c>
      <c r="L92" s="31">
        <v>1.6513617604612261</v>
      </c>
      <c r="M92" s="31">
        <v>1.4896134482217971</v>
      </c>
      <c r="N92" s="31">
        <v>1.352798895206095</v>
      </c>
      <c r="O92" s="31">
        <v>1.2374582075051921</v>
      </c>
      <c r="P92" s="31">
        <v>1.140390042794829</v>
      </c>
      <c r="Q92" s="31">
        <v>1.058651610335402</v>
      </c>
      <c r="R92" s="31">
        <v>0.98955867097196648</v>
      </c>
      <c r="S92" s="31">
        <v>0.93068553713424362</v>
      </c>
      <c r="T92" s="31">
        <v>0.8798650728366163</v>
      </c>
      <c r="U92" s="31">
        <v>0.83518869367812487</v>
      </c>
      <c r="V92" s="31">
        <v>0.79500636684247061</v>
      </c>
      <c r="W92" s="31">
        <v>0.75792661109801229</v>
      </c>
      <c r="X92" s="31">
        <v>0.72281649679776672</v>
      </c>
      <c r="Y92" s="31">
        <v>0.6888016458794225</v>
      </c>
      <c r="Z92" s="31">
        <v>0.65526623186533139</v>
      </c>
      <c r="AA92" s="31">
        <v>0.6218529798624971</v>
      </c>
      <c r="AB92" s="31">
        <v>0.5884631665625919</v>
      </c>
      <c r="AC92" s="31">
        <v>0.55525662024191269</v>
      </c>
      <c r="AD92" s="31">
        <v>0.52265172076146604</v>
      </c>
      <c r="AE92" s="31">
        <v>0.49132539956690741</v>
      </c>
      <c r="AF92" s="31">
        <v>0.46221313968853639</v>
      </c>
      <c r="AG92" s="31">
        <v>0.43650897574133629</v>
      </c>
      <c r="AH92" s="32">
        <v>0.41566549392490498</v>
      </c>
    </row>
    <row r="93" spans="1:34" x14ac:dyDescent="0.25">
      <c r="A93" s="30">
        <v>-58</v>
      </c>
      <c r="B93" s="31">
        <v>5.6440857359764296</v>
      </c>
      <c r="C93" s="31">
        <v>4.9788127129188444</v>
      </c>
      <c r="D93" s="31">
        <v>4.387887906821752</v>
      </c>
      <c r="E93" s="31">
        <v>3.865241036496065</v>
      </c>
      <c r="F93" s="31">
        <v>3.405060372337346</v>
      </c>
      <c r="G93" s="31">
        <v>3.001792736325823</v>
      </c>
      <c r="H93" s="31">
        <v>2.650143502026387</v>
      </c>
      <c r="I93" s="31">
        <v>2.345076594588579</v>
      </c>
      <c r="J93" s="31">
        <v>2.0818144907466132</v>
      </c>
      <c r="K93" s="31">
        <v>1.855838218819363</v>
      </c>
      <c r="L93" s="31">
        <v>1.6628873587103521</v>
      </c>
      <c r="M93" s="31">
        <v>1.4989600419077751</v>
      </c>
      <c r="N93" s="31">
        <v>1.3603129514844821</v>
      </c>
      <c r="O93" s="31">
        <v>1.243461322097988</v>
      </c>
      <c r="P93" s="31">
        <v>1.1451789399904679</v>
      </c>
      <c r="Q93" s="31">
        <v>1.062498142988753</v>
      </c>
      <c r="R93" s="31">
        <v>0.99270982050433487</v>
      </c>
      <c r="S93" s="31">
        <v>0.93336341353338248</v>
      </c>
      <c r="T93" s="31">
        <v>0.8822669146567057</v>
      </c>
      <c r="U93" s="31">
        <v>0.83748686803977634</v>
      </c>
      <c r="V93" s="31">
        <v>0.79734836943274801</v>
      </c>
      <c r="W93" s="31">
        <v>0.76043506617039469</v>
      </c>
      <c r="X93" s="31">
        <v>0.72558915717220718</v>
      </c>
      <c r="Y93" s="31">
        <v>0.69191139294227544</v>
      </c>
      <c r="Z93" s="31">
        <v>0.65876107556939789</v>
      </c>
      <c r="AA93" s="31">
        <v>0.62575605872701168</v>
      </c>
      <c r="AB93" s="31">
        <v>0.5927727476732374</v>
      </c>
      <c r="AC93" s="31">
        <v>0.55994609925080874</v>
      </c>
      <c r="AD93" s="31">
        <v>0.52766962188715638</v>
      </c>
      <c r="AE93" s="31">
        <v>0.49659537559441369</v>
      </c>
      <c r="AF93" s="31">
        <v>0.46763397196923517</v>
      </c>
      <c r="AG93" s="31">
        <v>0.44195457419312251</v>
      </c>
      <c r="AH93" s="32">
        <v>0.4209848970320636</v>
      </c>
    </row>
    <row r="94" spans="1:34" x14ac:dyDescent="0.25">
      <c r="A94" s="30">
        <v>-51</v>
      </c>
      <c r="B94" s="31">
        <v>5.7125485167096519</v>
      </c>
      <c r="C94" s="31">
        <v>5.0390198541111157</v>
      </c>
      <c r="D94" s="31">
        <v>4.4405368099947982</v>
      </c>
      <c r="E94" s="31">
        <v>3.9110000864991181</v>
      </c>
      <c r="F94" s="31">
        <v>3.4445689373471509</v>
      </c>
      <c r="G94" s="31">
        <v>3.035661167846635</v>
      </c>
      <c r="H94" s="31">
        <v>2.6789531348899671</v>
      </c>
      <c r="I94" s="31">
        <v>2.3693797469542042</v>
      </c>
      <c r="J94" s="31">
        <v>2.1021344641010651</v>
      </c>
      <c r="K94" s="31">
        <v>1.872669297976933</v>
      </c>
      <c r="L94" s="31">
        <v>1.6766948118128431</v>
      </c>
      <c r="M94" s="31">
        <v>1.5101801204245049</v>
      </c>
      <c r="N94" s="31">
        <v>1.3693528902122709</v>
      </c>
      <c r="O94" s="31">
        <v>1.25069933916117</v>
      </c>
      <c r="P94" s="31">
        <v>1.150964236840885</v>
      </c>
      <c r="Q94" s="31">
        <v>1.0671509044057561</v>
      </c>
      <c r="R94" s="31">
        <v>0.99652121459479104</v>
      </c>
      <c r="S94" s="31">
        <v>0.93659559173165996</v>
      </c>
      <c r="T94" s="31">
        <v>0.88515301172468663</v>
      </c>
      <c r="U94" s="31">
        <v>0.84023100206685819</v>
      </c>
      <c r="V94" s="31">
        <v>0.80012564183582835</v>
      </c>
      <c r="W94" s="31">
        <v>0.76339156169388833</v>
      </c>
      <c r="X94" s="31">
        <v>0.72884194388801782</v>
      </c>
      <c r="Y94" s="31">
        <v>0.69554852224985797</v>
      </c>
      <c r="Z94" s="31">
        <v>0.66284158219567513</v>
      </c>
      <c r="AA94" s="31">
        <v>0.63030996072645684</v>
      </c>
      <c r="AB94" s="31">
        <v>0.59780104642780585</v>
      </c>
      <c r="AC94" s="31">
        <v>0.56542077946995306</v>
      </c>
      <c r="AD94" s="31">
        <v>0.53353365160788957</v>
      </c>
      <c r="AE94" s="31">
        <v>0.50276270618118013</v>
      </c>
      <c r="AF94" s="31">
        <v>0.47398953811407912</v>
      </c>
      <c r="AG94" s="31">
        <v>0.44835429391552839</v>
      </c>
      <c r="AH94" s="32">
        <v>0.4272556716790703</v>
      </c>
    </row>
    <row r="95" spans="1:34" x14ac:dyDescent="0.25">
      <c r="A95" s="30">
        <v>-45</v>
      </c>
      <c r="B95" s="31">
        <v>5.7720736976739078</v>
      </c>
      <c r="C95" s="31">
        <v>5.0914039790449479</v>
      </c>
      <c r="D95" s="31">
        <v>4.4863802428728317</v>
      </c>
      <c r="E95" s="31">
        <v>3.9508783198624129</v>
      </c>
      <c r="F95" s="31">
        <v>3.4790325923032031</v>
      </c>
      <c r="G95" s="31">
        <v>3.065235994069381</v>
      </c>
      <c r="H95" s="31">
        <v>2.704140010619783</v>
      </c>
      <c r="I95" s="31">
        <v>2.3906546789978949</v>
      </c>
      <c r="J95" s="31">
        <v>2.1199485878318778</v>
      </c>
      <c r="K95" s="31">
        <v>1.8874488773345519</v>
      </c>
      <c r="L95" s="31">
        <v>1.6888412393033909</v>
      </c>
      <c r="M95" s="31">
        <v>1.5200699171205321</v>
      </c>
      <c r="N95" s="31">
        <v>1.3773377057527729</v>
      </c>
      <c r="O95" s="31">
        <v>1.257105951751583</v>
      </c>
      <c r="P95" s="31">
        <v>1.15609455325307</v>
      </c>
      <c r="Q95" s="31">
        <v>1.0712819599780261</v>
      </c>
      <c r="R95" s="31">
        <v>0.99990517323188255</v>
      </c>
      <c r="S95" s="31">
        <v>0.93945974590475234</v>
      </c>
      <c r="T95" s="31">
        <v>0.88769978247139925</v>
      </c>
      <c r="U95" s="31">
        <v>0.84263793899123907</v>
      </c>
      <c r="V95" s="31">
        <v>0.80254542310836885</v>
      </c>
      <c r="W95" s="31">
        <v>0.76595199405152659</v>
      </c>
      <c r="X95" s="31">
        <v>0.73164596263410953</v>
      </c>
      <c r="Y95" s="31">
        <v>0.69867419125420926</v>
      </c>
      <c r="Z95" s="31">
        <v>0.66634209389451915</v>
      </c>
      <c r="AA95" s="31">
        <v>0.63421363612247095</v>
      </c>
      <c r="AB95" s="31">
        <v>0.60211133509009318</v>
      </c>
      <c r="AC95" s="31">
        <v>0.57011625953408529</v>
      </c>
      <c r="AD95" s="31">
        <v>0.53856802977583818</v>
      </c>
      <c r="AE95" s="31">
        <v>0.50806481772136913</v>
      </c>
      <c r="AF95" s="31">
        <v>0.47946334686137609</v>
      </c>
      <c r="AG95" s="31">
        <v>0.45387889227123068</v>
      </c>
      <c r="AH95" s="32">
        <v>0.43268528061090439</v>
      </c>
    </row>
    <row r="96" spans="1:34" x14ac:dyDescent="0.25">
      <c r="A96" s="30">
        <v>-39</v>
      </c>
      <c r="B96" s="31">
        <v>5.8323800521852656</v>
      </c>
      <c r="C96" s="31">
        <v>5.1445093424786146</v>
      </c>
      <c r="D96" s="31">
        <v>4.5328873711188677</v>
      </c>
      <c r="E96" s="31">
        <v>3.9913650973773112</v>
      </c>
      <c r="F96" s="31">
        <v>3.514052032109896</v>
      </c>
      <c r="G96" s="31">
        <v>3.0953162377572312</v>
      </c>
      <c r="H96" s="31">
        <v>2.7297843283445888</v>
      </c>
      <c r="I96" s="31">
        <v>2.4123414694819041</v>
      </c>
      <c r="J96" s="31">
        <v>2.1381313783637661</v>
      </c>
      <c r="K96" s="31">
        <v>1.902556323769429</v>
      </c>
      <c r="L96" s="31">
        <v>1.7012771260628119</v>
      </c>
      <c r="M96" s="31">
        <v>1.5302131571924851</v>
      </c>
      <c r="N96" s="31">
        <v>1.385542340691688</v>
      </c>
      <c r="O96" s="31">
        <v>1.2637011516783141</v>
      </c>
      <c r="P96" s="31">
        <v>1.1613846168549249</v>
      </c>
      <c r="Q96" s="31">
        <v>1.0755463145087329</v>
      </c>
      <c r="R96" s="31">
        <v>1.0033983745116259</v>
      </c>
      <c r="S96" s="31">
        <v>0.94241147832013195</v>
      </c>
      <c r="T96" s="31">
        <v>0.89031485897547213</v>
      </c>
      <c r="U96" s="31">
        <v>0.84509630110348699</v>
      </c>
      <c r="V96" s="31">
        <v>0.80500214091471112</v>
      </c>
      <c r="W96" s="31">
        <v>0.76853726620431917</v>
      </c>
      <c r="X96" s="31">
        <v>0.7344651163521565</v>
      </c>
      <c r="Y96" s="31">
        <v>0.7018076823227305</v>
      </c>
      <c r="Z96" s="31">
        <v>0.66984550666520448</v>
      </c>
      <c r="AA96" s="31">
        <v>0.63811768351341625</v>
      </c>
      <c r="AB96" s="31">
        <v>0.60642185858584519</v>
      </c>
      <c r="AC96" s="31">
        <v>0.57481422918561631</v>
      </c>
      <c r="AD96" s="31">
        <v>0.54360954420057073</v>
      </c>
      <c r="AE96" s="31">
        <v>0.51338110410316096</v>
      </c>
      <c r="AF96" s="31">
        <v>0.48496076095050011</v>
      </c>
      <c r="AG96" s="31">
        <v>0.45943891838444989</v>
      </c>
      <c r="AH96" s="32">
        <v>0.4381645316313581</v>
      </c>
    </row>
    <row r="97" spans="1:34" x14ac:dyDescent="0.25">
      <c r="A97" s="30">
        <v>-33</v>
      </c>
      <c r="B97" s="31">
        <v>5.8934706242826209</v>
      </c>
      <c r="C97" s="31">
        <v>5.1983388694605734</v>
      </c>
      <c r="D97" s="31">
        <v>4.5800610007909102</v>
      </c>
      <c r="E97" s="31">
        <v>4.032463106111364</v>
      </c>
      <c r="F97" s="31">
        <v>3.549629824844319</v>
      </c>
      <c r="G97" s="31">
        <v>3.1259043479968192</v>
      </c>
      <c r="H97" s="31">
        <v>2.7558884181605841</v>
      </c>
      <c r="I97" s="31">
        <v>2.4344423295119708</v>
      </c>
      <c r="J97" s="31">
        <v>2.156684927812015</v>
      </c>
      <c r="K97" s="31">
        <v>1.917993610406411</v>
      </c>
      <c r="L97" s="31">
        <v>1.714004326225504</v>
      </c>
      <c r="M97" s="31">
        <v>1.54061157578431</v>
      </c>
      <c r="N97" s="31">
        <v>1.3939684111824979</v>
      </c>
      <c r="O97" s="31">
        <v>1.2704864361044059</v>
      </c>
      <c r="P97" s="31">
        <v>1.1668358058190349</v>
      </c>
      <c r="Q97" s="31">
        <v>1.0799452271800289</v>
      </c>
      <c r="R97" s="31">
        <v>1.007001958625704</v>
      </c>
      <c r="S97" s="31">
        <v>0.94545181017903857</v>
      </c>
      <c r="T97" s="31">
        <v>0.89299914344767828</v>
      </c>
      <c r="U97" s="31">
        <v>0.84760687162391513</v>
      </c>
      <c r="V97" s="31">
        <v>0.80749645948472082</v>
      </c>
      <c r="W97" s="31">
        <v>0.77114792339169458</v>
      </c>
      <c r="X97" s="31">
        <v>0.73729983129114096</v>
      </c>
      <c r="Y97" s="31">
        <v>0.70494930271397038</v>
      </c>
      <c r="Z97" s="31">
        <v>0.67335200877580292</v>
      </c>
      <c r="AA97" s="31">
        <v>0.64202217217690294</v>
      </c>
      <c r="AB97" s="31">
        <v>0.61073256720220226</v>
      </c>
      <c r="AC97" s="31">
        <v>0.57951451972125423</v>
      </c>
      <c r="AD97" s="31">
        <v>0.5486579071883354</v>
      </c>
      <c r="AE97" s="31">
        <v>0.51871115864236139</v>
      </c>
      <c r="AF97" s="31">
        <v>0.49048125470685022</v>
      </c>
      <c r="AG97" s="31">
        <v>0.46503372759010742</v>
      </c>
      <c r="AH97" s="32">
        <v>0.44369266108491351</v>
      </c>
    </row>
    <row r="98" spans="1:34" x14ac:dyDescent="0.25">
      <c r="A98" s="30">
        <v>-26</v>
      </c>
      <c r="B98" s="31">
        <v>5.9657381915829291</v>
      </c>
      <c r="C98" s="31">
        <v>5.262059157082831</v>
      </c>
      <c r="D98" s="31">
        <v>4.635943037623524</v>
      </c>
      <c r="E98" s="31">
        <v>4.0811869043702451</v>
      </c>
      <c r="F98" s="31">
        <v>3.5918463800728921</v>
      </c>
      <c r="G98" s="31">
        <v>3.16223563906602</v>
      </c>
      <c r="H98" s="31">
        <v>2.7869274072688568</v>
      </c>
      <c r="I98" s="31">
        <v>2.4607529621852668</v>
      </c>
      <c r="J98" s="31">
        <v>2.178802132903801</v>
      </c>
      <c r="K98" s="31">
        <v>1.9364233000976601</v>
      </c>
      <c r="L98" s="31">
        <v>1.729223396024701</v>
      </c>
      <c r="M98" s="31">
        <v>1.5530679045274469</v>
      </c>
      <c r="N98" s="31">
        <v>1.4040808610330779</v>
      </c>
      <c r="O98" s="31">
        <v>1.278644852553442</v>
      </c>
      <c r="P98" s="31">
        <v>1.173401017685044</v>
      </c>
      <c r="Q98" s="31">
        <v>1.085249046609051</v>
      </c>
      <c r="R98" s="31">
        <v>1.0113471810912791</v>
      </c>
      <c r="S98" s="31">
        <v>0.94911221448222627</v>
      </c>
      <c r="T98" s="31">
        <v>0.8962194917170333</v>
      </c>
      <c r="U98" s="31">
        <v>0.85060290931551819</v>
      </c>
      <c r="V98" s="31">
        <v>0.81045491538214776</v>
      </c>
      <c r="W98" s="31">
        <v>0.77422650960603423</v>
      </c>
      <c r="X98" s="31">
        <v>0.74062724326099139</v>
      </c>
      <c r="Y98" s="31">
        <v>0.70862521920545163</v>
      </c>
      <c r="Z98" s="31">
        <v>0.67744709188253616</v>
      </c>
      <c r="AA98" s="31">
        <v>0.64657806732001444</v>
      </c>
      <c r="AB98" s="31">
        <v>0.61576190313033752</v>
      </c>
      <c r="AC98" s="31">
        <v>0.58500090851057251</v>
      </c>
      <c r="AD98" s="31">
        <v>0.55455594424249455</v>
      </c>
      <c r="AE98" s="31">
        <v>0.52494642269252278</v>
      </c>
      <c r="AF98" s="31">
        <v>0.49695030781168731</v>
      </c>
      <c r="AG98" s="31">
        <v>0.47160411513581119</v>
      </c>
      <c r="AH98" s="32">
        <v>0.45020291178520822</v>
      </c>
    </row>
    <row r="99" spans="1:34" x14ac:dyDescent="0.25">
      <c r="A99" s="30">
        <v>-20</v>
      </c>
      <c r="B99" s="31">
        <v>6.028538372731151</v>
      </c>
      <c r="C99" s="31">
        <v>5.3174677678305819</v>
      </c>
      <c r="D99" s="31">
        <v>4.6845704082597264</v>
      </c>
      <c r="E99" s="31">
        <v>4.1236184937502562</v>
      </c>
      <c r="F99" s="31">
        <v>3.6286427756185069</v>
      </c>
      <c r="G99" s="31">
        <v>3.1939325567654748</v>
      </c>
      <c r="H99" s="31">
        <v>2.814035691676815</v>
      </c>
      <c r="I99" s="31">
        <v>2.4837585864228422</v>
      </c>
      <c r="J99" s="31">
        <v>2.198166198658531</v>
      </c>
      <c r="K99" s="31">
        <v>1.952582037623523</v>
      </c>
      <c r="L99" s="31">
        <v>1.7425881641421179</v>
      </c>
      <c r="M99" s="31">
        <v>1.5640251906232729</v>
      </c>
      <c r="N99" s="31">
        <v>1.4129922810606019</v>
      </c>
      <c r="O99" s="31">
        <v>1.2858471510324001</v>
      </c>
      <c r="P99" s="31">
        <v>1.179206067701599</v>
      </c>
      <c r="Q99" s="31">
        <v>1.089943849815795</v>
      </c>
      <c r="R99" s="31">
        <v>1.0151938677072641</v>
      </c>
      <c r="S99" s="31">
        <v>0.95234804329292011</v>
      </c>
      <c r="T99" s="31">
        <v>0.89905685007436087</v>
      </c>
      <c r="U99" s="31">
        <v>0.85322931313781869</v>
      </c>
      <c r="V99" s="31">
        <v>0.81303300915420773</v>
      </c>
      <c r="W99" s="31">
        <v>0.77689406637909009</v>
      </c>
      <c r="X99" s="31">
        <v>0.74349716465268745</v>
      </c>
      <c r="Y99" s="31">
        <v>0.71178553539990097</v>
      </c>
      <c r="Z99" s="31">
        <v>0.68096096163026565</v>
      </c>
      <c r="AA99" s="31">
        <v>0.65048377793800849</v>
      </c>
      <c r="AB99" s="31">
        <v>0.62007287050201221</v>
      </c>
      <c r="AC99" s="31">
        <v>0.58970567708576016</v>
      </c>
      <c r="AD99" s="31">
        <v>0.55961818703747568</v>
      </c>
      <c r="AE99" s="31">
        <v>0.5303049412900197</v>
      </c>
      <c r="AF99" s="31">
        <v>0.50251903236088691</v>
      </c>
      <c r="AG99" s="31">
        <v>0.47727210435226303</v>
      </c>
      <c r="AH99" s="32">
        <v>0.45583435295098329</v>
      </c>
    </row>
    <row r="100" spans="1:34" x14ac:dyDescent="0.25">
      <c r="A100" s="30">
        <v>-14</v>
      </c>
      <c r="B100" s="31">
        <v>6.0921324499725893</v>
      </c>
      <c r="C100" s="31">
        <v>5.3736098438307387</v>
      </c>
      <c r="D100" s="31">
        <v>4.7338732052229542</v>
      </c>
      <c r="E100" s="31">
        <v>4.1666698624473462</v>
      </c>
      <c r="F100" s="31">
        <v>3.6660056953866849</v>
      </c>
      <c r="G100" s="31">
        <v>3.2261451355084052</v>
      </c>
      <c r="H100" s="31">
        <v>2.8416111658645971</v>
      </c>
      <c r="I100" s="31">
        <v>2.5071853210920141</v>
      </c>
      <c r="J100" s="31">
        <v>2.217907687412068</v>
      </c>
      <c r="K100" s="31">
        <v>1.9690769026308379</v>
      </c>
      <c r="L100" s="31">
        <v>1.756250156139058</v>
      </c>
      <c r="M100" s="31">
        <v>1.575243188912123</v>
      </c>
      <c r="N100" s="31">
        <v>1.4221302935100919</v>
      </c>
      <c r="O100" s="31">
        <v>1.2932443140776759</v>
      </c>
      <c r="P100" s="31">
        <v>1.1851766463442659</v>
      </c>
      <c r="Q100" s="31">
        <v>1.0947772376238889</v>
      </c>
      <c r="R100" s="31">
        <v>1.0191545868152521</v>
      </c>
      <c r="S100" s="31">
        <v>0.9556757444017101</v>
      </c>
      <c r="T100" s="31">
        <v>0.90196631245130021</v>
      </c>
      <c r="U100" s="31">
        <v>0.85591044461669352</v>
      </c>
      <c r="V100" s="31">
        <v>0.81565084613523009</v>
      </c>
      <c r="W100" s="31">
        <v>0.77958877382892133</v>
      </c>
      <c r="X100" s="31">
        <v>0.74638403610441628</v>
      </c>
      <c r="Y100" s="31">
        <v>0.71495499295305531</v>
      </c>
      <c r="Z100" s="31">
        <v>0.68447855595082352</v>
      </c>
      <c r="AA100" s="31">
        <v>0.65439018825836837</v>
      </c>
      <c r="AB100" s="31">
        <v>0.62438390462100557</v>
      </c>
      <c r="AC100" s="31">
        <v>0.59441227136867503</v>
      </c>
      <c r="AD100" s="31">
        <v>0.56468640641603673</v>
      </c>
      <c r="AE100" s="31">
        <v>0.53567597926236132</v>
      </c>
      <c r="AF100" s="31">
        <v>0.50810921099160222</v>
      </c>
      <c r="AG100" s="31">
        <v>0.48297287427238789</v>
      </c>
      <c r="AH100" s="32">
        <v>0.46151229335797689</v>
      </c>
    </row>
    <row r="101" spans="1:34" x14ac:dyDescent="0.25">
      <c r="A101" s="30">
        <v>-8</v>
      </c>
      <c r="B101" s="31">
        <v>6.1565234920097174</v>
      </c>
      <c r="C101" s="31">
        <v>5.430488334795327</v>
      </c>
      <c r="D101" s="31">
        <v>4.783854259234781</v>
      </c>
      <c r="E101" s="31">
        <v>4.2103437221926381</v>
      </c>
      <c r="F101" s="31">
        <v>3.7039377321180948</v>
      </c>
      <c r="G101" s="31">
        <v>3.25887584904503</v>
      </c>
      <c r="H101" s="31">
        <v>2.8696561845919719</v>
      </c>
      <c r="I101" s="31">
        <v>2.5310354019621029</v>
      </c>
      <c r="J101" s="31">
        <v>2.2380287159432788</v>
      </c>
      <c r="K101" s="31">
        <v>1.9859098929080139</v>
      </c>
      <c r="L101" s="31">
        <v>1.77021125081348</v>
      </c>
      <c r="M101" s="31">
        <v>1.586723659201509</v>
      </c>
      <c r="N101" s="31">
        <v>1.431496539198593</v>
      </c>
      <c r="O101" s="31">
        <v>1.300837863515887</v>
      </c>
      <c r="P101" s="31">
        <v>1.1913141564492149</v>
      </c>
      <c r="Q101" s="31">
        <v>1.099750493879041</v>
      </c>
      <c r="R101" s="31">
        <v>1.023230503270506</v>
      </c>
      <c r="S101" s="31">
        <v>0.95909636367340745</v>
      </c>
      <c r="T101" s="31">
        <v>0.90494880572222314</v>
      </c>
      <c r="U101" s="31">
        <v>0.8586471116360429</v>
      </c>
      <c r="V101" s="31">
        <v>0.81830911521866478</v>
      </c>
      <c r="W101" s="31">
        <v>0.78231120185852909</v>
      </c>
      <c r="X101" s="31">
        <v>0.74928830852872264</v>
      </c>
      <c r="Y101" s="31">
        <v>0.71813392378701835</v>
      </c>
      <c r="Z101" s="31">
        <v>0.68800008777583876</v>
      </c>
      <c r="AA101" s="31">
        <v>0.65829739222227157</v>
      </c>
      <c r="AB101" s="31">
        <v>0.62869498043807681</v>
      </c>
      <c r="AC101" s="31">
        <v>0.59912054731962505</v>
      </c>
      <c r="AD101" s="31">
        <v>0.5697603393479902</v>
      </c>
      <c r="AE101" s="31">
        <v>0.54105915458893961</v>
      </c>
      <c r="AF101" s="31">
        <v>0.51372034269278899</v>
      </c>
      <c r="AG101" s="31">
        <v>0.4887058048946713</v>
      </c>
      <c r="AH101" s="32">
        <v>0.46723599401421712</v>
      </c>
    </row>
    <row r="102" spans="1:34" x14ac:dyDescent="0.25">
      <c r="A102" s="30">
        <v>-1</v>
      </c>
      <c r="B102" s="31">
        <v>6.2326577515335666</v>
      </c>
      <c r="C102" s="31">
        <v>5.4977812643965001</v>
      </c>
      <c r="D102" s="31">
        <v>4.8430265151683702</v>
      </c>
      <c r="E102" s="31">
        <v>4.262086944041231</v>
      </c>
      <c r="F102" s="31">
        <v>3.7489145427918031</v>
      </c>
      <c r="G102" s="31">
        <v>3.2977198547814619</v>
      </c>
      <c r="H102" s="31">
        <v>2.9029719749562539</v>
      </c>
      <c r="I102" s="31">
        <v>2.5593985498468692</v>
      </c>
      <c r="J102" s="31">
        <v>2.2619857775686771</v>
      </c>
      <c r="K102" s="31">
        <v>2.005978407821694</v>
      </c>
      <c r="L102" s="31">
        <v>1.7868797418906019</v>
      </c>
      <c r="M102" s="31">
        <v>1.6004516326447551</v>
      </c>
      <c r="N102" s="31">
        <v>1.442714484538141</v>
      </c>
      <c r="O102" s="31">
        <v>1.3099472536094321</v>
      </c>
      <c r="P102" s="31">
        <v>1.1986874474819591</v>
      </c>
      <c r="Q102" s="31">
        <v>1.1057311253636981</v>
      </c>
      <c r="R102" s="31">
        <v>1.028132898047301</v>
      </c>
      <c r="S102" s="31">
        <v>0.96320592791007731</v>
      </c>
      <c r="T102" s="31">
        <v>0.90852192891399342</v>
      </c>
      <c r="U102" s="31">
        <v>0.86191116660567968</v>
      </c>
      <c r="V102" s="31">
        <v>0.82146245811643026</v>
      </c>
      <c r="W102" s="31">
        <v>0.78552317216219147</v>
      </c>
      <c r="X102" s="31">
        <v>0.75269922904357145</v>
      </c>
      <c r="Y102" s="31">
        <v>0.72185510064583436</v>
      </c>
      <c r="Z102" s="31">
        <v>0.69211381043893638</v>
      </c>
      <c r="AA102" s="31">
        <v>0.66285693347745334</v>
      </c>
      <c r="AB102" s="31">
        <v>0.63372459640066126</v>
      </c>
      <c r="AC102" s="31">
        <v>0.60461547743245003</v>
      </c>
      <c r="AD102" s="31">
        <v>0.57568680638140535</v>
      </c>
      <c r="AE102" s="31">
        <v>0.54735436464076082</v>
      </c>
      <c r="AF102" s="31">
        <v>0.52029248518842075</v>
      </c>
      <c r="AG102" s="31">
        <v>0.49543405258695472</v>
      </c>
      <c r="AH102" s="32">
        <v>0.47397050298354781</v>
      </c>
    </row>
    <row r="103" spans="1:34" x14ac:dyDescent="0.25">
      <c r="A103" s="30">
        <v>5</v>
      </c>
      <c r="B103" s="31">
        <v>6.2987861061856227</v>
      </c>
      <c r="C103" s="31">
        <v>5.556265468471592</v>
      </c>
      <c r="D103" s="31">
        <v>4.8944868652697151</v>
      </c>
      <c r="E103" s="31">
        <v>4.3071188653384826</v>
      </c>
      <c r="F103" s="31">
        <v>3.7880885890210569</v>
      </c>
      <c r="G103" s="31">
        <v>3.331581708245249</v>
      </c>
      <c r="H103" s="31">
        <v>2.9320424465235368</v>
      </c>
      <c r="I103" s="31">
        <v>2.584173578953056</v>
      </c>
      <c r="J103" s="31">
        <v>2.2829364322156018</v>
      </c>
      <c r="K103" s="31">
        <v>2.0235508845776411</v>
      </c>
      <c r="L103" s="31">
        <v>1.801495365890289</v>
      </c>
      <c r="M103" s="31">
        <v>1.6125068575893251</v>
      </c>
      <c r="N103" s="31">
        <v>1.452580892695188</v>
      </c>
      <c r="O103" s="31">
        <v>1.317971555812981</v>
      </c>
      <c r="P103" s="31">
        <v>1.2051914831324699</v>
      </c>
      <c r="Q103" s="31">
        <v>1.111011862428074</v>
      </c>
      <c r="R103" s="31">
        <v>1.032462433058877</v>
      </c>
      <c r="S103" s="31">
        <v>0.96683148596862734</v>
      </c>
      <c r="T103" s="31">
        <v>0.91166586368573188</v>
      </c>
      <c r="U103" s="31">
        <v>0.86477096032325462</v>
      </c>
      <c r="V103" s="31">
        <v>0.82421072157892605</v>
      </c>
      <c r="W103" s="31">
        <v>0.78830764473512172</v>
      </c>
      <c r="X103" s="31">
        <v>0.75564277865889873</v>
      </c>
      <c r="Y103" s="31">
        <v>0.72505572380196159</v>
      </c>
      <c r="Z103" s="31">
        <v>0.69564463220068962</v>
      </c>
      <c r="AA103" s="31">
        <v>0.66676620747611182</v>
      </c>
      <c r="AB103" s="31">
        <v>0.63803570483393368</v>
      </c>
      <c r="AC103" s="31">
        <v>0.60932693106446933</v>
      </c>
      <c r="AD103" s="31">
        <v>0.580772244542757</v>
      </c>
      <c r="AE103" s="31">
        <v>0.55276255522846895</v>
      </c>
      <c r="AF103" s="31">
        <v>0.52594732466593186</v>
      </c>
      <c r="AG103" s="31">
        <v>0.50123456598417704</v>
      </c>
      <c r="AH103" s="32">
        <v>0.4797908438967865</v>
      </c>
    </row>
    <row r="104" spans="1:34" x14ac:dyDescent="0.25">
      <c r="A104" s="30">
        <v>11</v>
      </c>
      <c r="B104" s="31">
        <v>6.3657211822418827</v>
      </c>
      <c r="C104" s="31">
        <v>5.6154954673165296</v>
      </c>
      <c r="D104" s="31">
        <v>4.9466344754219804</v>
      </c>
      <c r="E104" s="31">
        <v>4.3527819038831632</v>
      </c>
      <c r="F104" s="31">
        <v>3.8278400016096739</v>
      </c>
      <c r="G104" s="31">
        <v>3.3659695690957649</v>
      </c>
      <c r="H104" s="31">
        <v>2.9615899584203511</v>
      </c>
      <c r="I104" s="31">
        <v>2.609379073247001</v>
      </c>
      <c r="J104" s="31">
        <v>2.3042733688239552</v>
      </c>
      <c r="K104" s="31">
        <v>2.041467851984105</v>
      </c>
      <c r="L104" s="31">
        <v>1.8164160811450101</v>
      </c>
      <c r="M104" s="31">
        <v>1.6248301663088891</v>
      </c>
      <c r="N104" s="31">
        <v>1.462680769062612</v>
      </c>
      <c r="O104" s="31">
        <v>1.326197102577729</v>
      </c>
      <c r="P104" s="31">
        <v>1.211866931610428</v>
      </c>
      <c r="Q104" s="31">
        <v>1.1164365725015799</v>
      </c>
      <c r="R104" s="31">
        <v>1.036910893176697</v>
      </c>
      <c r="S104" s="31">
        <v>0.97055331314595938</v>
      </c>
      <c r="T104" s="31">
        <v>0.91488580350422932</v>
      </c>
      <c r="U104" s="31">
        <v>0.86768888693099211</v>
      </c>
      <c r="V104" s="31">
        <v>0.82700163769042334</v>
      </c>
      <c r="W104" s="31">
        <v>0.7911216816313279</v>
      </c>
      <c r="X104" s="31">
        <v>0.75860519618720956</v>
      </c>
      <c r="Y104" s="31">
        <v>0.72826691037620983</v>
      </c>
      <c r="Z104" s="31">
        <v>0.69918010480112625</v>
      </c>
      <c r="AA104" s="31">
        <v>0.67067661164944803</v>
      </c>
      <c r="AB104" s="31">
        <v>0.64234681469328703</v>
      </c>
      <c r="AC104" s="31">
        <v>0.61403964928943466</v>
      </c>
      <c r="AD104" s="31">
        <v>0.58586260237933641</v>
      </c>
      <c r="AE104" s="31">
        <v>0.55818171248913373</v>
      </c>
      <c r="AF104" s="31">
        <v>0.53162156972954822</v>
      </c>
      <c r="AG104" s="31">
        <v>0.50706531579606562</v>
      </c>
      <c r="AH104" s="32">
        <v>0.48565464396872571</v>
      </c>
    </row>
    <row r="105" spans="1:34" x14ac:dyDescent="0.25">
      <c r="A105" s="30">
        <v>18</v>
      </c>
      <c r="B105" s="31">
        <v>6.4448358377306878</v>
      </c>
      <c r="C105" s="31">
        <v>5.6855437028168394</v>
      </c>
      <c r="D105" s="31">
        <v>5.0083457839875543</v>
      </c>
      <c r="E105" s="31">
        <v>4.4068567618952761</v>
      </c>
      <c r="F105" s="31">
        <v>3.8749498687771049</v>
      </c>
      <c r="G105" s="31">
        <v>3.4067568884548081</v>
      </c>
      <c r="H105" s="31">
        <v>2.9966681563348061</v>
      </c>
      <c r="I105" s="31">
        <v>2.6393325594081798</v>
      </c>
      <c r="J105" s="31">
        <v>2.329657536250676</v>
      </c>
      <c r="K105" s="31">
        <v>2.062809077022703</v>
      </c>
      <c r="L105" s="31">
        <v>1.834211723469322</v>
      </c>
      <c r="M105" s="31">
        <v>1.6395485689202669</v>
      </c>
      <c r="N105" s="31">
        <v>1.474761258289919</v>
      </c>
      <c r="O105" s="31">
        <v>1.3360499880773331</v>
      </c>
      <c r="P105" s="31">
        <v>1.2198735063662081</v>
      </c>
      <c r="Q105" s="31">
        <v>1.1229491128249269</v>
      </c>
      <c r="R105" s="31">
        <v>1.04225265870651</v>
      </c>
      <c r="S105" s="31">
        <v>0.97501854684865519</v>
      </c>
      <c r="T105" s="31">
        <v>0.91873973167371858</v>
      </c>
      <c r="U105" s="31">
        <v>0.87116771918870495</v>
      </c>
      <c r="V105" s="31">
        <v>0.83031256698529909</v>
      </c>
      <c r="W105" s="31">
        <v>0.79444288423982279</v>
      </c>
      <c r="X105" s="31">
        <v>0.76208583171326971</v>
      </c>
      <c r="Y105" s="31">
        <v>0.73202712175130813</v>
      </c>
      <c r="Z105" s="31">
        <v>0.70331101828425191</v>
      </c>
      <c r="AA105" s="31">
        <v>0.67524033682708451</v>
      </c>
      <c r="AB105" s="31">
        <v>0.64737644447944465</v>
      </c>
      <c r="AC105" s="31">
        <v>0.61953925992559911</v>
      </c>
      <c r="AD105" s="31">
        <v>0.59180725343454554</v>
      </c>
      <c r="AE105" s="31">
        <v>0.56451744685990612</v>
      </c>
      <c r="AF105" s="31">
        <v>0.53826541363991987</v>
      </c>
      <c r="AG105" s="31">
        <v>0.51390527879758352</v>
      </c>
      <c r="AH105" s="32">
        <v>0.49254971894045613</v>
      </c>
    </row>
    <row r="106" spans="1:34" x14ac:dyDescent="0.25">
      <c r="A106" s="30">
        <v>24</v>
      </c>
      <c r="B106" s="31">
        <v>6.5135294300237243</v>
      </c>
      <c r="C106" s="31">
        <v>5.7463998019874216</v>
      </c>
      <c r="D106" s="31">
        <v>5.0619922610377701</v>
      </c>
      <c r="E106" s="31">
        <v>4.4538966163936431</v>
      </c>
      <c r="F106" s="31">
        <v>3.9159612288585852</v>
      </c>
      <c r="G106" s="31">
        <v>3.442293010820793</v>
      </c>
      <c r="H106" s="31">
        <v>3.0272574262531311</v>
      </c>
      <c r="I106" s="31">
        <v>2.6654784907131122</v>
      </c>
      <c r="J106" s="31">
        <v>2.351838771342925</v>
      </c>
      <c r="K106" s="31">
        <v>2.0814793868694088</v>
      </c>
      <c r="L106" s="31">
        <v>1.849800007604073</v>
      </c>
      <c r="M106" s="31">
        <v>1.6524588554430779</v>
      </c>
      <c r="N106" s="31">
        <v>1.48537270386724</v>
      </c>
      <c r="O106" s="31">
        <v>1.3447168779420571</v>
      </c>
      <c r="P106" s="31">
        <v>1.226925254317673</v>
      </c>
      <c r="Q106" s="31">
        <v>1.128690261228888</v>
      </c>
      <c r="R106" s="31">
        <v>1.0469628784951761</v>
      </c>
      <c r="S106" s="31">
        <v>0.97895263752065964</v>
      </c>
      <c r="T106" s="31">
        <v>0.92212762129414738</v>
      </c>
      <c r="U106" s="31">
        <v>0.87421446438906691</v>
      </c>
      <c r="V106" s="31">
        <v>0.83319835296354472</v>
      </c>
      <c r="W106" s="31">
        <v>0.79732302476034456</v>
      </c>
      <c r="X106" s="31">
        <v>0.76509076910689444</v>
      </c>
      <c r="Y106" s="31">
        <v>0.73526242691528598</v>
      </c>
      <c r="Z106" s="31">
        <v>0.70685739068228959</v>
      </c>
      <c r="AA106" s="31">
        <v>0.67915360448930429</v>
      </c>
      <c r="AB106" s="31">
        <v>0.65168756400242955</v>
      </c>
      <c r="AC106" s="31">
        <v>0.62425431647237406</v>
      </c>
      <c r="AD106" s="31">
        <v>0.59690746073454182</v>
      </c>
      <c r="AE106" s="31">
        <v>0.56995914720901897</v>
      </c>
      <c r="AF106" s="31">
        <v>0.54398007790046798</v>
      </c>
      <c r="AG106" s="31">
        <v>0.51979950639831773</v>
      </c>
      <c r="AH106" s="32">
        <v>0.49850523787657858</v>
      </c>
    </row>
    <row r="107" spans="1:34" x14ac:dyDescent="0.25">
      <c r="A107" s="30">
        <v>30</v>
      </c>
      <c r="B107" s="31">
        <v>6.5830395596864646</v>
      </c>
      <c r="C107" s="31">
        <v>5.8080111350902541</v>
      </c>
      <c r="D107" s="31">
        <v>5.1163350604982094</v>
      </c>
      <c r="E107" s="31">
        <v>4.5015762736956439</v>
      </c>
      <c r="F107" s="31">
        <v>3.957558264052536</v>
      </c>
      <c r="G107" s="31">
        <v>3.4783630725235239</v>
      </c>
      <c r="H107" s="31">
        <v>3.0583312916479031</v>
      </c>
      <c r="I107" s="31">
        <v>2.6920620655496279</v>
      </c>
      <c r="J107" s="31">
        <v>2.3744130899373208</v>
      </c>
      <c r="K107" s="31">
        <v>2.100500612104264</v>
      </c>
      <c r="L107" s="31">
        <v>1.865699430928395</v>
      </c>
      <c r="M107" s="31">
        <v>1.6656428968723189</v>
      </c>
      <c r="N107" s="31">
        <v>1.4962229119832859</v>
      </c>
      <c r="O107" s="31">
        <v>1.3535899298932259</v>
      </c>
      <c r="P107" s="31">
        <v>1.234152955818731</v>
      </c>
      <c r="Q107" s="31">
        <v>1.1345795465610271</v>
      </c>
      <c r="R107" s="31">
        <v>1.051795810506037</v>
      </c>
      <c r="S107" s="31">
        <v>0.98298640762431144</v>
      </c>
      <c r="T107" s="31">
        <v>0.92559454947109798</v>
      </c>
      <c r="U107" s="31">
        <v>0.87732199918626264</v>
      </c>
      <c r="V107" s="31">
        <v>0.83612907149436355</v>
      </c>
      <c r="W107" s="31">
        <v>0.80023463270460116</v>
      </c>
      <c r="X107" s="31">
        <v>0.76811610071086456</v>
      </c>
      <c r="Y107" s="31">
        <v>0.73850944499164772</v>
      </c>
      <c r="Z107" s="31">
        <v>0.71040918661016739</v>
      </c>
      <c r="AA107" s="31">
        <v>0.68306839821428866</v>
      </c>
      <c r="AB107" s="31">
        <v>0.65599870403651817</v>
      </c>
      <c r="AC107" s="31">
        <v>0.62897027989399468</v>
      </c>
      <c r="AD107" s="31">
        <v>0.60201185318857475</v>
      </c>
      <c r="AE107" s="31">
        <v>0.57541070290677987</v>
      </c>
      <c r="AF107" s="31">
        <v>0.54971265961971827</v>
      </c>
      <c r="AG107" s="31">
        <v>0.5257221054832506</v>
      </c>
      <c r="AH107" s="32">
        <v>0.50450197423781151</v>
      </c>
    </row>
    <row r="108" spans="1:34" x14ac:dyDescent="0.25">
      <c r="A108" s="30">
        <v>36</v>
      </c>
      <c r="B108" s="31">
        <v>6.6533693388292754</v>
      </c>
      <c r="C108" s="31">
        <v>5.8703806952452524</v>
      </c>
      <c r="D108" s="31">
        <v>5.1713770564983408</v>
      </c>
      <c r="E108" s="31">
        <v>4.5498984889402942</v>
      </c>
      <c r="F108" s="31">
        <v>3.9997436105075259</v>
      </c>
      <c r="G108" s="31">
        <v>3.5149695907211118</v>
      </c>
      <c r="H108" s="31">
        <v>3.0898921506867829</v>
      </c>
      <c r="I108" s="31">
        <v>2.719085563094934</v>
      </c>
      <c r="J108" s="31">
        <v>2.3973826522206219</v>
      </c>
      <c r="K108" s="31">
        <v>2.1198747939235671</v>
      </c>
      <c r="L108" s="31">
        <v>1.8819119156481421</v>
      </c>
      <c r="M108" s="31">
        <v>1.6791024964233889</v>
      </c>
      <c r="N108" s="31">
        <v>1.507313566863</v>
      </c>
      <c r="O108" s="31">
        <v>1.3626707091653421</v>
      </c>
      <c r="P108" s="31">
        <v>1.241558057113433</v>
      </c>
      <c r="Q108" s="31">
        <v>1.140618296074954</v>
      </c>
      <c r="R108" s="31">
        <v>1.0567526630022439</v>
      </c>
      <c r="S108" s="31">
        <v>0.98712094643230663</v>
      </c>
      <c r="T108" s="31">
        <v>0.92914148648681427</v>
      </c>
      <c r="U108" s="31">
        <v>0.88049117487208395</v>
      </c>
      <c r="V108" s="31">
        <v>0.83910545487910615</v>
      </c>
      <c r="W108" s="31">
        <v>0.80317832138351242</v>
      </c>
      <c r="X108" s="31">
        <v>0.77116232084562053</v>
      </c>
      <c r="Y108" s="31">
        <v>0.74176855131038966</v>
      </c>
      <c r="Z108" s="31">
        <v>0.71396666240745643</v>
      </c>
      <c r="AA108" s="31">
        <v>0.68698485535111686</v>
      </c>
      <c r="AB108" s="31">
        <v>0.660309882940318</v>
      </c>
      <c r="AC108" s="31">
        <v>0.6336870495586453</v>
      </c>
      <c r="AD108" s="31">
        <v>0.60712021117439363</v>
      </c>
      <c r="AE108" s="31">
        <v>0.58087177534049439</v>
      </c>
      <c r="AF108" s="31">
        <v>0.55546270119452856</v>
      </c>
      <c r="AG108" s="31">
        <v>0.53167249945877171</v>
      </c>
      <c r="AH108" s="32">
        <v>0.5105392324400988</v>
      </c>
    </row>
    <row r="109" spans="1:34" x14ac:dyDescent="0.25">
      <c r="A109" s="30">
        <v>43</v>
      </c>
      <c r="B109" s="31">
        <v>6.7364608538076176</v>
      </c>
      <c r="C109" s="31">
        <v>5.9441074982012383</v>
      </c>
      <c r="D109" s="31">
        <v>5.2364802678524143</v>
      </c>
      <c r="E109" s="31">
        <v>4.6070902124404034</v>
      </c>
      <c r="F109" s="31">
        <v>4.0497069332291353</v>
      </c>
      <c r="G109" s="31">
        <v>3.5583585830671911</v>
      </c>
      <c r="H109" s="31">
        <v>3.1273318663878178</v>
      </c>
      <c r="I109" s="31">
        <v>2.7511720392089121</v>
      </c>
      <c r="J109" s="31">
        <v>2.4246829091330429</v>
      </c>
      <c r="K109" s="31">
        <v>2.1429268353474451</v>
      </c>
      <c r="L109" s="31">
        <v>1.9012247286239989</v>
      </c>
      <c r="M109" s="31">
        <v>1.695156051319251</v>
      </c>
      <c r="N109" s="31">
        <v>1.5205588173744109</v>
      </c>
      <c r="O109" s="31">
        <v>1.373529592315351</v>
      </c>
      <c r="P109" s="31">
        <v>1.250423493252599</v>
      </c>
      <c r="Q109" s="31">
        <v>1.14785418888135</v>
      </c>
      <c r="R109" s="31">
        <v>1.062693899481453</v>
      </c>
      <c r="S109" s="31">
        <v>0.99207339691741414</v>
      </c>
      <c r="T109" s="31">
        <v>0.93338200463842125</v>
      </c>
      <c r="U109" s="31">
        <v>0.88426759767829843</v>
      </c>
      <c r="V109" s="31">
        <v>0.84263660265554508</v>
      </c>
      <c r="W109" s="31">
        <v>0.80665399777331381</v>
      </c>
      <c r="X109" s="31">
        <v>0.77474331281942477</v>
      </c>
      <c r="Y109" s="31">
        <v>0.74558662916634533</v>
      </c>
      <c r="Z109" s="31">
        <v>0.71812457977120669</v>
      </c>
      <c r="AA109" s="31">
        <v>0.69155634917584086</v>
      </c>
      <c r="AB109" s="31">
        <v>0.66533967350670253</v>
      </c>
      <c r="AC109" s="31">
        <v>0.63919084047486763</v>
      </c>
      <c r="AD109" s="31">
        <v>0.61308468937616578</v>
      </c>
      <c r="AE109" s="31">
        <v>0.58725461109100885</v>
      </c>
      <c r="AF109" s="31">
        <v>0.56219254808451458</v>
      </c>
      <c r="AG109" s="31">
        <v>0.53864899440644731</v>
      </c>
      <c r="AH109" s="32">
        <v>0.51763299569121912</v>
      </c>
    </row>
    <row r="110" spans="1:34" x14ac:dyDescent="0.25">
      <c r="A110" s="30">
        <v>49</v>
      </c>
      <c r="B110" s="31">
        <v>6.8085772446279957</v>
      </c>
      <c r="C110" s="31">
        <v>6.0081301799033202</v>
      </c>
      <c r="D110" s="31">
        <v>5.2930470777525791</v>
      </c>
      <c r="E110" s="31">
        <v>4.6568141164214749</v>
      </c>
      <c r="F110" s="31">
        <v>4.0931760257403678</v>
      </c>
      <c r="G110" s="31">
        <v>3.5961360871242771</v>
      </c>
      <c r="H110" s="31">
        <v>3.159956133572885</v>
      </c>
      <c r="I110" s="31">
        <v>2.7791565496705322</v>
      </c>
      <c r="J110" s="31">
        <v>2.4485162715862199</v>
      </c>
      <c r="K110" s="31">
        <v>2.1630727870736139</v>
      </c>
      <c r="L110" s="31">
        <v>1.9181221354710429</v>
      </c>
      <c r="M110" s="31">
        <v>1.7092189077014861</v>
      </c>
      <c r="N110" s="31">
        <v>1.5321762462725861</v>
      </c>
      <c r="O110" s="31">
        <v>1.383065845276654</v>
      </c>
      <c r="P110" s="31">
        <v>1.2582179503906621</v>
      </c>
      <c r="Q110" s="31">
        <v>1.1542213588762349</v>
      </c>
      <c r="R110" s="31">
        <v>1.0679234195796521</v>
      </c>
      <c r="S110" s="31">
        <v>0.99643003293186949</v>
      </c>
      <c r="T110" s="31">
        <v>0.93710565094851417</v>
      </c>
      <c r="U110" s="31">
        <v>0.88757327722983315</v>
      </c>
      <c r="V110" s="31">
        <v>0.84571446696077235</v>
      </c>
      <c r="W110" s="31">
        <v>0.80966932691091364</v>
      </c>
      <c r="X110" s="31">
        <v>0.7778365154345257</v>
      </c>
      <c r="Y110" s="31">
        <v>0.74887324247050358</v>
      </c>
      <c r="Z110" s="31">
        <v>0.72169526954242602</v>
      </c>
      <c r="AA110" s="31">
        <v>0.69547690975854859</v>
      </c>
      <c r="AB110" s="31">
        <v>0.66965102781176</v>
      </c>
      <c r="AC110" s="31">
        <v>0.64390903997960058</v>
      </c>
      <c r="AD110" s="31">
        <v>0.61820091412430123</v>
      </c>
      <c r="AE110" s="31">
        <v>0.59273516969274109</v>
      </c>
      <c r="AF110" s="31">
        <v>0.5679788777164525</v>
      </c>
      <c r="AG110" s="31">
        <v>0.54465766081166922</v>
      </c>
      <c r="AH110" s="32">
        <v>0.52375569317918635</v>
      </c>
    </row>
    <row r="111" spans="1:34" x14ac:dyDescent="0.25">
      <c r="A111" s="30">
        <v>55</v>
      </c>
      <c r="B111" s="31">
        <v>6.8815231789952529</v>
      </c>
      <c r="C111" s="31">
        <v>6.0729206059212784</v>
      </c>
      <c r="D111" s="31">
        <v>5.3503222246530537</v>
      </c>
      <c r="E111" s="31">
        <v>4.7071893420027138</v>
      </c>
      <c r="F111" s="31">
        <v>4.1372418163670597</v>
      </c>
      <c r="G111" s="31">
        <v>3.6344580577275458</v>
      </c>
      <c r="H111" s="31">
        <v>3.1930750276502931</v>
      </c>
      <c r="I111" s="31">
        <v>2.8075882392860749</v>
      </c>
      <c r="J111" s="31">
        <v>2.472751757370335</v>
      </c>
      <c r="K111" s="31">
        <v>2.1835781982231759</v>
      </c>
      <c r="L111" s="31">
        <v>1.9353387297493569</v>
      </c>
      <c r="M111" s="31">
        <v>1.723563071438301</v>
      </c>
      <c r="N111" s="31">
        <v>1.5440394943640849</v>
      </c>
      <c r="O111" s="31">
        <v>1.3928148211854601</v>
      </c>
      <c r="P111" s="31">
        <v>1.266194426145832</v>
      </c>
      <c r="Q111" s="31">
        <v>1.160742235073255</v>
      </c>
      <c r="R111" s="31">
        <v>1.073280725380465</v>
      </c>
      <c r="S111" s="31">
        <v>1.00089092606484</v>
      </c>
      <c r="T111" s="31">
        <v>0.94091241770844458</v>
      </c>
      <c r="U111" s="31">
        <v>0.89094333247796853</v>
      </c>
      <c r="V111" s="31">
        <v>0.84884035412479353</v>
      </c>
      <c r="W111" s="31">
        <v>0.81271871798493556</v>
      </c>
      <c r="X111" s="31">
        <v>0.78095221097910172</v>
      </c>
      <c r="Y111" s="31">
        <v>0.7521731716126252</v>
      </c>
      <c r="Z111" s="31">
        <v>0.72527248997553084</v>
      </c>
      <c r="AA111" s="31">
        <v>0.69939960774248355</v>
      </c>
      <c r="AB111" s="31">
        <v>0.67396251817284281</v>
      </c>
      <c r="AC111" s="31">
        <v>0.64862776611055772</v>
      </c>
      <c r="AD111" s="31">
        <v>0.62332044798431241</v>
      </c>
      <c r="AE111" s="31">
        <v>0.59822421180743035</v>
      </c>
      <c r="AF111" s="31">
        <v>0.57378125717785622</v>
      </c>
      <c r="AG111" s="31">
        <v>0.55069233527827777</v>
      </c>
      <c r="AH111" s="32">
        <v>0.52991674887593376</v>
      </c>
    </row>
    <row r="112" spans="1:34" x14ac:dyDescent="0.25">
      <c r="A112" s="30">
        <v>61</v>
      </c>
      <c r="B112" s="31">
        <v>6.9553017936833212</v>
      </c>
      <c r="C112" s="31">
        <v>6.1384817940385954</v>
      </c>
      <c r="D112" s="31">
        <v>5.4083086073468634</v>
      </c>
      <c r="E112" s="31">
        <v>4.7582186689866992</v>
      </c>
      <c r="F112" s="31">
        <v>4.1819069659213364</v>
      </c>
      <c r="G112" s="31">
        <v>3.6733270366986699</v>
      </c>
      <c r="H112" s="31">
        <v>3.2266909714512622</v>
      </c>
      <c r="I112" s="31">
        <v>2.8364694118963159</v>
      </c>
      <c r="J112" s="31">
        <v>2.497391551335713</v>
      </c>
      <c r="K112" s="31">
        <v>2.2044451346559999</v>
      </c>
      <c r="L112" s="31">
        <v>1.95287645832836</v>
      </c>
      <c r="M112" s="31">
        <v>1.738190370408665</v>
      </c>
      <c r="N112" s="31">
        <v>1.5561502705374251</v>
      </c>
      <c r="O112" s="31">
        <v>1.4027781099398331</v>
      </c>
      <c r="P112" s="31">
        <v>1.274354391425718</v>
      </c>
      <c r="Q112" s="31">
        <v>1.1674181693895851</v>
      </c>
      <c r="R112" s="31">
        <v>1.078767049810597</v>
      </c>
      <c r="S112" s="31">
        <v>1.0054571902525831</v>
      </c>
      <c r="T112" s="31">
        <v>0.94480329986403144</v>
      </c>
      <c r="U112" s="31">
        <v>0.89437863937807049</v>
      </c>
      <c r="V112" s="31">
        <v>0.85201502111253113</v>
      </c>
      <c r="W112" s="31">
        <v>0.81580280896985291</v>
      </c>
      <c r="X112" s="31">
        <v>0.7840909184371726</v>
      </c>
      <c r="Y112" s="31">
        <v>0.75548681658627714</v>
      </c>
      <c r="Z112" s="31">
        <v>0.72885652207362428</v>
      </c>
      <c r="AA112" s="31">
        <v>0.70332460514032058</v>
      </c>
      <c r="AB112" s="31">
        <v>0.67827418761215708</v>
      </c>
      <c r="AC112" s="31">
        <v>0.65334694289951412</v>
      </c>
      <c r="AD112" s="31">
        <v>0.62844309599751491</v>
      </c>
      <c r="AE112" s="31">
        <v>0.60372142348592572</v>
      </c>
      <c r="AF112" s="31">
        <v>0.579599253529125</v>
      </c>
      <c r="AG112" s="31">
        <v>0.55675246587623328</v>
      </c>
      <c r="AH112" s="32">
        <v>0.53611549186093654</v>
      </c>
    </row>
    <row r="113" spans="1:34" x14ac:dyDescent="0.25">
      <c r="A113" s="30">
        <v>68</v>
      </c>
      <c r="B113" s="31">
        <v>7.0424334525697452</v>
      </c>
      <c r="C113" s="31">
        <v>6.2159480387612804</v>
      </c>
      <c r="D113" s="31">
        <v>5.4768621856929309</v>
      </c>
      <c r="E113" s="31">
        <v>4.8185833120707802</v>
      </c>
      <c r="F113" s="31">
        <v>4.2347773881855773</v>
      </c>
      <c r="G113" s="31">
        <v>3.71936893591272</v>
      </c>
      <c r="H113" s="31">
        <v>3.2665410287122811</v>
      </c>
      <c r="I113" s="31">
        <v>2.8707352916289768</v>
      </c>
      <c r="J113" s="31">
        <v>2.5266519012922002</v>
      </c>
      <c r="K113" s="31">
        <v>2.229249585916</v>
      </c>
      <c r="L113" s="31">
        <v>1.9737456252990799</v>
      </c>
      <c r="M113" s="31">
        <v>1.755615850824811</v>
      </c>
      <c r="N113" s="31">
        <v>1.5705946454612201</v>
      </c>
      <c r="O113" s="31">
        <v>1.414674943761004</v>
      </c>
      <c r="P113" s="31">
        <v>1.284108231861508</v>
      </c>
      <c r="Q113" s="31">
        <v>1.1754045474847421</v>
      </c>
      <c r="R113" s="31">
        <v>1.0853324799373909</v>
      </c>
      <c r="S113" s="31">
        <v>1.0109191701107729</v>
      </c>
      <c r="T113" s="31">
        <v>0.94945031048090034</v>
      </c>
      <c r="U113" s="31">
        <v>0.89847014510841117</v>
      </c>
      <c r="V113" s="31">
        <v>0.85578146963863333</v>
      </c>
      <c r="W113" s="31">
        <v>0.81944563130153836</v>
      </c>
      <c r="X113" s="31">
        <v>0.78778252891176936</v>
      </c>
      <c r="Y113" s="31">
        <v>0.75937061286859742</v>
      </c>
      <c r="Z113" s="31">
        <v>0.73304688515601613</v>
      </c>
      <c r="AA113" s="31">
        <v>0.70790689934262474</v>
      </c>
      <c r="AB113" s="31">
        <v>0.68330476058173251</v>
      </c>
      <c r="AC113" s="31">
        <v>0.65885312561124498</v>
      </c>
      <c r="AD113" s="31">
        <v>0.63442320275377284</v>
      </c>
      <c r="AE113" s="31">
        <v>0.6101447519165899</v>
      </c>
      <c r="AF113" s="31">
        <v>0.58640608459159826</v>
      </c>
      <c r="AG113" s="31">
        <v>0.56385406385542691</v>
      </c>
      <c r="AH113" s="32">
        <v>0.54339410436926638</v>
      </c>
    </row>
    <row r="114" spans="1:34" x14ac:dyDescent="0.25">
      <c r="A114" s="30">
        <v>74</v>
      </c>
      <c r="B114" s="31">
        <v>7.1180269970334047</v>
      </c>
      <c r="C114" s="31">
        <v>6.2831895923043479</v>
      </c>
      <c r="D114" s="31">
        <v>5.5363995519460953</v>
      </c>
      <c r="E114" s="31">
        <v>4.8710394232311529</v>
      </c>
      <c r="F114" s="31">
        <v>4.2807503050167126</v>
      </c>
      <c r="G114" s="31">
        <v>3.7594318477446098</v>
      </c>
      <c r="H114" s="31">
        <v>3.301242253441349</v>
      </c>
      <c r="I114" s="31">
        <v>2.9005982757180888</v>
      </c>
      <c r="J114" s="31">
        <v>2.552175219770656</v>
      </c>
      <c r="K114" s="31">
        <v>2.2509069423795398</v>
      </c>
      <c r="L114" s="31">
        <v>1.991985851909877</v>
      </c>
      <c r="M114" s="31">
        <v>1.770862908311482</v>
      </c>
      <c r="N114" s="31">
        <v>1.58324762311881</v>
      </c>
      <c r="O114" s="31">
        <v>1.4251080594509999</v>
      </c>
      <c r="P114" s="31">
        <v>1.292670832011837</v>
      </c>
      <c r="Q114" s="31">
        <v>1.182421107089767</v>
      </c>
      <c r="R114" s="31">
        <v>1.0911026025578989</v>
      </c>
      <c r="S114" s="31">
        <v>1.0157175878740099</v>
      </c>
      <c r="T114" s="31">
        <v>0.95352688408053332</v>
      </c>
      <c r="U114" s="31">
        <v>0.9020498638045511</v>
      </c>
      <c r="V114" s="31">
        <v>0.85906445125781783</v>
      </c>
      <c r="W114" s="31">
        <v>0.82260712223675714</v>
      </c>
      <c r="X114" s="31">
        <v>0.79097290412243726</v>
      </c>
      <c r="Y114" s="31">
        <v>0.76271537588057114</v>
      </c>
      <c r="Z114" s="31">
        <v>0.73664666806159407</v>
      </c>
      <c r="AA114" s="31">
        <v>0.71183746280054727</v>
      </c>
      <c r="AB114" s="31">
        <v>0.68761699381715513</v>
      </c>
      <c r="AC114" s="31">
        <v>0.66357304641576698</v>
      </c>
      <c r="AD114" s="31">
        <v>0.63955195748543747</v>
      </c>
      <c r="AE114" s="31">
        <v>0.61565861549989631</v>
      </c>
      <c r="AF114" s="31">
        <v>0.5922564605174544</v>
      </c>
      <c r="AG114" s="31">
        <v>0.56996748418118059</v>
      </c>
      <c r="AH114" s="32">
        <v>0.54967222971870211</v>
      </c>
    </row>
    <row r="115" spans="1:34" x14ac:dyDescent="0.25">
      <c r="A115" s="33">
        <v>80</v>
      </c>
      <c r="B115" s="34">
        <v>7.194463193985988</v>
      </c>
      <c r="C115" s="34">
        <v>6.3512115033118004</v>
      </c>
      <c r="D115" s="34">
        <v>5.5966573725545166</v>
      </c>
      <c r="E115" s="34">
        <v>4.9241584775531013</v>
      </c>
      <c r="F115" s="34">
        <v>4.3273310457311647</v>
      </c>
      <c r="G115" s="34">
        <v>3.8000498560969902</v>
      </c>
      <c r="H115" s="34">
        <v>3.336448239243516</v>
      </c>
      <c r="I115" s="34">
        <v>2.9309180773483399</v>
      </c>
      <c r="J115" s="34">
        <v>2.578109804173724</v>
      </c>
      <c r="K115" s="34">
        <v>2.27293240506659</v>
      </c>
      <c r="L115" s="34">
        <v>2.0105534169585209</v>
      </c>
      <c r="M115" s="34">
        <v>1.786398928365762</v>
      </c>
      <c r="N115" s="34">
        <v>1.5961535793892081</v>
      </c>
      <c r="O115" s="34">
        <v>1.435760561714434</v>
      </c>
      <c r="P115" s="34">
        <v>1.3014216186116609</v>
      </c>
      <c r="Q115" s="34">
        <v>1.1895970449357729</v>
      </c>
      <c r="R115" s="34">
        <v>1.097005687126317</v>
      </c>
      <c r="S115" s="34">
        <v>1.020624943207499</v>
      </c>
      <c r="T115" s="34">
        <v>0.95769076278820275</v>
      </c>
      <c r="U115" s="34">
        <v>0.90569764706194089</v>
      </c>
      <c r="V115" s="34">
        <v>0.86239864880691364</v>
      </c>
      <c r="W115" s="34">
        <v>0.82580537238595741</v>
      </c>
      <c r="X115" s="34">
        <v>0.79418797374659178</v>
      </c>
      <c r="Y115" s="34">
        <v>0.766075160420991</v>
      </c>
      <c r="Z115" s="34">
        <v>0.74025419152598471</v>
      </c>
      <c r="AA115" s="34">
        <v>0.71577087776307025</v>
      </c>
      <c r="AB115" s="34">
        <v>0.69192958141842442</v>
      </c>
      <c r="AC115" s="34">
        <v>0.6682932163627946</v>
      </c>
      <c r="AD115" s="34">
        <v>0.64468324805172017</v>
      </c>
      <c r="AE115" s="34">
        <v>0.62117969352532776</v>
      </c>
      <c r="AF115" s="34">
        <v>0.59812112140839002</v>
      </c>
      <c r="AG115" s="34">
        <v>0.5761046519103914</v>
      </c>
      <c r="AH115" s="35">
        <v>0.55598595682543817</v>
      </c>
    </row>
    <row r="118" spans="1:34" ht="28.9" customHeight="1" x14ac:dyDescent="0.5">
      <c r="A118" s="1" t="s">
        <v>31</v>
      </c>
    </row>
    <row r="119" spans="1:34" ht="32.1" customHeight="1" x14ac:dyDescent="0.25"/>
    <row r="120" spans="1:34" x14ac:dyDescent="0.25">
      <c r="A120" s="2"/>
      <c r="B120" s="3"/>
      <c r="C120" s="3"/>
      <c r="D120" s="4"/>
    </row>
    <row r="121" spans="1:34" x14ac:dyDescent="0.25">
      <c r="A121" s="5" t="s">
        <v>32</v>
      </c>
      <c r="B121" s="6">
        <v>1.625</v>
      </c>
      <c r="C121" s="6" t="s">
        <v>12</v>
      </c>
      <c r="D121" s="7"/>
    </row>
    <row r="122" spans="1:34" x14ac:dyDescent="0.25">
      <c r="A122" s="8"/>
      <c r="B122" s="9"/>
      <c r="C122" s="9"/>
      <c r="D122" s="10"/>
    </row>
    <row r="125" spans="1:34" ht="48" customHeight="1" x14ac:dyDescent="0.25">
      <c r="A125" s="21" t="s">
        <v>33</v>
      </c>
      <c r="B125" s="23" t="s">
        <v>34</v>
      </c>
    </row>
    <row r="126" spans="1:34" x14ac:dyDescent="0.25">
      <c r="A126" s="5">
        <v>0</v>
      </c>
      <c r="B126" s="32">
        <v>0.34000000000000008</v>
      </c>
    </row>
    <row r="127" spans="1:34" x14ac:dyDescent="0.25">
      <c r="A127" s="5">
        <v>0.125</v>
      </c>
      <c r="B127" s="32">
        <v>0.32984166666666659</v>
      </c>
    </row>
    <row r="128" spans="1:34" x14ac:dyDescent="0.25">
      <c r="A128" s="5">
        <v>0.25</v>
      </c>
      <c r="B128" s="32">
        <v>0.23980208333333339</v>
      </c>
    </row>
    <row r="129" spans="1:2" x14ac:dyDescent="0.25">
      <c r="A129" s="5">
        <v>0.375</v>
      </c>
      <c r="B129" s="32">
        <v>0.14126250000000001</v>
      </c>
    </row>
    <row r="130" spans="1:2" x14ac:dyDescent="0.25">
      <c r="A130" s="5">
        <v>0.5</v>
      </c>
      <c r="B130" s="32">
        <v>0.1284166666666666</v>
      </c>
    </row>
    <row r="131" spans="1:2" x14ac:dyDescent="0.25">
      <c r="A131" s="5">
        <v>0.625</v>
      </c>
      <c r="B131" s="32">
        <v>9.1840277777777701E-2</v>
      </c>
    </row>
    <row r="132" spans="1:2" x14ac:dyDescent="0.25">
      <c r="A132" s="5">
        <v>0.75</v>
      </c>
      <c r="B132" s="32">
        <v>6.2625000000000153E-2</v>
      </c>
    </row>
    <row r="133" spans="1:2" x14ac:dyDescent="0.25">
      <c r="A133" s="5">
        <v>0.875</v>
      </c>
      <c r="B133" s="32">
        <v>4.4060277777777657E-2</v>
      </c>
    </row>
    <row r="134" spans="1:2" x14ac:dyDescent="0.25">
      <c r="A134" s="5">
        <v>1</v>
      </c>
      <c r="B134" s="32">
        <v>1.788888888888884E-2</v>
      </c>
    </row>
    <row r="135" spans="1:2" x14ac:dyDescent="0.25">
      <c r="A135" s="5">
        <v>1.125</v>
      </c>
      <c r="B135" s="32">
        <v>2.453281249999999E-2</v>
      </c>
    </row>
    <row r="136" spans="1:2" x14ac:dyDescent="0.25">
      <c r="A136" s="5">
        <v>1.25</v>
      </c>
      <c r="B136" s="32">
        <v>2.9743589743584931E-3</v>
      </c>
    </row>
    <row r="137" spans="1:2" x14ac:dyDescent="0.25">
      <c r="A137" s="5">
        <v>1.375</v>
      </c>
      <c r="B137" s="32">
        <v>9.5515916787615174E-3</v>
      </c>
    </row>
    <row r="138" spans="1:2" x14ac:dyDescent="0.25">
      <c r="A138" s="5">
        <v>1.5</v>
      </c>
      <c r="B138" s="32">
        <v>5.9811320754714634E-3</v>
      </c>
    </row>
    <row r="139" spans="1:2" x14ac:dyDescent="0.25">
      <c r="A139" s="5">
        <v>1.625</v>
      </c>
      <c r="B139" s="32">
        <v>0</v>
      </c>
    </row>
    <row r="140" spans="1:2" x14ac:dyDescent="0.25">
      <c r="A140" s="5">
        <v>1.75</v>
      </c>
      <c r="B140" s="32">
        <v>0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FRoH6QawcNPAVV+YC9AwNgQh3c7ZH3CUMl/JZ0J4Fxo52tz+xF4LUqq4VcKnm9JtoU0C9Uw3i7tYCxr2Wx2u7g==" saltValue="Jlk3R2FuLoZ0jZusifs6Zw==" spinCount="100000" sheet="1" objects="1" scenarios="1"/>
  <protectedRanges>
    <protectedRange sqref="B36" name="Range1" securityDescriptor="O:WDG:WDD:(A;;CC;;;WD)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0.42999999999999988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40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128</v>
      </c>
      <c r="B41" s="6">
        <v>32.210976822953143</v>
      </c>
      <c r="C41" s="6">
        <f>32.2109768229531 * $B$36 / 100</f>
        <v>32.2109768229531</v>
      </c>
      <c r="D41" s="6">
        <v>4.0585114997435996</v>
      </c>
      <c r="E41" s="7">
        <f>4.0585114997436 * $B$36 / 100</f>
        <v>4.0585114997435996</v>
      </c>
    </row>
    <row r="42" spans="1:5" x14ac:dyDescent="0.25">
      <c r="A42" s="5">
        <v>144</v>
      </c>
      <c r="B42" s="6">
        <v>34.164900210229312</v>
      </c>
      <c r="C42" s="6">
        <f>34.1649002102293 * $B$36 / 100</f>
        <v>34.164900210229298</v>
      </c>
      <c r="D42" s="6">
        <v>4.3047015044884258</v>
      </c>
      <c r="E42" s="7">
        <f>4.30470150448842 * $B$36 / 100</f>
        <v>4.3047015044884196</v>
      </c>
    </row>
    <row r="43" spans="1:5" x14ac:dyDescent="0.25">
      <c r="A43" s="5">
        <v>160</v>
      </c>
      <c r="B43" s="6">
        <v>36.012966898896707</v>
      </c>
      <c r="C43" s="6">
        <f>36.0129668988967 * $B$36 / 100</f>
        <v>36.0129668988967</v>
      </c>
      <c r="D43" s="6">
        <v>4.5375538004456537</v>
      </c>
      <c r="E43" s="7">
        <f>4.53755380044565 * $B$36 / 100</f>
        <v>4.5375538004456502</v>
      </c>
    </row>
    <row r="44" spans="1:5" x14ac:dyDescent="0.25">
      <c r="A44" s="5">
        <v>176</v>
      </c>
      <c r="B44" s="6">
        <v>37.770718332421652</v>
      </c>
      <c r="C44" s="6">
        <f>37.7707183324216 * $B$36 / 100</f>
        <v>37.770718332421602</v>
      </c>
      <c r="D44" s="6">
        <v>4.7590265749555014</v>
      </c>
      <c r="E44" s="7">
        <f>4.7590265749555 * $B$36 / 100</f>
        <v>4.7590265749554996</v>
      </c>
    </row>
    <row r="45" spans="1:5" x14ac:dyDescent="0.25">
      <c r="A45" s="5">
        <v>192</v>
      </c>
      <c r="B45" s="6">
        <v>39.450228666425197</v>
      </c>
      <c r="C45" s="6">
        <f>39.4502286664252 * $B$36 / 100</f>
        <v>39.450228666425197</v>
      </c>
      <c r="D45" s="6">
        <v>4.9706411447947598</v>
      </c>
      <c r="E45" s="7">
        <f>4.97064114479476 * $B$36 / 100</f>
        <v>4.9706411447947598</v>
      </c>
    </row>
    <row r="46" spans="1:5" x14ac:dyDescent="0.25">
      <c r="A46" s="5">
        <v>208</v>
      </c>
      <c r="B46" s="6">
        <v>41.061099843030739</v>
      </c>
      <c r="C46" s="6">
        <f>41.0610998430307 * $B$36 / 100</f>
        <v>41.061099843030703</v>
      </c>
      <c r="D46" s="6">
        <v>5.173607333333333</v>
      </c>
      <c r="E46" s="7">
        <f>5.17360733333333 * $B$36 / 100</f>
        <v>5.1736073333333312</v>
      </c>
    </row>
    <row r="47" spans="1:5" x14ac:dyDescent="0.25">
      <c r="A47" s="5">
        <v>224</v>
      </c>
      <c r="B47" s="6">
        <v>42.553570609710931</v>
      </c>
      <c r="C47" s="6">
        <f>42.5535706097109 * $B$36 / 100</f>
        <v>42.553570609710903</v>
      </c>
      <c r="D47" s="6">
        <v>5.3616553333333332</v>
      </c>
      <c r="E47" s="7">
        <f>5.36165533333333 * $B$36 / 100</f>
        <v>5.3616553333333297</v>
      </c>
    </row>
    <row r="48" spans="1:5" x14ac:dyDescent="0.25">
      <c r="A48" s="5">
        <v>240</v>
      </c>
      <c r="B48" s="6">
        <v>44.046041376391123</v>
      </c>
      <c r="C48" s="6">
        <f>44.0460413763911 * $B$36 / 100</f>
        <v>44.046041376391102</v>
      </c>
      <c r="D48" s="6">
        <v>5.5497033333333334</v>
      </c>
      <c r="E48" s="7">
        <f>5.54970333333333 * $B$36 / 100</f>
        <v>5.5497033333333299</v>
      </c>
    </row>
    <row r="49" spans="1:5" x14ac:dyDescent="0.25">
      <c r="A49" s="5">
        <v>256</v>
      </c>
      <c r="B49" s="6">
        <v>45.538512143071308</v>
      </c>
      <c r="C49" s="6">
        <f>45.5385121430713 * $B$36 / 100</f>
        <v>45.538512143071301</v>
      </c>
      <c r="D49" s="6">
        <v>5.7377513333333336</v>
      </c>
      <c r="E49" s="7">
        <f>5.73775133333333 * $B$36 / 100</f>
        <v>5.7377513333333301</v>
      </c>
    </row>
    <row r="50" spans="1:5" x14ac:dyDescent="0.25">
      <c r="A50" s="5">
        <v>272</v>
      </c>
      <c r="B50" s="6">
        <v>47.030982909751501</v>
      </c>
      <c r="C50" s="6">
        <f>47.0309829097515 * $B$36 / 100</f>
        <v>47.030982909751501</v>
      </c>
      <c r="D50" s="6">
        <v>5.9257993333333339</v>
      </c>
      <c r="E50" s="7">
        <f>5.92579933333333 * $B$36 / 100</f>
        <v>5.9257993333333294</v>
      </c>
    </row>
    <row r="51" spans="1:5" x14ac:dyDescent="0.25">
      <c r="A51" s="5">
        <v>288</v>
      </c>
      <c r="B51" s="6">
        <v>48.523453676431693</v>
      </c>
      <c r="C51" s="6">
        <f>48.5234536764316 * $B$36 / 100</f>
        <v>48.5234536764316</v>
      </c>
      <c r="D51" s="6">
        <v>6.1138473333333332</v>
      </c>
      <c r="E51" s="7">
        <f>6.11384733333333 * $B$36 / 100</f>
        <v>6.1138473333333296</v>
      </c>
    </row>
    <row r="52" spans="1:5" x14ac:dyDescent="0.25">
      <c r="A52" s="5">
        <v>304</v>
      </c>
      <c r="B52" s="6">
        <v>49.959145663944703</v>
      </c>
      <c r="C52" s="6">
        <f>49.9591456639446 * $B$36 / 100</f>
        <v>49.959145663944604</v>
      </c>
      <c r="D52" s="6">
        <v>6.2947413333333344</v>
      </c>
      <c r="E52" s="7">
        <f>6.29474133333333 * $B$36 / 100</f>
        <v>6.2947413333333309</v>
      </c>
    </row>
    <row r="53" spans="1:5" x14ac:dyDescent="0.25">
      <c r="A53" s="5">
        <v>320</v>
      </c>
      <c r="B53" s="6">
        <v>51.224501313956161</v>
      </c>
      <c r="C53" s="6">
        <f>51.2245013139561 * $B$36 / 100</f>
        <v>51.224501313956097</v>
      </c>
      <c r="D53" s="6">
        <v>6.4541733333333333</v>
      </c>
      <c r="E53" s="7">
        <f>6.45417333333333 * $B$36 / 100</f>
        <v>6.4541733333333298</v>
      </c>
    </row>
    <row r="54" spans="1:5" x14ac:dyDescent="0.25">
      <c r="A54" s="5">
        <v>336</v>
      </c>
      <c r="B54" s="6">
        <v>52.489856963967632</v>
      </c>
      <c r="C54" s="6">
        <f>52.4898569639676 * $B$36 / 100</f>
        <v>52.489856963967597</v>
      </c>
      <c r="D54" s="6">
        <v>6.613605333333334</v>
      </c>
      <c r="E54" s="7">
        <f>6.61360533333333 * $B$36 / 100</f>
        <v>6.6136053333333287</v>
      </c>
    </row>
    <row r="55" spans="1:5" x14ac:dyDescent="0.25">
      <c r="A55" s="5">
        <v>352</v>
      </c>
      <c r="B55" s="6">
        <v>53.75521261397909</v>
      </c>
      <c r="C55" s="6">
        <f>53.755212613979 * $B$36 / 100</f>
        <v>53.755212613979005</v>
      </c>
      <c r="D55" s="6">
        <v>6.7730373333333338</v>
      </c>
      <c r="E55" s="7">
        <f>6.77303733333333 * $B$36 / 100</f>
        <v>6.7730373333333311</v>
      </c>
    </row>
    <row r="56" spans="1:5" x14ac:dyDescent="0.25">
      <c r="A56" s="5">
        <v>368</v>
      </c>
      <c r="B56" s="6">
        <v>55.020568263990548</v>
      </c>
      <c r="C56" s="6">
        <f>55.0205682639905 * $B$36 / 100</f>
        <v>55.020568263990498</v>
      </c>
      <c r="D56" s="6">
        <v>6.9324693333333336</v>
      </c>
      <c r="E56" s="7">
        <f>6.93246933333333 * $B$36 / 100</f>
        <v>6.93246933333333</v>
      </c>
    </row>
    <row r="57" spans="1:5" x14ac:dyDescent="0.25">
      <c r="A57" s="5">
        <v>384</v>
      </c>
      <c r="B57" s="6">
        <v>56.285923914002012</v>
      </c>
      <c r="C57" s="6">
        <f>56.285923914002 * $B$36 / 100</f>
        <v>56.285923914001998</v>
      </c>
      <c r="D57" s="6">
        <v>7.0919013333333334</v>
      </c>
      <c r="E57" s="7">
        <f>7.09190133333333 * $B$36 / 100</f>
        <v>7.0919013333333289</v>
      </c>
    </row>
    <row r="58" spans="1:5" x14ac:dyDescent="0.25">
      <c r="A58" s="5">
        <v>400</v>
      </c>
      <c r="B58" s="6">
        <v>57.551279564013477</v>
      </c>
      <c r="C58" s="6">
        <f>57.5512795640134 * $B$36 / 100</f>
        <v>57.551279564013406</v>
      </c>
      <c r="D58" s="6">
        <v>7.2513333333333332</v>
      </c>
      <c r="E58" s="7">
        <f>7.25133333333333 * $B$36 / 100</f>
        <v>7.2513333333333296</v>
      </c>
    </row>
    <row r="59" spans="1:5" x14ac:dyDescent="0.25">
      <c r="A59" s="5">
        <v>416</v>
      </c>
      <c r="B59" s="6">
        <v>58.705395156881067</v>
      </c>
      <c r="C59" s="6">
        <f>58.705395156881 * $B$36 / 100</f>
        <v>58.705395156881004</v>
      </c>
      <c r="D59" s="6">
        <v>7.3967493333333332</v>
      </c>
      <c r="E59" s="7">
        <f>7.39674933333333 * $B$36 / 100</f>
        <v>7.3967493333333296</v>
      </c>
    </row>
    <row r="60" spans="1:5" x14ac:dyDescent="0.25">
      <c r="A60" s="5">
        <v>432</v>
      </c>
      <c r="B60" s="6">
        <v>59.859510749748679</v>
      </c>
      <c r="C60" s="6">
        <f>59.8595107497486 * $B$36 / 100</f>
        <v>59.859510749748594</v>
      </c>
      <c r="D60" s="6">
        <v>7.5421653333333332</v>
      </c>
      <c r="E60" s="7">
        <f>7.54216533333333 * $B$36 / 100</f>
        <v>7.5421653333333305</v>
      </c>
    </row>
    <row r="61" spans="1:5" x14ac:dyDescent="0.25">
      <c r="A61" s="5">
        <v>448</v>
      </c>
      <c r="B61" s="6">
        <v>61.013626342616277</v>
      </c>
      <c r="C61" s="6">
        <f>61.0136263426162 * $B$36 / 100</f>
        <v>61.013626342616199</v>
      </c>
      <c r="D61" s="6">
        <v>7.687581333333334</v>
      </c>
      <c r="E61" s="7">
        <f>7.68758133333333 * $B$36 / 100</f>
        <v>7.6875813333333296</v>
      </c>
    </row>
    <row r="62" spans="1:5" x14ac:dyDescent="0.25">
      <c r="A62" s="5">
        <v>464</v>
      </c>
      <c r="B62" s="6">
        <v>62.167741935483882</v>
      </c>
      <c r="C62" s="6">
        <f>62.1677419354838 * $B$36 / 100</f>
        <v>62.167741935483804</v>
      </c>
      <c r="D62" s="6">
        <v>7.8329973333333349</v>
      </c>
      <c r="E62" s="7">
        <f>7.83299733333333 * $B$36 / 100</f>
        <v>7.8329973333333296</v>
      </c>
    </row>
    <row r="63" spans="1:5" x14ac:dyDescent="0.25">
      <c r="A63" s="5">
        <v>480</v>
      </c>
      <c r="B63" s="6">
        <v>63.32185752835148</v>
      </c>
      <c r="C63" s="6">
        <f>63.3218575283514 * $B$36 / 100</f>
        <v>63.321857528351401</v>
      </c>
      <c r="D63" s="6">
        <v>7.9784133333333349</v>
      </c>
      <c r="E63" s="7">
        <f>7.97841333333333 * $B$36 / 100</f>
        <v>7.9784133333333296</v>
      </c>
    </row>
    <row r="64" spans="1:5" x14ac:dyDescent="0.25">
      <c r="A64" s="5">
        <v>496</v>
      </c>
      <c r="B64" s="6">
        <v>64.475973121219084</v>
      </c>
      <c r="C64" s="6">
        <f>64.475973121219 * $B$36 / 100</f>
        <v>64.475973121218999</v>
      </c>
      <c r="D64" s="6">
        <v>8.1238293333333349</v>
      </c>
      <c r="E64" s="7">
        <f>8.12382933333333 * $B$36 / 100</f>
        <v>8.1238293333333296</v>
      </c>
    </row>
    <row r="65" spans="1:18" x14ac:dyDescent="0.25">
      <c r="A65" s="5">
        <v>512</v>
      </c>
      <c r="B65" s="6">
        <v>65.486403640275853</v>
      </c>
      <c r="C65" s="6">
        <f>65.4864036402758 * $B$36 / 100</f>
        <v>65.486403640275796</v>
      </c>
      <c r="D65" s="6">
        <v>8.2511413333333348</v>
      </c>
      <c r="E65" s="7">
        <f>8.25114133333333 * $B$36 / 100</f>
        <v>8.2511413333333294</v>
      </c>
    </row>
    <row r="66" spans="1:18" x14ac:dyDescent="0.25">
      <c r="A66" s="5">
        <v>528</v>
      </c>
      <c r="B66" s="6">
        <v>66.448939134729017</v>
      </c>
      <c r="C66" s="6">
        <f>66.448939134729 * $B$36 / 100</f>
        <v>66.448939134729002</v>
      </c>
      <c r="D66" s="6">
        <v>8.3724186666666682</v>
      </c>
      <c r="E66" s="7">
        <f>8.37241866666666 * $B$36 / 100</f>
        <v>8.3724186666666593</v>
      </c>
    </row>
    <row r="67" spans="1:18" x14ac:dyDescent="0.25">
      <c r="A67" s="5">
        <v>544</v>
      </c>
      <c r="B67" s="6">
        <v>67.41147462918218</v>
      </c>
      <c r="C67" s="6">
        <f>67.4114746291821 * $B$36 / 100</f>
        <v>67.411474629182095</v>
      </c>
      <c r="D67" s="6">
        <v>8.4936960000000017</v>
      </c>
      <c r="E67" s="7">
        <f>8.493696 * $B$36 / 100</f>
        <v>8.4936959999999999</v>
      </c>
    </row>
    <row r="68" spans="1:18" x14ac:dyDescent="0.25">
      <c r="A68" s="5">
        <v>560</v>
      </c>
      <c r="B68" s="6">
        <v>68.374010123635344</v>
      </c>
      <c r="C68" s="6">
        <f>68.3740101236353 * $B$36 / 100</f>
        <v>68.374010123635301</v>
      </c>
      <c r="D68" s="6">
        <v>8.6149733333333334</v>
      </c>
      <c r="E68" s="7">
        <f>8.61497333333333 * $B$36 / 100</f>
        <v>8.6149733333333298</v>
      </c>
    </row>
    <row r="69" spans="1:18" x14ac:dyDescent="0.25">
      <c r="A69" s="5">
        <v>576</v>
      </c>
      <c r="B69" s="6">
        <v>69.336545618088508</v>
      </c>
      <c r="C69" s="6">
        <f>69.3365456180885 * $B$36 / 100</f>
        <v>69.336545618088493</v>
      </c>
      <c r="D69" s="6">
        <v>8.7362506666666668</v>
      </c>
      <c r="E69" s="7">
        <f>8.73625066666666 * $B$36 / 100</f>
        <v>8.7362506666666597</v>
      </c>
    </row>
    <row r="70" spans="1:18" x14ac:dyDescent="0.25">
      <c r="A70" s="5">
        <v>592</v>
      </c>
      <c r="B70" s="6">
        <v>70.299081112541671</v>
      </c>
      <c r="C70" s="6">
        <f>70.2990811125416 * $B$36 / 100</f>
        <v>70.2990811125416</v>
      </c>
      <c r="D70" s="6">
        <v>8.8575280000000003</v>
      </c>
      <c r="E70" s="7">
        <f>8.857528 * $B$36 / 100</f>
        <v>8.8575280000000003</v>
      </c>
    </row>
    <row r="71" spans="1:18" x14ac:dyDescent="0.25">
      <c r="A71" s="5">
        <v>608</v>
      </c>
      <c r="B71" s="6">
        <v>71.242735163090074</v>
      </c>
      <c r="C71" s="6">
        <f>71.24273516309 * $B$36 / 100</f>
        <v>71.242735163090003</v>
      </c>
      <c r="D71" s="6">
        <v>8.9764263133600988</v>
      </c>
      <c r="E71" s="7">
        <f>8.97642631336009 * $B$36 / 100</f>
        <v>8.9764263133600899</v>
      </c>
    </row>
    <row r="72" spans="1:18" x14ac:dyDescent="0.25">
      <c r="A72" s="5">
        <v>624</v>
      </c>
      <c r="B72" s="6">
        <v>72.17405227482152</v>
      </c>
      <c r="C72" s="6">
        <f>72.1740522748215 * $B$36 / 100</f>
        <v>72.174052274821506</v>
      </c>
      <c r="D72" s="6">
        <v>9.0937701998446787</v>
      </c>
      <c r="E72" s="7">
        <f>9.09377019984467 * $B$36 / 100</f>
        <v>9.0937701998446698</v>
      </c>
    </row>
    <row r="73" spans="1:18" x14ac:dyDescent="0.25">
      <c r="A73" s="8">
        <v>640</v>
      </c>
      <c r="B73" s="9">
        <v>73.093504020666217</v>
      </c>
      <c r="C73" s="9">
        <f>73.0935040206662 * $B$36 / 100</f>
        <v>73.093504020666202</v>
      </c>
      <c r="D73" s="9">
        <v>9.2096190765950094</v>
      </c>
      <c r="E73" s="10">
        <f>9.20961907659501 * $B$36 / 100</f>
        <v>9.2096190765950094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18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40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4.5486356933638161</v>
      </c>
      <c r="C83" s="31">
        <v>3.58622084762235</v>
      </c>
      <c r="D83" s="31">
        <v>2.8424598029912369</v>
      </c>
      <c r="E83" s="31">
        <v>2.2769211653396679</v>
      </c>
      <c r="F83" s="31">
        <v>1.853310365891403</v>
      </c>
      <c r="G83" s="31">
        <v>1.5394696612247709</v>
      </c>
      <c r="H83" s="31">
        <v>1.3073781332726839</v>
      </c>
      <c r="I83" s="31">
        <v>1.133151689322609</v>
      </c>
      <c r="J83" s="31">
        <v>0.99704306201659931</v>
      </c>
      <c r="K83" s="31">
        <v>0.88344180935127103</v>
      </c>
      <c r="L83" s="31">
        <v>0.7808743146778252</v>
      </c>
      <c r="M83" s="31">
        <v>0.68200378670203698</v>
      </c>
      <c r="N83" s="31">
        <v>0.5836302594842151</v>
      </c>
      <c r="O83" s="31">
        <v>0.48669059243927387</v>
      </c>
      <c r="P83" s="31">
        <v>0.39625847033672912</v>
      </c>
      <c r="Q83" s="31">
        <v>0.32154440330059941</v>
      </c>
      <c r="R83" s="32">
        <v>0.27589572680953373</v>
      </c>
    </row>
    <row r="84" spans="1:18" x14ac:dyDescent="0.25">
      <c r="A84" s="30">
        <v>144</v>
      </c>
      <c r="B84" s="31">
        <v>4.6525899504001043</v>
      </c>
      <c r="C84" s="31">
        <v>3.6617365153552299</v>
      </c>
      <c r="D84" s="31">
        <v>2.8950222682910551</v>
      </c>
      <c r="E84" s="31">
        <v>2.3114852244940911</v>
      </c>
      <c r="F84" s="31">
        <v>1.874300224605425</v>
      </c>
      <c r="G84" s="31">
        <v>1.5507789346207079</v>
      </c>
      <c r="H84" s="31">
        <v>1.3123698458901749</v>
      </c>
      <c r="I84" s="31">
        <v>1.1346582751186129</v>
      </c>
      <c r="J84" s="31">
        <v>0.9973663643654036</v>
      </c>
      <c r="K84" s="31">
        <v>0.8843530810444804</v>
      </c>
      <c r="L84" s="31">
        <v>0.78361421792437369</v>
      </c>
      <c r="M84" s="31">
        <v>0.6872823931281753</v>
      </c>
      <c r="N84" s="31">
        <v>0.5916270501335178</v>
      </c>
      <c r="O84" s="31">
        <v>0.49705445777266638</v>
      </c>
      <c r="P84" s="31">
        <v>0.40810771023239673</v>
      </c>
      <c r="Q84" s="31">
        <v>0.33346672705411962</v>
      </c>
      <c r="R84" s="32">
        <v>0.28594825313376759</v>
      </c>
    </row>
    <row r="85" spans="1:18" x14ac:dyDescent="0.25">
      <c r="A85" s="30">
        <v>160</v>
      </c>
      <c r="B85" s="31">
        <v>4.7617782309833849</v>
      </c>
      <c r="C85" s="31">
        <v>3.7416763007515299</v>
      </c>
      <c r="D85" s="31">
        <v>2.9512669820763242</v>
      </c>
      <c r="E85" s="31">
        <v>2.349057699661603</v>
      </c>
      <c r="F85" s="31">
        <v>1.8976927035657709</v>
      </c>
      <c r="G85" s="31">
        <v>1.563953069201808</v>
      </c>
      <c r="H85" s="31">
        <v>1.3187566973372711</v>
      </c>
      <c r="I85" s="31">
        <v>1.1371583140942729</v>
      </c>
      <c r="J85" s="31">
        <v>0.99834947094951165</v>
      </c>
      <c r="K85" s="31">
        <v>0.8856585447342511</v>
      </c>
      <c r="L85" s="31">
        <v>0.78655073763434324</v>
      </c>
      <c r="M85" s="31">
        <v>0.69262807719018971</v>
      </c>
      <c r="N85" s="31">
        <v>0.5996294162967768</v>
      </c>
      <c r="O85" s="31">
        <v>0.50743043320365921</v>
      </c>
      <c r="P85" s="31">
        <v>0.42004363151496449</v>
      </c>
      <c r="Q85" s="31">
        <v>0.34561834018940019</v>
      </c>
      <c r="R85" s="32">
        <v>0.29644071354023188</v>
      </c>
    </row>
    <row r="86" spans="1:18" x14ac:dyDescent="0.25">
      <c r="A86" s="30">
        <v>176</v>
      </c>
      <c r="B86" s="31">
        <v>4.8762566617206966</v>
      </c>
      <c r="C86" s="31">
        <v>3.8260918175952439</v>
      </c>
      <c r="D86" s="31">
        <v>3.0112410453079952</v>
      </c>
      <c r="E86" s="31">
        <v>2.389681178980104</v>
      </c>
      <c r="F86" s="31">
        <v>1.9235258780873019</v>
      </c>
      <c r="G86" s="31">
        <v>1.5790256274598911</v>
      </c>
      <c r="H86" s="31">
        <v>1.326567737282746</v>
      </c>
      <c r="I86" s="31">
        <v>1.1406763430953091</v>
      </c>
      <c r="J86" s="31">
        <v>1.000012405791602</v>
      </c>
      <c r="K86" s="31">
        <v>0.88737371162021006</v>
      </c>
      <c r="L86" s="31">
        <v>0.78969487218431134</v>
      </c>
      <c r="M86" s="31">
        <v>0.69804732444163542</v>
      </c>
      <c r="N86" s="31">
        <v>0.60763933070446907</v>
      </c>
      <c r="O86" s="31">
        <v>0.51781597863970674</v>
      </c>
      <c r="P86" s="31">
        <v>0.4320591812688051</v>
      </c>
      <c r="Q86" s="31">
        <v>0.35798767696778089</v>
      </c>
      <c r="R86" s="32">
        <v>0.3073570294672372</v>
      </c>
    </row>
    <row r="87" spans="1:18" x14ac:dyDescent="0.25">
      <c r="A87" s="30">
        <v>192</v>
      </c>
      <c r="B87" s="31">
        <v>4.9960816685434803</v>
      </c>
      <c r="C87" s="31">
        <v>3.9150349789947732</v>
      </c>
      <c r="D87" s="31">
        <v>3.0749918582714182</v>
      </c>
      <c r="E87" s="31">
        <v>2.4333985499119031</v>
      </c>
      <c r="F87" s="31">
        <v>1.9518381228092789</v>
      </c>
      <c r="G87" s="31">
        <v>1.5960304712111699</v>
      </c>
      <c r="H87" s="31">
        <v>1.335832314719775</v>
      </c>
      <c r="I87" s="31">
        <v>1.145237198291857</v>
      </c>
      <c r="J87" s="31">
        <v>1.002375492238766</v>
      </c>
      <c r="K87" s="31">
        <v>0.88951439222640716</v>
      </c>
      <c r="L87" s="31">
        <v>0.79305791927527747</v>
      </c>
      <c r="M87" s="31">
        <v>0.70354691976043449</v>
      </c>
      <c r="N87" s="31">
        <v>0.61565906541149196</v>
      </c>
      <c r="O87" s="31">
        <v>0.52820885331266076</v>
      </c>
      <c r="P87" s="31">
        <v>0.44414760590273872</v>
      </c>
      <c r="Q87" s="31">
        <v>0.37056347097504272</v>
      </c>
      <c r="R87" s="32">
        <v>0.3186814216775033</v>
      </c>
    </row>
    <row r="88" spans="1:18" x14ac:dyDescent="0.25">
      <c r="A88" s="30">
        <v>208</v>
      </c>
      <c r="B88" s="31">
        <v>5.1213099767075736</v>
      </c>
      <c r="C88" s="31">
        <v>4.0085579973829004</v>
      </c>
      <c r="D88" s="31">
        <v>3.142567120576341</v>
      </c>
      <c r="E88" s="31">
        <v>2.4802529992437008</v>
      </c>
      <c r="F88" s="31">
        <v>1.9826681116953551</v>
      </c>
      <c r="G88" s="31">
        <v>1.6150017615962491</v>
      </c>
      <c r="H88" s="31">
        <v>1.3465800779659141</v>
      </c>
      <c r="I88" s="31">
        <v>1.1508660151784289</v>
      </c>
      <c r="J88" s="31">
        <v>1.005459352962472</v>
      </c>
      <c r="K88" s="31">
        <v>0.89209669640126388</v>
      </c>
      <c r="L88" s="31">
        <v>0.7966514759326262</v>
      </c>
      <c r="M88" s="31">
        <v>0.70913394734894741</v>
      </c>
      <c r="N88" s="31">
        <v>0.62369119179715304</v>
      </c>
      <c r="O88" s="31">
        <v>0.53860711577879516</v>
      </c>
      <c r="P88" s="31">
        <v>0.45630245114995921</v>
      </c>
      <c r="Q88" s="31">
        <v>0.38333475512134269</v>
      </c>
      <c r="R88" s="32">
        <v>0.33039841025814798</v>
      </c>
    </row>
    <row r="89" spans="1:18" x14ac:dyDescent="0.25">
      <c r="A89" s="30">
        <v>224</v>
      </c>
      <c r="B89" s="31">
        <v>5.2519986107932164</v>
      </c>
      <c r="C89" s="31">
        <v>4.1067133845168247</v>
      </c>
      <c r="D89" s="31">
        <v>3.214014831156907</v>
      </c>
      <c r="E89" s="31">
        <v>2.5302880130865928</v>
      </c>
      <c r="F89" s="31">
        <v>2.0160548180335862</v>
      </c>
      <c r="G89" s="31">
        <v>1.635973959080151</v>
      </c>
      <c r="H89" s="31">
        <v>1.358840974663136</v>
      </c>
      <c r="I89" s="31">
        <v>1.157588228573952</v>
      </c>
      <c r="J89" s="31">
        <v>1.009284909958593</v>
      </c>
      <c r="K89" s="31">
        <v>0.89513703331760597</v>
      </c>
      <c r="L89" s="31">
        <v>0.80048743850614223</v>
      </c>
      <c r="M89" s="31">
        <v>0.71481579073390167</v>
      </c>
      <c r="N89" s="31">
        <v>0.6317385805651482</v>
      </c>
      <c r="O89" s="31">
        <v>0.5490091239187348</v>
      </c>
      <c r="P89" s="31">
        <v>0.46851756206810802</v>
      </c>
      <c r="Q89" s="31">
        <v>0.39629086164123711</v>
      </c>
      <c r="R89" s="32">
        <v>0.34249281462068032</v>
      </c>
    </row>
    <row r="90" spans="1:18" x14ac:dyDescent="0.25">
      <c r="A90" s="30">
        <v>240</v>
      </c>
      <c r="B90" s="31">
        <v>5.3882048947050176</v>
      </c>
      <c r="C90" s="31">
        <v>4.2095539514781137</v>
      </c>
      <c r="D90" s="31">
        <v>3.2893832882716478</v>
      </c>
      <c r="E90" s="31">
        <v>2.5835473768760711</v>
      </c>
      <c r="F90" s="31">
        <v>2.0520375144364138</v>
      </c>
      <c r="G90" s="31">
        <v>1.65898182345226</v>
      </c>
      <c r="H90" s="31">
        <v>1.3726452517777841</v>
      </c>
      <c r="I90" s="31">
        <v>1.1654295726217241</v>
      </c>
      <c r="J90" s="31">
        <v>1.0138733845473831</v>
      </c>
      <c r="K90" s="31">
        <v>0.89865211147265467</v>
      </c>
      <c r="L90" s="31">
        <v>0.80457800266999524</v>
      </c>
      <c r="M90" s="31">
        <v>0.72060013276642643</v>
      </c>
      <c r="N90" s="31">
        <v>0.63980440174355035</v>
      </c>
      <c r="O90" s="31">
        <v>0.55941353493753354</v>
      </c>
      <c r="P90" s="31">
        <v>0.48078708303912859</v>
      </c>
      <c r="Q90" s="31">
        <v>0.40942142209365417</v>
      </c>
      <c r="R90" s="32">
        <v>0.35494975350100688</v>
      </c>
    </row>
    <row r="91" spans="1:18" x14ac:dyDescent="0.25">
      <c r="A91" s="30">
        <v>256</v>
      </c>
      <c r="B91" s="31">
        <v>5.5299864516720252</v>
      </c>
      <c r="C91" s="31">
        <v>4.3171328086727643</v>
      </c>
      <c r="D91" s="31">
        <v>3.3687210895035058</v>
      </c>
      <c r="E91" s="31">
        <v>2.640075175372032</v>
      </c>
      <c r="F91" s="31">
        <v>2.0906557728406878</v>
      </c>
      <c r="G91" s="31">
        <v>1.6840604138263879</v>
      </c>
      <c r="H91" s="31">
        <v>1.3880234556006299</v>
      </c>
      <c r="I91" s="31">
        <v>1.1744160807894619</v>
      </c>
      <c r="J91" s="31">
        <v>1.0192462973735279</v>
      </c>
      <c r="K91" s="31">
        <v>0.90265893868803682</v>
      </c>
      <c r="L91" s="31">
        <v>0.80893566342276246</v>
      </c>
      <c r="M91" s="31">
        <v>0.7264949556220639</v>
      </c>
      <c r="N91" s="31">
        <v>0.64789212468484636</v>
      </c>
      <c r="O91" s="31">
        <v>0.56981930536461989</v>
      </c>
      <c r="P91" s="31">
        <v>0.49310545776945258</v>
      </c>
      <c r="Q91" s="31">
        <v>0.42271636736198909</v>
      </c>
      <c r="R91" s="32">
        <v>0.36775464495942972</v>
      </c>
    </row>
    <row r="92" spans="1:18" x14ac:dyDescent="0.25">
      <c r="A92" s="30">
        <v>272</v>
      </c>
      <c r="B92" s="31">
        <v>5.6774012042476452</v>
      </c>
      <c r="C92" s="31">
        <v>4.4295033658311329</v>
      </c>
      <c r="D92" s="31">
        <v>3.4520771317598071</v>
      </c>
      <c r="E92" s="31">
        <v>2.699915792658754</v>
      </c>
      <c r="F92" s="31">
        <v>2.1319494645076462</v>
      </c>
      <c r="G92" s="31">
        <v>1.711245088640726</v>
      </c>
      <c r="H92" s="31">
        <v>1.4050064317468061</v>
      </c>
      <c r="I92" s="31">
        <v>1.1845740858692699</v>
      </c>
      <c r="J92" s="31">
        <v>1.0254254684060811</v>
      </c>
      <c r="K92" s="31">
        <v>0.9071748221097532</v>
      </c>
      <c r="L92" s="31">
        <v>0.81357321508741542</v>
      </c>
      <c r="M92" s="31">
        <v>0.73250854080071814</v>
      </c>
      <c r="N92" s="31">
        <v>0.65600551806591612</v>
      </c>
      <c r="O92" s="31">
        <v>0.58022569105382094</v>
      </c>
      <c r="P92" s="31">
        <v>0.50546742928985111</v>
      </c>
      <c r="Q92" s="31">
        <v>0.43616592765395612</v>
      </c>
      <c r="R92" s="32">
        <v>0.38089320638063739</v>
      </c>
    </row>
    <row r="93" spans="1:18" x14ac:dyDescent="0.25">
      <c r="A93" s="30">
        <v>288</v>
      </c>
      <c r="B93" s="31">
        <v>5.8305073743096987</v>
      </c>
      <c r="C93" s="31">
        <v>4.5467193320080161</v>
      </c>
      <c r="D93" s="31">
        <v>3.539500611272282</v>
      </c>
      <c r="E93" s="31">
        <v>2.7631139121449229</v>
      </c>
      <c r="F93" s="31">
        <v>2.1759587600229309</v>
      </c>
      <c r="G93" s="31">
        <v>1.740571505657867</v>
      </c>
      <c r="H93" s="31">
        <v>1.423625325155875</v>
      </c>
      <c r="I93" s="31">
        <v>1.1959302199776509</v>
      </c>
      <c r="J93" s="31">
        <v>1.0324330169384901</v>
      </c>
      <c r="K93" s="31">
        <v>0.91221736820823118</v>
      </c>
      <c r="L93" s="31">
        <v>0.8185037513113177</v>
      </c>
      <c r="M93" s="31">
        <v>0.73864946912673191</v>
      </c>
      <c r="N93" s="31">
        <v>0.66414864988803934</v>
      </c>
      <c r="O93" s="31">
        <v>0.59063224718339491</v>
      </c>
      <c r="P93" s="31">
        <v>0.51786803995552344</v>
      </c>
      <c r="Q93" s="31">
        <v>0.44976063250168957</v>
      </c>
      <c r="R93" s="32">
        <v>0.3943514544737603</v>
      </c>
    </row>
    <row r="94" spans="1:18" x14ac:dyDescent="0.25">
      <c r="A94" s="30">
        <v>304</v>
      </c>
      <c r="B94" s="31">
        <v>5.9893634830604006</v>
      </c>
      <c r="C94" s="31">
        <v>4.6688347155825634</v>
      </c>
      <c r="D94" s="31">
        <v>3.6310410235970512</v>
      </c>
      <c r="E94" s="31">
        <v>2.8297145165636151</v>
      </c>
      <c r="F94" s="31">
        <v>2.2227241292965672</v>
      </c>
      <c r="G94" s="31">
        <v>1.772075621964798</v>
      </c>
      <c r="H94" s="31">
        <v>1.443911580091769</v>
      </c>
      <c r="I94" s="31">
        <v>1.208511414555502</v>
      </c>
      <c r="J94" s="31">
        <v>1.04029136158861</v>
      </c>
      <c r="K94" s="31">
        <v>0.91780448277826576</v>
      </c>
      <c r="L94" s="31">
        <v>0.82374066506622268</v>
      </c>
      <c r="M94" s="31">
        <v>0.74492662074880833</v>
      </c>
      <c r="N94" s="31">
        <v>0.67232588747688926</v>
      </c>
      <c r="O94" s="31">
        <v>0.6010388282559449</v>
      </c>
      <c r="P94" s="31">
        <v>0.53030263144602707</v>
      </c>
      <c r="Q94" s="31">
        <v>0.46349131076172873</v>
      </c>
      <c r="R94" s="32">
        <v>0.40811570527225183</v>
      </c>
    </row>
    <row r="95" spans="1:18" x14ac:dyDescent="0.25">
      <c r="A95" s="30">
        <v>320</v>
      </c>
      <c r="B95" s="31">
        <v>6.154028351026362</v>
      </c>
      <c r="C95" s="31">
        <v>4.7959038242583434</v>
      </c>
      <c r="D95" s="31">
        <v>3.7267481636146389</v>
      </c>
      <c r="E95" s="31">
        <v>2.8997628879723059</v>
      </c>
      <c r="F95" s="31">
        <v>2.272286341562995</v>
      </c>
      <c r="G95" s="31">
        <v>1.8057936939729069</v>
      </c>
      <c r="H95" s="31">
        <v>1.4658969401428339</v>
      </c>
      <c r="I95" s="31">
        <v>1.222344900368119</v>
      </c>
      <c r="J95" s="31">
        <v>1.0490232202987</v>
      </c>
      <c r="K95" s="31">
        <v>0.92395437093907717</v>
      </c>
      <c r="L95" s="31">
        <v>0.82929764864831523</v>
      </c>
      <c r="M95" s="31">
        <v>0.75134917514006194</v>
      </c>
      <c r="N95" s="31">
        <v>0.6805418974825308</v>
      </c>
      <c r="O95" s="31">
        <v>0.61144558809850846</v>
      </c>
      <c r="P95" s="31">
        <v>0.5427668447653744</v>
      </c>
      <c r="Q95" s="31">
        <v>0.47734909061504288</v>
      </c>
      <c r="R95" s="32">
        <v>0.42217257413401299</v>
      </c>
    </row>
    <row r="96" spans="1:18" x14ac:dyDescent="0.25">
      <c r="A96" s="30">
        <v>336</v>
      </c>
      <c r="B96" s="31">
        <v>6.3245610980585871</v>
      </c>
      <c r="C96" s="31">
        <v>4.9279812650633206</v>
      </c>
      <c r="D96" s="31">
        <v>3.8266721255299552</v>
      </c>
      <c r="E96" s="31">
        <v>2.9733046077528682</v>
      </c>
      <c r="F96" s="31">
        <v>2.32468646538103</v>
      </c>
      <c r="G96" s="31">
        <v>1.8417622774179681</v>
      </c>
      <c r="H96" s="31">
        <v>1.489613448221798</v>
      </c>
      <c r="I96" s="31">
        <v>1.2374582075051921</v>
      </c>
      <c r="J96" s="31">
        <v>1.0586516103354029</v>
      </c>
      <c r="K96" s="31">
        <v>0.93068553713424396</v>
      </c>
      <c r="L96" s="31">
        <v>0.83518869367812509</v>
      </c>
      <c r="M96" s="31">
        <v>0.75792661109801285</v>
      </c>
      <c r="N96" s="31">
        <v>0.68880164587942261</v>
      </c>
      <c r="O96" s="31">
        <v>0.62185297986249755</v>
      </c>
      <c r="P96" s="31">
        <v>0.55525662024191291</v>
      </c>
      <c r="Q96" s="31">
        <v>0.49132539956690718</v>
      </c>
      <c r="R96" s="32">
        <v>0.43650897574133651</v>
      </c>
    </row>
    <row r="97" spans="1:18" x14ac:dyDescent="0.25">
      <c r="A97" s="30">
        <v>352</v>
      </c>
      <c r="B97" s="31">
        <v>6.5010211433324798</v>
      </c>
      <c r="C97" s="31">
        <v>5.0651219443498574</v>
      </c>
      <c r="D97" s="31">
        <v>3.9308633028723139</v>
      </c>
      <c r="E97" s="31">
        <v>3.0503855566115652</v>
      </c>
      <c r="F97" s="31">
        <v>2.379965868633898</v>
      </c>
      <c r="G97" s="31">
        <v>1.8800182273601651</v>
      </c>
      <c r="H97" s="31">
        <v>1.5150934465658039</v>
      </c>
      <c r="I97" s="31">
        <v>1.253879165380801</v>
      </c>
      <c r="J97" s="31">
        <v>1.06919984828975</v>
      </c>
      <c r="K97" s="31">
        <v>0.93801678513177389</v>
      </c>
      <c r="L97" s="31">
        <v>0.84142809110061578</v>
      </c>
      <c r="M97" s="31">
        <v>0.76466870674455867</v>
      </c>
      <c r="N97" s="31">
        <v>0.69711039796644259</v>
      </c>
      <c r="O97" s="31">
        <v>0.63226175602373047</v>
      </c>
      <c r="P97" s="31">
        <v>0.56776819752841234</v>
      </c>
      <c r="Q97" s="31">
        <v>0.50541196444710579</v>
      </c>
      <c r="R97" s="32">
        <v>0.45111212410089868</v>
      </c>
    </row>
    <row r="98" spans="1:18" x14ac:dyDescent="0.25">
      <c r="A98" s="30">
        <v>368</v>
      </c>
      <c r="B98" s="31">
        <v>6.6834682053478449</v>
      </c>
      <c r="C98" s="31">
        <v>5.2073810677947039</v>
      </c>
      <c r="D98" s="31">
        <v>4.0393723884954333</v>
      </c>
      <c r="E98" s="31">
        <v>3.131051914579067</v>
      </c>
      <c r="F98" s="31">
        <v>2.4381662185292212</v>
      </c>
      <c r="G98" s="31">
        <v>1.920598698184069</v>
      </c>
      <c r="H98" s="31">
        <v>1.5423695767363761</v>
      </c>
      <c r="I98" s="31">
        <v>1.2716359027334421</v>
      </c>
      <c r="J98" s="31">
        <v>1.080691550077185</v>
      </c>
      <c r="K98" s="31">
        <v>0.94596721802406714</v>
      </c>
      <c r="L98" s="31">
        <v>0.84803043118512611</v>
      </c>
      <c r="M98" s="31">
        <v>0.7715855395259974</v>
      </c>
      <c r="N98" s="31">
        <v>0.70547371836683603</v>
      </c>
      <c r="O98" s="31">
        <v>0.64267296838242072</v>
      </c>
      <c r="P98" s="31">
        <v>0.58029811560206224</v>
      </c>
      <c r="Q98" s="31">
        <v>0.51960081140969894</v>
      </c>
      <c r="R98" s="32">
        <v>0.46596953254377738</v>
      </c>
    </row>
    <row r="99" spans="1:18" x14ac:dyDescent="0.25">
      <c r="A99" s="30">
        <v>384</v>
      </c>
      <c r="B99" s="31">
        <v>6.871962301928864</v>
      </c>
      <c r="C99" s="31">
        <v>5.3548141403990037</v>
      </c>
      <c r="D99" s="31">
        <v>4.1522503745774051</v>
      </c>
      <c r="E99" s="31">
        <v>3.215350161010428</v>
      </c>
      <c r="F99" s="31">
        <v>2.499329481599009</v>
      </c>
      <c r="G99" s="31">
        <v>1.9635411435986521</v>
      </c>
      <c r="H99" s="31">
        <v>1.5714747796194291</v>
      </c>
      <c r="I99" s="31">
        <v>1.2907568476259841</v>
      </c>
      <c r="J99" s="31">
        <v>1.0931506309375489</v>
      </c>
      <c r="K99" s="31">
        <v>0.95455623822790403</v>
      </c>
      <c r="L99" s="31">
        <v>0.85501060352542102</v>
      </c>
      <c r="M99" s="31">
        <v>0.77868748621304595</v>
      </c>
      <c r="N99" s="31">
        <v>0.7138974710282594</v>
      </c>
      <c r="O99" s="31">
        <v>0.6530879680631686</v>
      </c>
      <c r="P99" s="31">
        <v>0.59284321276442153</v>
      </c>
      <c r="Q99" s="31">
        <v>0.53388426593324934</v>
      </c>
      <c r="R99" s="32">
        <v>0.48106901372543481</v>
      </c>
    </row>
    <row r="100" spans="1:18" x14ac:dyDescent="0.25">
      <c r="A100" s="30">
        <v>400</v>
      </c>
      <c r="B100" s="31">
        <v>7.066563750224141</v>
      </c>
      <c r="C100" s="31">
        <v>5.507476966488313</v>
      </c>
      <c r="D100" s="31">
        <v>4.2695485526207371</v>
      </c>
      <c r="E100" s="31">
        <v>3.3033270745851109</v>
      </c>
      <c r="F100" s="31">
        <v>2.5634979236996802</v>
      </c>
      <c r="G100" s="31">
        <v>2.0088833166372728</v>
      </c>
      <c r="H100" s="31">
        <v>1.6024422954252979</v>
      </c>
      <c r="I100" s="31">
        <v>1.3112707274457081</v>
      </c>
      <c r="J100" s="31">
        <v>1.1066013054350641</v>
      </c>
      <c r="K100" s="31">
        <v>0.96380354748446362</v>
      </c>
      <c r="L100" s="31">
        <v>0.86238379703962142</v>
      </c>
      <c r="M100" s="31">
        <v>0.78598522290077744</v>
      </c>
      <c r="N100" s="31">
        <v>0.72238781922276385</v>
      </c>
      <c r="O100" s="31">
        <v>0.66350840551499612</v>
      </c>
      <c r="P100" s="31">
        <v>0.60540062664143324</v>
      </c>
      <c r="Q100" s="31">
        <v>0.54825495282065961</v>
      </c>
      <c r="R100" s="32">
        <v>0.49639867962575929</v>
      </c>
    </row>
    <row r="101" spans="1:18" x14ac:dyDescent="0.25">
      <c r="A101" s="30">
        <v>416</v>
      </c>
      <c r="B101" s="31">
        <v>7.2673331667066634</v>
      </c>
      <c r="C101" s="31">
        <v>5.6654256497125699</v>
      </c>
      <c r="D101" s="31">
        <v>4.391318513452334</v>
      </c>
      <c r="E101" s="31">
        <v>3.3950297333069619</v>
      </c>
      <c r="F101" s="31">
        <v>2.630714110012037</v>
      </c>
      <c r="G101" s="31">
        <v>2.0566632696577041</v>
      </c>
      <c r="H101" s="31">
        <v>1.635305663688692</v>
      </c>
      <c r="I101" s="31">
        <v>1.3332065689042869</v>
      </c>
      <c r="J101" s="31">
        <v>1.1210680874583649</v>
      </c>
      <c r="K101" s="31">
        <v>0.97372914685934919</v>
      </c>
      <c r="L101" s="31">
        <v>0.87016549997027048</v>
      </c>
      <c r="M101" s="31">
        <v>0.79348972500870862</v>
      </c>
      <c r="N101" s="31">
        <v>0.7309512255467947</v>
      </c>
      <c r="O101" s="31">
        <v>0.67393623051128781</v>
      </c>
      <c r="P101" s="31">
        <v>0.6179677941834818</v>
      </c>
      <c r="Q101" s="31">
        <v>0.56270579619922845</v>
      </c>
      <c r="R101" s="32">
        <v>0.51194694154899878</v>
      </c>
    </row>
    <row r="102" spans="1:18" x14ac:dyDescent="0.25">
      <c r="A102" s="30">
        <v>432</v>
      </c>
      <c r="B102" s="31">
        <v>7.4743314671738039</v>
      </c>
      <c r="C102" s="31">
        <v>5.8287165930461091</v>
      </c>
      <c r="D102" s="31">
        <v>4.5176121472234723</v>
      </c>
      <c r="E102" s="31">
        <v>3.4905055145042279</v>
      </c>
      <c r="F102" s="31">
        <v>2.7010209050412808</v>
      </c>
      <c r="G102" s="31">
        <v>2.1069193543420961</v>
      </c>
      <c r="H102" s="31">
        <v>1.670098723268729</v>
      </c>
      <c r="I102" s="31">
        <v>1.3565936980377851</v>
      </c>
      <c r="J102" s="31">
        <v>1.1365757902204601</v>
      </c>
      <c r="K102" s="31">
        <v>0.98435333674251779</v>
      </c>
      <c r="L102" s="31">
        <v>0.87837149988429342</v>
      </c>
      <c r="M102" s="31">
        <v>0.80121226728069872</v>
      </c>
      <c r="N102" s="31">
        <v>0.73959445192118889</v>
      </c>
      <c r="O102" s="31">
        <v>0.68437369214984045</v>
      </c>
      <c r="P102" s="31">
        <v>0.63054245166527778</v>
      </c>
      <c r="Q102" s="31">
        <v>0.57723001952068376</v>
      </c>
      <c r="R102" s="32">
        <v>0.5277025101238344</v>
      </c>
    </row>
    <row r="103" spans="1:18" x14ac:dyDescent="0.25">
      <c r="A103" s="30">
        <v>448</v>
      </c>
      <c r="B103" s="31">
        <v>7.6876198667473581</v>
      </c>
      <c r="C103" s="31">
        <v>5.9974064987876758</v>
      </c>
      <c r="D103" s="31">
        <v>4.6484816434098608</v>
      </c>
      <c r="E103" s="31">
        <v>3.5898020948295648</v>
      </c>
      <c r="F103" s="31">
        <v>2.7744614726170158</v>
      </c>
      <c r="G103" s="31">
        <v>2.1596902216970091</v>
      </c>
      <c r="H103" s="31">
        <v>1.706855612348914</v>
      </c>
      <c r="I103" s="31">
        <v>1.381461740206668</v>
      </c>
      <c r="J103" s="31">
        <v>1.153149526258789</v>
      </c>
      <c r="K103" s="31">
        <v>0.99569671684835603</v>
      </c>
      <c r="L103" s="31">
        <v>0.88701788367303191</v>
      </c>
      <c r="M103" s="31">
        <v>0.80916442378505693</v>
      </c>
      <c r="N103" s="31">
        <v>0.74832455959120392</v>
      </c>
      <c r="O103" s="31">
        <v>0.69482333885287795</v>
      </c>
      <c r="P103" s="31">
        <v>0.64312263468600861</v>
      </c>
      <c r="Q103" s="31">
        <v>0.59182114556111276</v>
      </c>
      <c r="R103" s="32">
        <v>0.5436543953033065</v>
      </c>
    </row>
    <row r="104" spans="1:18" x14ac:dyDescent="0.25">
      <c r="A104" s="30">
        <v>464</v>
      </c>
      <c r="B104" s="31">
        <v>7.9072598798734912</v>
      </c>
      <c r="C104" s="31">
        <v>6.1715523685603966</v>
      </c>
      <c r="D104" s="31">
        <v>4.7839794908115731</v>
      </c>
      <c r="E104" s="31">
        <v>3.6929674502600069</v>
      </c>
      <c r="F104" s="31">
        <v>2.8510792758932371</v>
      </c>
      <c r="G104" s="31">
        <v>2.2150148220533898</v>
      </c>
      <c r="H104" s="31">
        <v>1.745610768437158</v>
      </c>
      <c r="I104" s="31">
        <v>1.4078406200958009</v>
      </c>
      <c r="J104" s="31">
        <v>1.170814707435156</v>
      </c>
      <c r="K104" s="31">
        <v>1.0077801862156279</v>
      </c>
      <c r="L104" s="31">
        <v>0.89612103755221295</v>
      </c>
      <c r="M104" s="31">
        <v>0.81735806791444965</v>
      </c>
      <c r="N104" s="31">
        <v>0.75714890912646382</v>
      </c>
      <c r="O104" s="31">
        <v>0.70528801836695021</v>
      </c>
      <c r="P104" s="31">
        <v>0.65570667816920303</v>
      </c>
      <c r="Q104" s="31">
        <v>0.60647299642103647</v>
      </c>
      <c r="R104" s="32">
        <v>0.55979190636488241</v>
      </c>
    </row>
    <row r="105" spans="1:18" x14ac:dyDescent="0.25">
      <c r="A105" s="30">
        <v>480</v>
      </c>
      <c r="B105" s="31">
        <v>8.1333133203227845</v>
      </c>
      <c r="C105" s="31">
        <v>6.3512115033118004</v>
      </c>
      <c r="D105" s="31">
        <v>4.924158477553104</v>
      </c>
      <c r="E105" s="31">
        <v>3.8000498560969911</v>
      </c>
      <c r="F105" s="31">
        <v>2.930918077348339</v>
      </c>
      <c r="G105" s="31">
        <v>2.27293240506659</v>
      </c>
      <c r="H105" s="31">
        <v>1.786398928365762</v>
      </c>
      <c r="I105" s="31">
        <v>1.435760561714434</v>
      </c>
      <c r="J105" s="31">
        <v>1.1895970449357729</v>
      </c>
      <c r="K105" s="31">
        <v>1.0206249432074981</v>
      </c>
      <c r="L105" s="31">
        <v>0.90569764706194089</v>
      </c>
      <c r="M105" s="31">
        <v>0.82580537238595764</v>
      </c>
      <c r="N105" s="31">
        <v>0.766075160420991</v>
      </c>
      <c r="O105" s="31">
        <v>0.71577087776307013</v>
      </c>
      <c r="P105" s="31">
        <v>0.66829321636279448</v>
      </c>
      <c r="Q105" s="31">
        <v>0.62117969352532743</v>
      </c>
      <c r="R105" s="32">
        <v>0.5761046519103914</v>
      </c>
    </row>
    <row r="106" spans="1:18" x14ac:dyDescent="0.25">
      <c r="A106" s="30">
        <v>496</v>
      </c>
      <c r="B106" s="31">
        <v>8.3658423011902094</v>
      </c>
      <c r="C106" s="31">
        <v>6.5364415033138146</v>
      </c>
      <c r="D106" s="31">
        <v>5.0690716910833196</v>
      </c>
      <c r="E106" s="31">
        <v>3.9110978869663549</v>
      </c>
      <c r="F106" s="31">
        <v>3.0140219387851119</v>
      </c>
      <c r="G106" s="31">
        <v>2.3334825197163571</v>
      </c>
      <c r="H106" s="31">
        <v>1.829255128291428</v>
      </c>
      <c r="I106" s="31">
        <v>1.465252088396231</v>
      </c>
      <c r="J106" s="31">
        <v>1.209522549271254</v>
      </c>
      <c r="K106" s="31">
        <v>1.0342524855115469</v>
      </c>
      <c r="L106" s="31">
        <v>0.91576469706675101</v>
      </c>
      <c r="M106" s="31">
        <v>0.83451880924106459</v>
      </c>
      <c r="N106" s="31">
        <v>0.7751112726932271</v>
      </c>
      <c r="O106" s="31">
        <v>0.72627536343661725</v>
      </c>
      <c r="P106" s="31">
        <v>0.68088118283914767</v>
      </c>
      <c r="Q106" s="31">
        <v>0.63593565762330306</v>
      </c>
      <c r="R106" s="32">
        <v>0.59258253986612885</v>
      </c>
    </row>
    <row r="107" spans="1:18" x14ac:dyDescent="0.25">
      <c r="A107" s="30">
        <v>512</v>
      </c>
      <c r="B107" s="31">
        <v>8.6049092348951142</v>
      </c>
      <c r="C107" s="31">
        <v>6.7273002681627494</v>
      </c>
      <c r="D107" s="31">
        <v>5.2187725181755029</v>
      </c>
      <c r="E107" s="31">
        <v>4.0261604168183238</v>
      </c>
      <c r="F107" s="31">
        <v>3.100435221330732</v>
      </c>
      <c r="G107" s="31">
        <v>2.3967050143068178</v>
      </c>
      <c r="H107" s="31">
        <v>1.874214703695239</v>
      </c>
      <c r="I107" s="31">
        <v>1.496346022799226</v>
      </c>
      <c r="J107" s="31">
        <v>1.230617530276596</v>
      </c>
      <c r="K107" s="31">
        <v>1.0486846101397149</v>
      </c>
      <c r="L107" s="31">
        <v>0.92633947175554354</v>
      </c>
      <c r="M107" s="31">
        <v>0.84351114984561104</v>
      </c>
      <c r="N107" s="31">
        <v>0.78426550448599386</v>
      </c>
      <c r="O107" s="31">
        <v>0.73680522110735702</v>
      </c>
      <c r="P107" s="31">
        <v>0.69346981049496059</v>
      </c>
      <c r="Q107" s="31">
        <v>0.65073560878860437</v>
      </c>
      <c r="R107" s="32">
        <v>0.60921577748268518</v>
      </c>
    </row>
    <row r="108" spans="1:18" x14ac:dyDescent="0.25">
      <c r="A108" s="30">
        <v>528</v>
      </c>
      <c r="B108" s="31">
        <v>8.8505768331812895</v>
      </c>
      <c r="C108" s="31">
        <v>6.9238459967793364</v>
      </c>
      <c r="D108" s="31">
        <v>5.3733146449273264</v>
      </c>
      <c r="E108" s="31">
        <v>4.1452866189275328</v>
      </c>
      <c r="F108" s="31">
        <v>3.1902025854367948</v>
      </c>
      <c r="G108" s="31">
        <v>2.4626400364665231</v>
      </c>
      <c r="H108" s="31">
        <v>1.921313289382705</v>
      </c>
      <c r="I108" s="31">
        <v>1.529073486905888</v>
      </c>
      <c r="J108" s="31">
        <v>1.252908597111215</v>
      </c>
      <c r="K108" s="31">
        <v>1.0639434134283769</v>
      </c>
      <c r="L108" s="31">
        <v>0.93743955464165374</v>
      </c>
      <c r="M108" s="31">
        <v>0.85279546488989932</v>
      </c>
      <c r="N108" s="31">
        <v>0.79354641366650625</v>
      </c>
      <c r="O108" s="31">
        <v>0.74736449581948616</v>
      </c>
      <c r="P108" s="31">
        <v>0.70605863155140725</v>
      </c>
      <c r="Q108" s="31">
        <v>0.66557456641938351</v>
      </c>
      <c r="R108" s="32">
        <v>0.62599487133515197</v>
      </c>
    </row>
    <row r="109" spans="1:18" x14ac:dyDescent="0.25">
      <c r="A109" s="30">
        <v>544</v>
      </c>
      <c r="B109" s="31">
        <v>9.1029081071168658</v>
      </c>
      <c r="C109" s="31">
        <v>7.1261371874086743</v>
      </c>
      <c r="D109" s="31">
        <v>5.5327520567608577</v>
      </c>
      <c r="E109" s="31">
        <v>4.2685259658929988</v>
      </c>
      <c r="F109" s="31">
        <v>3.283368990879262</v>
      </c>
      <c r="G109" s="31">
        <v>2.5313280331483901</v>
      </c>
      <c r="H109" s="31">
        <v>1.97058681948369</v>
      </c>
      <c r="I109" s="31">
        <v>1.5634659020230339</v>
      </c>
      <c r="J109" s="31">
        <v>1.27642265825889</v>
      </c>
      <c r="K109" s="31">
        <v>1.0800512910382569</v>
      </c>
      <c r="L109" s="31">
        <v>0.94908282856276127</v>
      </c>
      <c r="M109" s="31">
        <v>0.86238512438855797</v>
      </c>
      <c r="N109" s="31">
        <v>0.80296285742638296</v>
      </c>
      <c r="O109" s="31">
        <v>0.75795753194155346</v>
      </c>
      <c r="P109" s="31">
        <v>0.71864747755396496</v>
      </c>
      <c r="Q109" s="31">
        <v>0.68044784923806745</v>
      </c>
      <c r="R109" s="32">
        <v>0.6429106273228874</v>
      </c>
    </row>
    <row r="110" spans="1:18" x14ac:dyDescent="0.25">
      <c r="A110" s="30">
        <v>560</v>
      </c>
      <c r="B110" s="31">
        <v>9.3619663670944107</v>
      </c>
      <c r="C110" s="31">
        <v>7.3342326376202864</v>
      </c>
      <c r="D110" s="31">
        <v>5.6971390384225593</v>
      </c>
      <c r="E110" s="31">
        <v>4.3959282296381428</v>
      </c>
      <c r="F110" s="31">
        <v>3.3799796967585278</v>
      </c>
      <c r="G110" s="31">
        <v>2.6028097506297692</v>
      </c>
      <c r="H110" s="31">
        <v>2.022071527452503</v>
      </c>
      <c r="I110" s="31">
        <v>1.5995549887819289</v>
      </c>
      <c r="J110" s="31">
        <v>1.301186921527824</v>
      </c>
      <c r="K110" s="31">
        <v>1.097030937954536</v>
      </c>
      <c r="L110" s="31">
        <v>0.9612874756809795</v>
      </c>
      <c r="M110" s="31">
        <v>0.87229379768066839</v>
      </c>
      <c r="N110" s="31">
        <v>0.81252399228164762</v>
      </c>
      <c r="O110" s="31">
        <v>0.76858897316654429</v>
      </c>
      <c r="P110" s="31">
        <v>0.73123647937259761</v>
      </c>
      <c r="Q110" s="31">
        <v>0.69535107529156548</v>
      </c>
      <c r="R110" s="32">
        <v>0.65995415066981522</v>
      </c>
    </row>
    <row r="111" spans="1:18" x14ac:dyDescent="0.25">
      <c r="A111" s="30">
        <v>576</v>
      </c>
      <c r="B111" s="31">
        <v>9.6278152228308773</v>
      </c>
      <c r="C111" s="31">
        <v>7.5481914443080713</v>
      </c>
      <c r="D111" s="31">
        <v>5.8665301739832918</v>
      </c>
      <c r="E111" s="31">
        <v>4.527543481410782</v>
      </c>
      <c r="F111" s="31">
        <v>3.480080261499348</v>
      </c>
      <c r="G111" s="31">
        <v>2.6771262345123712</v>
      </c>
      <c r="H111" s="31">
        <v>2.075803946067813</v>
      </c>
      <c r="I111" s="31">
        <v>1.637372767138191</v>
      </c>
      <c r="J111" s="31">
        <v>1.327228894050613</v>
      </c>
      <c r="K111" s="31">
        <v>1.1149053484867339</v>
      </c>
      <c r="L111" s="31">
        <v>0.97407197748282404</v>
      </c>
      <c r="M111" s="31">
        <v>0.88253545342968831</v>
      </c>
      <c r="N111" s="31">
        <v>0.82223927407269648</v>
      </c>
      <c r="O111" s="31">
        <v>0.7792637625118195</v>
      </c>
      <c r="P111" s="31">
        <v>0.74382606720160283</v>
      </c>
      <c r="Q111" s="31">
        <v>0.71028016195115362</v>
      </c>
      <c r="R111" s="32">
        <v>0.67711684592412869</v>
      </c>
    </row>
    <row r="112" spans="1:18" x14ac:dyDescent="0.25">
      <c r="A112" s="30">
        <v>592</v>
      </c>
      <c r="B112" s="31">
        <v>9.9005185833676101</v>
      </c>
      <c r="C112" s="31">
        <v>7.7680730036903407</v>
      </c>
      <c r="D112" s="31">
        <v>6.0409803468383201</v>
      </c>
      <c r="E112" s="31">
        <v>4.6634220917831311</v>
      </c>
      <c r="F112" s="31">
        <v>3.5837165428508948</v>
      </c>
      <c r="G112" s="31">
        <v>2.754318829722322</v>
      </c>
      <c r="H112" s="31">
        <v>2.1318209074327008</v>
      </c>
      <c r="I112" s="31">
        <v>1.676951556371856</v>
      </c>
      <c r="J112" s="31">
        <v>1.3545763822842301</v>
      </c>
      <c r="K112" s="31">
        <v>1.1336978162688109</v>
      </c>
      <c r="L112" s="31">
        <v>0.98745511477917003</v>
      </c>
      <c r="M112" s="31">
        <v>0.8931243596234506</v>
      </c>
      <c r="N112" s="31">
        <v>0.83211845796434358</v>
      </c>
      <c r="O112" s="31">
        <v>0.78998714231913836</v>
      </c>
      <c r="P112" s="31">
        <v>0.75641697055971602</v>
      </c>
      <c r="Q112" s="31">
        <v>0.7252313259124854</v>
      </c>
      <c r="R112" s="32">
        <v>0.69439041695843806</v>
      </c>
    </row>
    <row r="113" spans="1:18" x14ac:dyDescent="0.25">
      <c r="A113" s="30">
        <v>608</v>
      </c>
      <c r="B113" s="31">
        <v>10.180140657070361</v>
      </c>
      <c r="C113" s="31">
        <v>7.993937011309777</v>
      </c>
      <c r="D113" s="31">
        <v>6.2205447397072851</v>
      </c>
      <c r="E113" s="31">
        <v>4.8036147306517876</v>
      </c>
      <c r="F113" s="31">
        <v>3.6909346978867261</v>
      </c>
      <c r="G113" s="31">
        <v>2.834429180510138</v>
      </c>
      <c r="H113" s="31">
        <v>2.1901595429746248</v>
      </c>
      <c r="I113" s="31">
        <v>1.718323975087352</v>
      </c>
      <c r="J113" s="31">
        <v>1.383257492010066</v>
      </c>
      <c r="K113" s="31">
        <v>1.1534319342590891</v>
      </c>
      <c r="L113" s="31">
        <v>1.001455967705321</v>
      </c>
      <c r="M113" s="31">
        <v>0.90407508357420274</v>
      </c>
      <c r="N113" s="31">
        <v>0.84217159844577372</v>
      </c>
      <c r="O113" s="31">
        <v>0.80076465425465349</v>
      </c>
      <c r="P113" s="31">
        <v>0.76901021829000993</v>
      </c>
      <c r="Q113" s="31">
        <v>0.7402010831956185</v>
      </c>
      <c r="R113" s="32">
        <v>0.71176686696976088</v>
      </c>
    </row>
    <row r="114" spans="1:18" x14ac:dyDescent="0.25">
      <c r="A114" s="30">
        <v>624</v>
      </c>
      <c r="B114" s="31">
        <v>10.46674595162925</v>
      </c>
      <c r="C114" s="31">
        <v>8.2258434620334757</v>
      </c>
      <c r="D114" s="31">
        <v>6.4052788346342453</v>
      </c>
      <c r="E114" s="31">
        <v>4.9481723672377624</v>
      </c>
      <c r="F114" s="31">
        <v>3.8017811830048061</v>
      </c>
      <c r="G114" s="31">
        <v>2.9174992304507339</v>
      </c>
      <c r="H114" s="31">
        <v>2.2508572834454661</v>
      </c>
      <c r="I114" s="31">
        <v>1.761522941213497</v>
      </c>
      <c r="J114" s="31">
        <v>1.4133006283338989</v>
      </c>
      <c r="K114" s="31">
        <v>1.1741315947403059</v>
      </c>
      <c r="L114" s="31">
        <v>1.0160939157209441</v>
      </c>
      <c r="M114" s="31">
        <v>0.91540249191860057</v>
      </c>
      <c r="N114" s="31">
        <v>0.8524090493306069</v>
      </c>
      <c r="O114" s="31">
        <v>0.81160213930891723</v>
      </c>
      <c r="P114" s="31">
        <v>0.78160713856004094</v>
      </c>
      <c r="Q114" s="31">
        <v>0.75518624914502652</v>
      </c>
      <c r="R114" s="32">
        <v>0.72923849847953548</v>
      </c>
    </row>
    <row r="115" spans="1:18" x14ac:dyDescent="0.25">
      <c r="A115" s="33">
        <v>640</v>
      </c>
      <c r="B115" s="34">
        <v>10.76039927405883</v>
      </c>
      <c r="C115" s="34">
        <v>8.4638526500529494</v>
      </c>
      <c r="D115" s="34">
        <v>6.5952384129876487</v>
      </c>
      <c r="E115" s="34">
        <v>5.0971462700864638</v>
      </c>
      <c r="F115" s="34">
        <v>3.9163027539274968</v>
      </c>
      <c r="G115" s="34">
        <v>3.003571222443425</v>
      </c>
      <c r="H115" s="34">
        <v>2.3139518589214938</v>
      </c>
      <c r="I115" s="34">
        <v>1.8065816720035259</v>
      </c>
      <c r="J115" s="34">
        <v>1.4447344956859089</v>
      </c>
      <c r="K115" s="34">
        <v>1.195820989319611</v>
      </c>
      <c r="L115" s="34">
        <v>1.031388637610172</v>
      </c>
      <c r="M115" s="34">
        <v>0.92712175061769053</v>
      </c>
      <c r="N115" s="34">
        <v>0.86284146375685111</v>
      </c>
      <c r="O115" s="34">
        <v>0.82250573779689895</v>
      </c>
      <c r="P115" s="34">
        <v>0.79420935886169286</v>
      </c>
      <c r="Q115" s="34">
        <v>0.77018393842958943</v>
      </c>
      <c r="R115" s="35">
        <v>0.74679791333359091</v>
      </c>
    </row>
    <row r="118" spans="1:18" ht="28.9" customHeight="1" x14ac:dyDescent="0.5">
      <c r="A118" s="1" t="s">
        <v>31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32</v>
      </c>
      <c r="B121" s="6">
        <v>1.625</v>
      </c>
      <c r="C121" s="6" t="s">
        <v>12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33</v>
      </c>
      <c r="B125" s="23" t="s">
        <v>34</v>
      </c>
    </row>
    <row r="126" spans="1:18" x14ac:dyDescent="0.25">
      <c r="A126" s="5">
        <v>0</v>
      </c>
      <c r="B126" s="32">
        <v>0.34000000000000008</v>
      </c>
    </row>
    <row r="127" spans="1:18" x14ac:dyDescent="0.25">
      <c r="A127" s="5">
        <v>0.125</v>
      </c>
      <c r="B127" s="32">
        <v>0.32984166666666659</v>
      </c>
    </row>
    <row r="128" spans="1:18" x14ac:dyDescent="0.25">
      <c r="A128" s="5">
        <v>0.25</v>
      </c>
      <c r="B128" s="32">
        <v>0.23980208333333339</v>
      </c>
    </row>
    <row r="129" spans="1:2" x14ac:dyDescent="0.25">
      <c r="A129" s="5">
        <v>0.375</v>
      </c>
      <c r="B129" s="32">
        <v>0.14126250000000001</v>
      </c>
    </row>
    <row r="130" spans="1:2" x14ac:dyDescent="0.25">
      <c r="A130" s="5">
        <v>0.5</v>
      </c>
      <c r="B130" s="32">
        <v>0.1284166666666666</v>
      </c>
    </row>
    <row r="131" spans="1:2" x14ac:dyDescent="0.25">
      <c r="A131" s="5">
        <v>0.625</v>
      </c>
      <c r="B131" s="32">
        <v>9.1840277777777701E-2</v>
      </c>
    </row>
    <row r="132" spans="1:2" x14ac:dyDescent="0.25">
      <c r="A132" s="5">
        <v>0.75</v>
      </c>
      <c r="B132" s="32">
        <v>6.2625000000000153E-2</v>
      </c>
    </row>
    <row r="133" spans="1:2" x14ac:dyDescent="0.25">
      <c r="A133" s="5">
        <v>0.875</v>
      </c>
      <c r="B133" s="32">
        <v>4.4060277777777657E-2</v>
      </c>
    </row>
    <row r="134" spans="1:2" x14ac:dyDescent="0.25">
      <c r="A134" s="5">
        <v>1</v>
      </c>
      <c r="B134" s="32">
        <v>1.788888888888884E-2</v>
      </c>
    </row>
    <row r="135" spans="1:2" x14ac:dyDescent="0.25">
      <c r="A135" s="5">
        <v>1.125</v>
      </c>
      <c r="B135" s="32">
        <v>2.453281249999999E-2</v>
      </c>
    </row>
    <row r="136" spans="1:2" x14ac:dyDescent="0.25">
      <c r="A136" s="5">
        <v>1.25</v>
      </c>
      <c r="B136" s="32">
        <v>2.9743589743584931E-3</v>
      </c>
    </row>
    <row r="137" spans="1:2" x14ac:dyDescent="0.25">
      <c r="A137" s="5">
        <v>1.375</v>
      </c>
      <c r="B137" s="32">
        <v>9.5515916787615174E-3</v>
      </c>
    </row>
    <row r="138" spans="1:2" x14ac:dyDescent="0.25">
      <c r="A138" s="5">
        <v>1.5</v>
      </c>
      <c r="B138" s="32">
        <v>5.9811320754714634E-3</v>
      </c>
    </row>
    <row r="139" spans="1:2" x14ac:dyDescent="0.25">
      <c r="A139" s="5">
        <v>1.625</v>
      </c>
      <c r="B139" s="32">
        <v>0</v>
      </c>
    </row>
    <row r="140" spans="1:2" x14ac:dyDescent="0.25">
      <c r="A140" s="5">
        <v>1.75</v>
      </c>
      <c r="B140" s="32">
        <v>0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wkCAoIEWepyfW0SCNSchPUBNkULfA1dPITz8fCD1JUFOMrRe/WTkbC9FeKjqlftjIiRxTwXD4l6T+DXawyGYqg==" saltValue="H8eOHErb89g/PME2070XMw==" spinCount="100000" sheet="1" objects="1" scenarios="1"/>
  <protectedRanges>
    <protectedRange sqref="B36" name="Range1" securityDescriptor="O:WDG:WDD:(A;;CC;;;WD)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0.42999999999999988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40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128</v>
      </c>
      <c r="B41" s="6">
        <v>32.210976822953143</v>
      </c>
      <c r="C41" s="6">
        <f>32.2109768229531 * $B$36 / 100</f>
        <v>32.2109768229531</v>
      </c>
      <c r="D41" s="6">
        <v>4.0585114997435996</v>
      </c>
      <c r="E41" s="7">
        <f>4.0585114997436 * $B$36 / 100</f>
        <v>4.0585114997435996</v>
      </c>
    </row>
    <row r="42" spans="1:5" x14ac:dyDescent="0.25">
      <c r="A42" s="5">
        <v>148</v>
      </c>
      <c r="B42" s="6">
        <v>34.636162475026772</v>
      </c>
      <c r="C42" s="6">
        <f>34.6361624750267 * $B$36 / 100</f>
        <v>34.636162475026701</v>
      </c>
      <c r="D42" s="6">
        <v>4.3640795026034276</v>
      </c>
      <c r="E42" s="7">
        <f>4.36407950260342 * $B$36 / 100</f>
        <v>4.3640795026034196</v>
      </c>
    </row>
    <row r="43" spans="1:5" x14ac:dyDescent="0.25">
      <c r="A43" s="5">
        <v>168</v>
      </c>
      <c r="B43" s="6">
        <v>36.902309874912731</v>
      </c>
      <c r="C43" s="6">
        <f>36.9023098749127 * $B$36 / 100</f>
        <v>36.902309874912703</v>
      </c>
      <c r="D43" s="6">
        <v>4.6496090391059486</v>
      </c>
      <c r="E43" s="7">
        <f>4.64960903910594 * $B$36 / 100</f>
        <v>4.6496090391059397</v>
      </c>
    </row>
    <row r="44" spans="1:5" x14ac:dyDescent="0.25">
      <c r="A44" s="5">
        <v>188</v>
      </c>
      <c r="B44" s="6">
        <v>39.037125883083533</v>
      </c>
      <c r="C44" s="6">
        <f>39.0371258830835 * $B$36 / 100</f>
        <v>39.037125883083498</v>
      </c>
      <c r="D44" s="6">
        <v>4.9185911120998957</v>
      </c>
      <c r="E44" s="7">
        <f>4.91859111209989 * $B$36 / 100</f>
        <v>4.9185911120998904</v>
      </c>
    </row>
    <row r="45" spans="1:5" x14ac:dyDescent="0.25">
      <c r="A45" s="5">
        <v>208</v>
      </c>
      <c r="B45" s="6">
        <v>41.061099843030739</v>
      </c>
      <c r="C45" s="6">
        <f>41.0610998430307 * $B$36 / 100</f>
        <v>41.061099843030703</v>
      </c>
      <c r="D45" s="6">
        <v>5.173607333333333</v>
      </c>
      <c r="E45" s="7">
        <f>5.17360733333333 * $B$36 / 100</f>
        <v>5.1736073333333312</v>
      </c>
    </row>
    <row r="46" spans="1:5" x14ac:dyDescent="0.25">
      <c r="A46" s="5">
        <v>228</v>
      </c>
      <c r="B46" s="6">
        <v>42.926688301380977</v>
      </c>
      <c r="C46" s="6">
        <f>42.9266883013809 * $B$36 / 100</f>
        <v>42.926688301380899</v>
      </c>
      <c r="D46" s="6">
        <v>5.4086673333333328</v>
      </c>
      <c r="E46" s="7">
        <f>5.40866733333333 * $B$36 / 100</f>
        <v>5.4086673333333302</v>
      </c>
    </row>
    <row r="47" spans="1:5" x14ac:dyDescent="0.25">
      <c r="A47" s="5">
        <v>248</v>
      </c>
      <c r="B47" s="6">
        <v>44.792276759731223</v>
      </c>
      <c r="C47" s="6">
        <f>44.7922767597312 * $B$36 / 100</f>
        <v>44.792276759731202</v>
      </c>
      <c r="D47" s="6">
        <v>5.6437273333333344</v>
      </c>
      <c r="E47" s="7">
        <f>5.64372733333333 * $B$36 / 100</f>
        <v>5.64372733333333</v>
      </c>
    </row>
    <row r="48" spans="1:5" x14ac:dyDescent="0.25">
      <c r="A48" s="5">
        <v>268</v>
      </c>
      <c r="B48" s="6">
        <v>46.657865218081447</v>
      </c>
      <c r="C48" s="6">
        <f>46.6578652180814 * $B$36 / 100</f>
        <v>46.657865218081398</v>
      </c>
      <c r="D48" s="6">
        <v>5.8787873333333343</v>
      </c>
      <c r="E48" s="7">
        <f>5.87878733333333 * $B$36 / 100</f>
        <v>5.8787873333333298</v>
      </c>
    </row>
    <row r="49" spans="1:5" x14ac:dyDescent="0.25">
      <c r="A49" s="5">
        <v>288</v>
      </c>
      <c r="B49" s="6">
        <v>48.523453676431693</v>
      </c>
      <c r="C49" s="6">
        <f>48.5234536764316 * $B$36 / 100</f>
        <v>48.5234536764316</v>
      </c>
      <c r="D49" s="6">
        <v>6.1138473333333332</v>
      </c>
      <c r="E49" s="7">
        <f>6.11384733333333 * $B$36 / 100</f>
        <v>6.1138473333333296</v>
      </c>
    </row>
    <row r="50" spans="1:5" x14ac:dyDescent="0.25">
      <c r="A50" s="5">
        <v>308</v>
      </c>
      <c r="B50" s="6">
        <v>50.27548457644756</v>
      </c>
      <c r="C50" s="6">
        <f>50.2754845764475 * $B$36 / 100</f>
        <v>50.275484576447496</v>
      </c>
      <c r="D50" s="6">
        <v>6.3345993333333332</v>
      </c>
      <c r="E50" s="7">
        <f>6.33459933333333 * $B$36 / 100</f>
        <v>6.3345993333333297</v>
      </c>
    </row>
    <row r="51" spans="1:5" x14ac:dyDescent="0.25">
      <c r="A51" s="5">
        <v>328</v>
      </c>
      <c r="B51" s="6">
        <v>51.857179138961889</v>
      </c>
      <c r="C51" s="6">
        <f>51.8571791389618 * $B$36 / 100</f>
        <v>51.857179138961804</v>
      </c>
      <c r="D51" s="6">
        <v>6.5338893333333337</v>
      </c>
      <c r="E51" s="7">
        <f>6.53388933333333 * $B$36 / 100</f>
        <v>6.533889333333331</v>
      </c>
    </row>
    <row r="52" spans="1:5" x14ac:dyDescent="0.25">
      <c r="A52" s="5">
        <v>348</v>
      </c>
      <c r="B52" s="6">
        <v>53.438873701476219</v>
      </c>
      <c r="C52" s="6">
        <f>53.4388737014762 * $B$36 / 100</f>
        <v>53.438873701476197</v>
      </c>
      <c r="D52" s="6">
        <v>6.7331793333333332</v>
      </c>
      <c r="E52" s="7">
        <f>6.73317933333333 * $B$36 / 100</f>
        <v>6.7331793333333287</v>
      </c>
    </row>
    <row r="53" spans="1:5" x14ac:dyDescent="0.25">
      <c r="A53" s="5">
        <v>368</v>
      </c>
      <c r="B53" s="6">
        <v>55.020568263990548</v>
      </c>
      <c r="C53" s="6">
        <f>55.0205682639905 * $B$36 / 100</f>
        <v>55.020568263990498</v>
      </c>
      <c r="D53" s="6">
        <v>6.9324693333333336</v>
      </c>
      <c r="E53" s="7">
        <f>6.93246933333333 * $B$36 / 100</f>
        <v>6.93246933333333</v>
      </c>
    </row>
    <row r="54" spans="1:5" x14ac:dyDescent="0.25">
      <c r="A54" s="5">
        <v>388</v>
      </c>
      <c r="B54" s="6">
        <v>56.602262826504877</v>
      </c>
      <c r="C54" s="6">
        <f>56.6022628265048 * $B$36 / 100</f>
        <v>56.602262826504806</v>
      </c>
      <c r="D54" s="6">
        <v>7.131759333333334</v>
      </c>
      <c r="E54" s="7">
        <f>7.13175933333333 * $B$36 / 100</f>
        <v>7.1317593333333296</v>
      </c>
    </row>
    <row r="55" spans="1:5" x14ac:dyDescent="0.25">
      <c r="A55" s="5">
        <v>408</v>
      </c>
      <c r="B55" s="6">
        <v>58.128337360447283</v>
      </c>
      <c r="C55" s="6">
        <f>58.1283373604472 * $B$36 / 100</f>
        <v>58.128337360447198</v>
      </c>
      <c r="D55" s="6">
        <v>7.3240413333333336</v>
      </c>
      <c r="E55" s="7">
        <f>7.32404133333333 * $B$36 / 100</f>
        <v>7.3240413333333301</v>
      </c>
    </row>
    <row r="56" spans="1:5" x14ac:dyDescent="0.25">
      <c r="A56" s="5">
        <v>428</v>
      </c>
      <c r="B56" s="6">
        <v>59.570981851531783</v>
      </c>
      <c r="C56" s="6">
        <f>59.5709818515317 * $B$36 / 100</f>
        <v>59.570981851531698</v>
      </c>
      <c r="D56" s="6">
        <v>7.5058113333333329</v>
      </c>
      <c r="E56" s="7">
        <f>7.50581133333333 * $B$36 / 100</f>
        <v>7.5058113333333303</v>
      </c>
    </row>
    <row r="57" spans="1:5" x14ac:dyDescent="0.25">
      <c r="A57" s="5">
        <v>448</v>
      </c>
      <c r="B57" s="6">
        <v>61.013626342616277</v>
      </c>
      <c r="C57" s="6">
        <f>61.0136263426162 * $B$36 / 100</f>
        <v>61.013626342616199</v>
      </c>
      <c r="D57" s="6">
        <v>7.687581333333334</v>
      </c>
      <c r="E57" s="7">
        <f>7.68758133333333 * $B$36 / 100</f>
        <v>7.6875813333333296</v>
      </c>
    </row>
    <row r="58" spans="1:5" x14ac:dyDescent="0.25">
      <c r="A58" s="5">
        <v>468</v>
      </c>
      <c r="B58" s="6">
        <v>62.456270833700778</v>
      </c>
      <c r="C58" s="6">
        <f>62.4562708337007 * $B$36 / 100</f>
        <v>62.4562708337007</v>
      </c>
      <c r="D58" s="6">
        <v>7.8693513333333343</v>
      </c>
      <c r="E58" s="7">
        <f>7.86935133333333 * $B$36 / 100</f>
        <v>7.8693513333333298</v>
      </c>
    </row>
    <row r="59" spans="1:5" x14ac:dyDescent="0.25">
      <c r="A59" s="5">
        <v>488</v>
      </c>
      <c r="B59" s="6">
        <v>63.898915324785278</v>
      </c>
      <c r="C59" s="6">
        <f>63.8989153247852 * $B$36 / 100</f>
        <v>63.8989153247852</v>
      </c>
      <c r="D59" s="6">
        <v>8.0511213333333345</v>
      </c>
      <c r="E59" s="7">
        <f>8.05112133333333 * $B$36 / 100</f>
        <v>8.0511213333333291</v>
      </c>
    </row>
    <row r="60" spans="1:5" x14ac:dyDescent="0.25">
      <c r="A60" s="5">
        <v>508</v>
      </c>
      <c r="B60" s="6">
        <v>65.245769766662562</v>
      </c>
      <c r="C60" s="6">
        <f>65.2457697666625 * $B$36 / 100</f>
        <v>65.245769766662505</v>
      </c>
      <c r="D60" s="6">
        <v>8.2208220000000019</v>
      </c>
      <c r="E60" s="7">
        <f>8.220822 * $B$36 / 100</f>
        <v>8.2208220000000001</v>
      </c>
    </row>
    <row r="61" spans="1:5" x14ac:dyDescent="0.25">
      <c r="A61" s="5">
        <v>528</v>
      </c>
      <c r="B61" s="6">
        <v>66.448939134729017</v>
      </c>
      <c r="C61" s="6">
        <f>66.448939134729 * $B$36 / 100</f>
        <v>66.448939134729002</v>
      </c>
      <c r="D61" s="6">
        <v>8.3724186666666682</v>
      </c>
      <c r="E61" s="7">
        <f>8.37241866666666 * $B$36 / 100</f>
        <v>8.3724186666666593</v>
      </c>
    </row>
    <row r="62" spans="1:5" x14ac:dyDescent="0.25">
      <c r="A62" s="5">
        <v>548</v>
      </c>
      <c r="B62" s="6">
        <v>67.652108502795471</v>
      </c>
      <c r="C62" s="6">
        <f>67.6521085027954 * $B$36 / 100</f>
        <v>67.6521085027954</v>
      </c>
      <c r="D62" s="6">
        <v>8.5240153333333346</v>
      </c>
      <c r="E62" s="7">
        <f>8.52401533333333 * $B$36 / 100</f>
        <v>8.5240153333333293</v>
      </c>
    </row>
    <row r="63" spans="1:5" x14ac:dyDescent="0.25">
      <c r="A63" s="5">
        <v>568</v>
      </c>
      <c r="B63" s="6">
        <v>68.855277870861926</v>
      </c>
      <c r="C63" s="6">
        <f>68.8552778708619 * $B$36 / 100</f>
        <v>68.855277870861897</v>
      </c>
      <c r="D63" s="6">
        <v>8.6756119999999992</v>
      </c>
      <c r="E63" s="7">
        <f>8.675612 * $B$36 / 100</f>
        <v>8.6756119999999992</v>
      </c>
    </row>
    <row r="64" spans="1:5" x14ac:dyDescent="0.25">
      <c r="A64" s="5">
        <v>588</v>
      </c>
      <c r="B64" s="6">
        <v>70.05844723892838</v>
      </c>
      <c r="C64" s="6">
        <f>70.0584472389283 * $B$36 / 100</f>
        <v>70.058447238928295</v>
      </c>
      <c r="D64" s="6">
        <v>8.8272086666666674</v>
      </c>
      <c r="E64" s="7">
        <f>8.82720866666666 * $B$36 / 100</f>
        <v>8.8272086666666603</v>
      </c>
    </row>
    <row r="65" spans="1:18" x14ac:dyDescent="0.25">
      <c r="A65" s="5">
        <v>608</v>
      </c>
      <c r="B65" s="6">
        <v>71.239954608175736</v>
      </c>
      <c r="C65" s="6">
        <f>71.2399546081757 * $B$36 / 100</f>
        <v>71.239954608175694</v>
      </c>
      <c r="D65" s="6">
        <v>8.9760759696199024</v>
      </c>
      <c r="E65" s="7">
        <f>8.9760759696199 * $B$36 / 100</f>
        <v>8.9760759696199006</v>
      </c>
    </row>
    <row r="66" spans="1:18" x14ac:dyDescent="0.25">
      <c r="A66" s="5">
        <v>628</v>
      </c>
      <c r="B66" s="6">
        <v>72.402183914714684</v>
      </c>
      <c r="C66" s="6">
        <f>72.4021839147146 * $B$36 / 100</f>
        <v>72.402183914714598</v>
      </c>
      <c r="D66" s="6">
        <v>9.1225142795120178</v>
      </c>
      <c r="E66" s="7">
        <f>9.12251427951201 * $B$36 / 100</f>
        <v>9.1225142795120107</v>
      </c>
    </row>
    <row r="67" spans="1:18" x14ac:dyDescent="0.25">
      <c r="A67" s="5">
        <v>648</v>
      </c>
      <c r="B67" s="6">
        <v>73.546049103030654</v>
      </c>
      <c r="C67" s="6">
        <f>73.5460491030306 * $B$36 / 100</f>
        <v>73.546049103030597</v>
      </c>
      <c r="D67" s="6">
        <v>9.2666387513171884</v>
      </c>
      <c r="E67" s="7">
        <f>9.26663875131718 * $B$36 / 100</f>
        <v>9.2666387513171795</v>
      </c>
    </row>
    <row r="68" spans="1:18" x14ac:dyDescent="0.25">
      <c r="A68" s="5">
        <v>668</v>
      </c>
      <c r="B68" s="6">
        <v>74.672394107264466</v>
      </c>
      <c r="C68" s="6">
        <f>74.6723941072644 * $B$36 / 100</f>
        <v>74.672394107264395</v>
      </c>
      <c r="D68" s="6">
        <v>9.4085557188617503</v>
      </c>
      <c r="E68" s="7">
        <f>9.40855571886175 * $B$36 / 100</f>
        <v>9.4085557188617503</v>
      </c>
    </row>
    <row r="69" spans="1:18" x14ac:dyDescent="0.25">
      <c r="A69" s="5">
        <v>688</v>
      </c>
      <c r="B69" s="6">
        <v>75.782000136944475</v>
      </c>
      <c r="C69" s="6">
        <f>75.7820001369444 * $B$36 / 100</f>
        <v>75.782000136944404</v>
      </c>
      <c r="D69" s="6">
        <v>9.5483636128102543</v>
      </c>
      <c r="E69" s="7">
        <f>9.54836361281025 * $B$36 / 100</f>
        <v>9.5483636128102507</v>
      </c>
    </row>
    <row r="70" spans="1:18" x14ac:dyDescent="0.25">
      <c r="A70" s="5">
        <v>708</v>
      </c>
      <c r="B70" s="6">
        <v>76.875592015938864</v>
      </c>
      <c r="C70" s="6">
        <f>76.8755920159388 * $B$36 / 100</f>
        <v>76.875592015938807</v>
      </c>
      <c r="D70" s="6">
        <v>9.686153759359371</v>
      </c>
      <c r="E70" s="7">
        <f>9.68615375935937 * $B$36 / 100</f>
        <v>9.6861537593593692</v>
      </c>
    </row>
    <row r="71" spans="1:18" x14ac:dyDescent="0.25">
      <c r="A71" s="5">
        <v>728</v>
      </c>
      <c r="B71" s="6">
        <v>77.953843720796158</v>
      </c>
      <c r="C71" s="6">
        <f>77.9538437207961 * $B$36 / 100</f>
        <v>77.953843720796101</v>
      </c>
      <c r="D71" s="6">
        <v>9.8220110780564909</v>
      </c>
      <c r="E71" s="7">
        <f>9.82201107805649 * $B$36 / 100</f>
        <v>9.8220110780564909</v>
      </c>
    </row>
    <row r="72" spans="1:18" x14ac:dyDescent="0.25">
      <c r="A72" s="5">
        <v>748</v>
      </c>
      <c r="B72" s="6">
        <v>79.017383238699693</v>
      </c>
      <c r="C72" s="6">
        <f>79.0173832386997 * $B$36 / 100</f>
        <v>79.017383238699693</v>
      </c>
      <c r="D72" s="6">
        <v>9.9560146938911878</v>
      </c>
      <c r="E72" s="7">
        <f>9.95601469389118 * $B$36 / 100</f>
        <v>9.9560146938911807</v>
      </c>
    </row>
    <row r="73" spans="1:18" x14ac:dyDescent="0.25">
      <c r="A73" s="8">
        <v>768</v>
      </c>
      <c r="B73" s="9">
        <v>80.066796844489573</v>
      </c>
      <c r="C73" s="9">
        <f>80.0667968444895 * $B$36 / 100</f>
        <v>80.066796844489502</v>
      </c>
      <c r="D73" s="9">
        <v>10.08823847619048</v>
      </c>
      <c r="E73" s="10">
        <f>10.0882384761904 * $B$36 / 100</f>
        <v>10.0882384761904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18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40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4.5486356933638161</v>
      </c>
      <c r="C83" s="31">
        <v>3.58622084762235</v>
      </c>
      <c r="D83" s="31">
        <v>2.8424598029912369</v>
      </c>
      <c r="E83" s="31">
        <v>2.2769211653396679</v>
      </c>
      <c r="F83" s="31">
        <v>1.8533103658914041</v>
      </c>
      <c r="G83" s="31">
        <v>1.5394696612247709</v>
      </c>
      <c r="H83" s="31">
        <v>1.3073781332726839</v>
      </c>
      <c r="I83" s="31">
        <v>1.133151689322609</v>
      </c>
      <c r="J83" s="31">
        <v>0.99704306201659931</v>
      </c>
      <c r="K83" s="31">
        <v>0.88344180935127103</v>
      </c>
      <c r="L83" s="31">
        <v>0.7808743146778252</v>
      </c>
      <c r="M83" s="31">
        <v>0.68200378670203698</v>
      </c>
      <c r="N83" s="31">
        <v>0.5836302594842151</v>
      </c>
      <c r="O83" s="31">
        <v>0.48669059243927387</v>
      </c>
      <c r="P83" s="31">
        <v>0.39625847033672912</v>
      </c>
      <c r="Q83" s="31">
        <v>0.32154440330059941</v>
      </c>
      <c r="R83" s="32">
        <v>0.27589572680953373</v>
      </c>
    </row>
    <row r="84" spans="1:18" x14ac:dyDescent="0.25">
      <c r="A84" s="30">
        <v>148</v>
      </c>
      <c r="B84" s="31">
        <v>4.6793941435082154</v>
      </c>
      <c r="C84" s="31">
        <v>3.6813046896253301</v>
      </c>
      <c r="D84" s="31">
        <v>2.908736401175982</v>
      </c>
      <c r="E84" s="31">
        <v>2.3205946458010138</v>
      </c>
      <c r="F84" s="31">
        <v>1.879921616495843</v>
      </c>
      <c r="G84" s="31">
        <v>1.5538963316104459</v>
      </c>
      <c r="H84" s="31">
        <v>1.3138346348493939</v>
      </c>
      <c r="I84" s="31">
        <v>1.135189195271805</v>
      </c>
      <c r="J84" s="31">
        <v>0.99754950729139191</v>
      </c>
      <c r="K84" s="31">
        <v>0.88464189067641619</v>
      </c>
      <c r="L84" s="31">
        <v>0.78432949054974443</v>
      </c>
      <c r="M84" s="31">
        <v>0.68861227738879238</v>
      </c>
      <c r="N84" s="31">
        <v>0.59362704702552804</v>
      </c>
      <c r="O84" s="31">
        <v>0.49964742064652518</v>
      </c>
      <c r="P84" s="31">
        <v>0.41108384479294457</v>
      </c>
      <c r="Q84" s="31">
        <v>0.33648359136047651</v>
      </c>
      <c r="R84" s="32">
        <v>0.28853075759940688</v>
      </c>
    </row>
    <row r="85" spans="1:18" x14ac:dyDescent="0.25">
      <c r="A85" s="30">
        <v>168</v>
      </c>
      <c r="B85" s="31">
        <v>4.818352657977484</v>
      </c>
      <c r="C85" s="31">
        <v>3.7833213551886011</v>
      </c>
      <c r="D85" s="31">
        <v>2.9807848895089388</v>
      </c>
      <c r="E85" s="31">
        <v>2.368985390350999</v>
      </c>
      <c r="F85" s="31">
        <v>1.91030181248185</v>
      </c>
      <c r="G85" s="31">
        <v>1.5712499360231289</v>
      </c>
      <c r="H85" s="31">
        <v>1.322482366451053</v>
      </c>
      <c r="I85" s="31">
        <v>1.1387885345963991</v>
      </c>
      <c r="J85" s="31">
        <v>0.99909469664452843</v>
      </c>
      <c r="K85" s="31">
        <v>0.88646393413536662</v>
      </c>
      <c r="L85" s="31">
        <v>0.78809615396342636</v>
      </c>
      <c r="M85" s="31">
        <v>0.69532808837777449</v>
      </c>
      <c r="N85" s="31">
        <v>0.60363329498204621</v>
      </c>
      <c r="O85" s="31">
        <v>0.51262215673446576</v>
      </c>
      <c r="P85" s="31">
        <v>0.42604188194782822</v>
      </c>
      <c r="Q85" s="31">
        <v>0.35177650428950352</v>
      </c>
      <c r="R85" s="32">
        <v>0.30184688278140831</v>
      </c>
    </row>
    <row r="86" spans="1:18" x14ac:dyDescent="0.25">
      <c r="A86" s="30">
        <v>188</v>
      </c>
      <c r="B86" s="31">
        <v>4.9656210782827488</v>
      </c>
      <c r="C86" s="31">
        <v>3.8923718717157731</v>
      </c>
      <c r="D86" s="31">
        <v>3.05869748128621</v>
      </c>
      <c r="E86" s="31">
        <v>2.4221767981782159</v>
      </c>
      <c r="F86" s="31">
        <v>1.9445255389305109</v>
      </c>
      <c r="G86" s="31">
        <v>1.5915962454363921</v>
      </c>
      <c r="H86" s="31">
        <v>1.3333782849437239</v>
      </c>
      <c r="I86" s="31">
        <v>1.1439978500549419</v>
      </c>
      <c r="J86" s="31">
        <v>1.001717958727059</v>
      </c>
      <c r="K86" s="31">
        <v>0.88893845427165541</v>
      </c>
      <c r="L86" s="31">
        <v>0.79219600535489776</v>
      </c>
      <c r="M86" s="31">
        <v>0.70216410599750945</v>
      </c>
      <c r="N86" s="31">
        <v>0.61365307557477422</v>
      </c>
      <c r="O86" s="31">
        <v>0.52561005881657863</v>
      </c>
      <c r="P86" s="31">
        <v>0.44111902580736728</v>
      </c>
      <c r="Q86" s="31">
        <v>0.36740077198615489</v>
      </c>
      <c r="R86" s="32">
        <v>0.31581291814652351</v>
      </c>
    </row>
    <row r="87" spans="1:18" x14ac:dyDescent="0.25">
      <c r="A87" s="30">
        <v>208</v>
      </c>
      <c r="B87" s="31">
        <v>5.1213099767075763</v>
      </c>
      <c r="C87" s="31">
        <v>4.0085579973829013</v>
      </c>
      <c r="D87" s="31">
        <v>3.142567120576341</v>
      </c>
      <c r="E87" s="31">
        <v>2.4802529992437021</v>
      </c>
      <c r="F87" s="31">
        <v>1.9826681116953551</v>
      </c>
      <c r="G87" s="31">
        <v>1.61500176159625</v>
      </c>
      <c r="H87" s="31">
        <v>1.3465800779659141</v>
      </c>
      <c r="I87" s="31">
        <v>1.15086601517843</v>
      </c>
      <c r="J87" s="31">
        <v>1.005459352962472</v>
      </c>
      <c r="K87" s="31">
        <v>0.8920966964012641</v>
      </c>
      <c r="L87" s="31">
        <v>0.79665147593262653</v>
      </c>
      <c r="M87" s="31">
        <v>0.70913394734894741</v>
      </c>
      <c r="N87" s="31">
        <v>0.62369119179715315</v>
      </c>
      <c r="O87" s="31">
        <v>0.53860711577879539</v>
      </c>
      <c r="P87" s="31">
        <v>0.45630245114995921</v>
      </c>
      <c r="Q87" s="31">
        <v>0.3833347551213428</v>
      </c>
      <c r="R87" s="32">
        <v>0.33039841025814798</v>
      </c>
    </row>
    <row r="88" spans="1:18" x14ac:dyDescent="0.25">
      <c r="A88" s="30">
        <v>228</v>
      </c>
      <c r="B88" s="31">
        <v>5.2855306563079836</v>
      </c>
      <c r="C88" s="31">
        <v>4.1319822211385038</v>
      </c>
      <c r="D88" s="31">
        <v>3.2324874822203351</v>
      </c>
      <c r="E88" s="31">
        <v>2.5432988542809438</v>
      </c>
      <c r="F88" s="31">
        <v>2.024805577402359</v>
      </c>
      <c r="G88" s="31">
        <v>1.641533717021181</v>
      </c>
      <c r="H88" s="31">
        <v>1.362146163928587</v>
      </c>
      <c r="I88" s="31">
        <v>1.1594426342703199</v>
      </c>
      <c r="J88" s="31">
        <v>1.010359669546699</v>
      </c>
      <c r="K88" s="31">
        <v>0.89597063661261411</v>
      </c>
      <c r="L88" s="31">
        <v>0.80148572767753523</v>
      </c>
      <c r="M88" s="31">
        <v>0.71625196030549532</v>
      </c>
      <c r="N88" s="31">
        <v>0.63375317741509818</v>
      </c>
      <c r="O88" s="31">
        <v>0.55161004727951735</v>
      </c>
      <c r="P88" s="31">
        <v>0.47158006352652382</v>
      </c>
      <c r="Q88" s="31">
        <v>0.39955754513843172</v>
      </c>
      <c r="R88" s="32">
        <v>0.34557363645213351</v>
      </c>
    </row>
    <row r="89" spans="1:18" x14ac:dyDescent="0.25">
      <c r="A89" s="30">
        <v>248</v>
      </c>
      <c r="B89" s="31">
        <v>5.45839515091245</v>
      </c>
      <c r="C89" s="31">
        <v>4.2627477627035359</v>
      </c>
      <c r="D89" s="31">
        <v>3.328552971831646</v>
      </c>
      <c r="E89" s="31">
        <v>2.6113999547958908</v>
      </c>
      <c r="F89" s="31">
        <v>2.0710147134499581</v>
      </c>
      <c r="G89" s="31">
        <v>1.6712600750021029</v>
      </c>
      <c r="H89" s="31">
        <v>1.380135692015154</v>
      </c>
      <c r="I89" s="31">
        <v>1.169778042406507</v>
      </c>
      <c r="J89" s="31">
        <v>1.016460429448141</v>
      </c>
      <c r="K89" s="31">
        <v>0.90059298176659386</v>
      </c>
      <c r="L89" s="31">
        <v>0.8067226533429912</v>
      </c>
      <c r="M89" s="31">
        <v>0.7235332235130304</v>
      </c>
      <c r="N89" s="31">
        <v>0.64384529696694082</v>
      </c>
      <c r="O89" s="31">
        <v>0.56461630374958482</v>
      </c>
      <c r="P89" s="31">
        <v>0.48694049926037047</v>
      </c>
      <c r="Q89" s="31">
        <v>0.41604896425326388</v>
      </c>
      <c r="R89" s="32">
        <v>0.36130960483682639</v>
      </c>
    </row>
    <row r="90" spans="1:18" x14ac:dyDescent="0.25">
      <c r="A90" s="30">
        <v>268</v>
      </c>
      <c r="B90" s="31">
        <v>5.6400162251218937</v>
      </c>
      <c r="C90" s="31">
        <v>4.4009585725714144</v>
      </c>
      <c r="D90" s="31">
        <v>3.4308587257961718</v>
      </c>
      <c r="E90" s="31">
        <v>2.684642623066932</v>
      </c>
      <c r="F90" s="31">
        <v>2.1213730280090339</v>
      </c>
      <c r="G90" s="31">
        <v>1.704249529602387</v>
      </c>
      <c r="H90" s="31">
        <v>1.400608542181476</v>
      </c>
      <c r="I90" s="31">
        <v>1.1819233054353451</v>
      </c>
      <c r="J90" s="31">
        <v>1.023803884407638</v>
      </c>
      <c r="K90" s="31">
        <v>0.90599716949653619</v>
      </c>
      <c r="L90" s="31">
        <v>0.81238687645481966</v>
      </c>
      <c r="M90" s="31">
        <v>0.73099354638984626</v>
      </c>
      <c r="N90" s="31">
        <v>0.653974545763507</v>
      </c>
      <c r="O90" s="31">
        <v>0.57762406639230168</v>
      </c>
      <c r="P90" s="31">
        <v>0.50237312544728496</v>
      </c>
      <c r="Q90" s="31">
        <v>0.43278956545410452</v>
      </c>
      <c r="R90" s="32">
        <v>0.37757805429295738</v>
      </c>
    </row>
    <row r="91" spans="1:18" x14ac:dyDescent="0.25">
      <c r="A91" s="30">
        <v>288</v>
      </c>
      <c r="B91" s="31">
        <v>5.8305073743096996</v>
      </c>
      <c r="C91" s="31">
        <v>4.5467193320080144</v>
      </c>
      <c r="D91" s="31">
        <v>3.5395006112722829</v>
      </c>
      <c r="E91" s="31">
        <v>2.7631139121449229</v>
      </c>
      <c r="F91" s="31">
        <v>2.1759587600229309</v>
      </c>
      <c r="G91" s="31">
        <v>1.7405715056578679</v>
      </c>
      <c r="H91" s="31">
        <v>1.423625325155875</v>
      </c>
      <c r="I91" s="31">
        <v>1.1959302199776509</v>
      </c>
      <c r="J91" s="31">
        <v>1.0324330169384901</v>
      </c>
      <c r="K91" s="31">
        <v>0.91221736820823107</v>
      </c>
      <c r="L91" s="31">
        <v>0.81850375131131792</v>
      </c>
      <c r="M91" s="31">
        <v>0.73864946912673224</v>
      </c>
      <c r="N91" s="31">
        <v>0.66414864988803957</v>
      </c>
      <c r="O91" s="31">
        <v>0.59063224718339502</v>
      </c>
      <c r="P91" s="31">
        <v>0.51786803995552344</v>
      </c>
      <c r="Q91" s="31">
        <v>0.44976063250168957</v>
      </c>
      <c r="R91" s="32">
        <v>0.39435145447376041</v>
      </c>
    </row>
    <row r="92" spans="1:18" x14ac:dyDescent="0.25">
      <c r="A92" s="30">
        <v>308</v>
      </c>
      <c r="B92" s="31">
        <v>6.0299828246216887</v>
      </c>
      <c r="C92" s="31">
        <v>4.7001354530516446</v>
      </c>
      <c r="D92" s="31">
        <v>3.6545752261907749</v>
      </c>
      <c r="E92" s="31">
        <v>2.8469016058531529</v>
      </c>
      <c r="F92" s="31">
        <v>2.2348508792074311</v>
      </c>
      <c r="G92" s="31">
        <v>1.78029615877682</v>
      </c>
      <c r="H92" s="31">
        <v>1.449247382439119</v>
      </c>
      <c r="I92" s="31">
        <v>1.211851313426678</v>
      </c>
      <c r="J92" s="31">
        <v>1.042391540326445</v>
      </c>
      <c r="K92" s="31">
        <v>0.91928847707991612</v>
      </c>
      <c r="L92" s="31">
        <v>0.82509936298317577</v>
      </c>
      <c r="M92" s="31">
        <v>0.7465182626868857</v>
      </c>
      <c r="N92" s="31">
        <v>0.67437606619625434</v>
      </c>
      <c r="O92" s="31">
        <v>0.60364048887108279</v>
      </c>
      <c r="P92" s="31">
        <v>0.53341607142574787</v>
      </c>
      <c r="Q92" s="31">
        <v>0.46694417992918258</v>
      </c>
      <c r="R92" s="32">
        <v>0.41160300580489562</v>
      </c>
    </row>
    <row r="93" spans="1:18" x14ac:dyDescent="0.25">
      <c r="A93" s="30">
        <v>328</v>
      </c>
      <c r="B93" s="31">
        <v>6.2385575329761451</v>
      </c>
      <c r="C93" s="31">
        <v>4.8613130785130769</v>
      </c>
      <c r="D93" s="31">
        <v>3.7761798992549132</v>
      </c>
      <c r="E93" s="31">
        <v>2.9360942187873769</v>
      </c>
      <c r="F93" s="31">
        <v>2.298129086050773</v>
      </c>
      <c r="G93" s="31">
        <v>1.8234943753399719</v>
      </c>
      <c r="H93" s="31">
        <v>1.4775367863044251</v>
      </c>
      <c r="I93" s="31">
        <v>1.2297398439481351</v>
      </c>
      <c r="J93" s="31">
        <v>1.0537238986297011</v>
      </c>
      <c r="K93" s="31">
        <v>0.92724612606227785</v>
      </c>
      <c r="L93" s="31">
        <v>0.83220052731361194</v>
      </c>
      <c r="M93" s="31">
        <v>0.75461792880599543</v>
      </c>
      <c r="N93" s="31">
        <v>0.68466598231630715</v>
      </c>
      <c r="O93" s="31">
        <v>0.61664916497600353</v>
      </c>
      <c r="P93" s="31">
        <v>0.54900877927111214</v>
      </c>
      <c r="Q93" s="31">
        <v>0.48432295304221989</v>
      </c>
      <c r="R93" s="32">
        <v>0.42930663948449072</v>
      </c>
    </row>
    <row r="94" spans="1:18" x14ac:dyDescent="0.25">
      <c r="A94" s="30">
        <v>348</v>
      </c>
      <c r="B94" s="31">
        <v>6.456347187063801</v>
      </c>
      <c r="C94" s="31">
        <v>5.030359081975539</v>
      </c>
      <c r="D94" s="31">
        <v>3.9044126899404108</v>
      </c>
      <c r="E94" s="31">
        <v>3.030780996315797</v>
      </c>
      <c r="F94" s="31">
        <v>2.3658738118136569</v>
      </c>
      <c r="G94" s="31">
        <v>1.870237772500513</v>
      </c>
      <c r="H94" s="31">
        <v>1.5085563397974671</v>
      </c>
      <c r="I94" s="31">
        <v>1.249649800480185</v>
      </c>
      <c r="J94" s="31">
        <v>1.0664752666789119</v>
      </c>
      <c r="K94" s="31">
        <v>0.93612667587845788</v>
      </c>
      <c r="L94" s="31">
        <v>0.83983479091823054</v>
      </c>
      <c r="M94" s="31">
        <v>0.76296719999217399</v>
      </c>
      <c r="N94" s="31">
        <v>0.69502831664881115</v>
      </c>
      <c r="O94" s="31">
        <v>0.62965937979125663</v>
      </c>
      <c r="P94" s="31">
        <v>0.56463845367720478</v>
      </c>
      <c r="Q94" s="31">
        <v>0.50188042791886656</v>
      </c>
      <c r="R94" s="32">
        <v>0.44743701748310027</v>
      </c>
    </row>
    <row r="95" spans="1:18" x14ac:dyDescent="0.25">
      <c r="A95" s="30">
        <v>368</v>
      </c>
      <c r="B95" s="31">
        <v>6.6834682053478431</v>
      </c>
      <c r="C95" s="31">
        <v>5.2073810677947039</v>
      </c>
      <c r="D95" s="31">
        <v>4.0393723884954333</v>
      </c>
      <c r="E95" s="31">
        <v>3.131051914579067</v>
      </c>
      <c r="F95" s="31">
        <v>2.4381662185292212</v>
      </c>
      <c r="G95" s="31">
        <v>1.920598698184069</v>
      </c>
      <c r="H95" s="31">
        <v>1.542369576736375</v>
      </c>
      <c r="I95" s="31">
        <v>1.2716359027334421</v>
      </c>
      <c r="J95" s="31">
        <v>1.080691550077185</v>
      </c>
      <c r="K95" s="31">
        <v>0.94596721802406702</v>
      </c>
      <c r="L95" s="31">
        <v>0.84803043118512644</v>
      </c>
      <c r="M95" s="31">
        <v>0.7715855395259974</v>
      </c>
      <c r="N95" s="31">
        <v>0.70547371836683603</v>
      </c>
      <c r="O95" s="31">
        <v>0.64267296838242061</v>
      </c>
      <c r="P95" s="31">
        <v>0.58029811560206224</v>
      </c>
      <c r="Q95" s="31">
        <v>0.51960081140969905</v>
      </c>
      <c r="R95" s="32">
        <v>0.46596953254377749</v>
      </c>
    </row>
    <row r="96" spans="1:18" x14ac:dyDescent="0.25">
      <c r="A96" s="30">
        <v>388</v>
      </c>
      <c r="B96" s="31">
        <v>6.9200377370639039</v>
      </c>
      <c r="C96" s="31">
        <v>5.3924873710986931</v>
      </c>
      <c r="D96" s="31">
        <v>4.1811585159405933</v>
      </c>
      <c r="E96" s="31">
        <v>3.2369976804902958</v>
      </c>
      <c r="F96" s="31">
        <v>2.5150881990030678</v>
      </c>
      <c r="G96" s="31">
        <v>1.9746502310887359</v>
      </c>
      <c r="H96" s="31">
        <v>1.5790407617117159</v>
      </c>
      <c r="I96" s="31">
        <v>1.2957536011909789</v>
      </c>
      <c r="J96" s="31">
        <v>1.0964193852000761</v>
      </c>
      <c r="K96" s="31">
        <v>0.95680557476713257</v>
      </c>
      <c r="L96" s="31">
        <v>0.85681645627485303</v>
      </c>
      <c r="M96" s="31">
        <v>0.78049314146049842</v>
      </c>
      <c r="N96" s="31">
        <v>0.71601356741589584</v>
      </c>
      <c r="O96" s="31">
        <v>0.65569249658747009</v>
      </c>
      <c r="P96" s="31">
        <v>0.59598151677622013</v>
      </c>
      <c r="Q96" s="31">
        <v>0.53746904113767957</v>
      </c>
      <c r="R96" s="32">
        <v>0.48488030818198158</v>
      </c>
    </row>
    <row r="97" spans="1:18" x14ac:dyDescent="0.25">
      <c r="A97" s="30">
        <v>408</v>
      </c>
      <c r="B97" s="31">
        <v>7.1661736622200749</v>
      </c>
      <c r="C97" s="31">
        <v>5.5857870577880888</v>
      </c>
      <c r="D97" s="31">
        <v>4.3298713240689617</v>
      </c>
      <c r="E97" s="31">
        <v>3.3487097317350369</v>
      </c>
      <c r="F97" s="31">
        <v>2.5967223768132381</v>
      </c>
      <c r="G97" s="31">
        <v>2.0324661806850428</v>
      </c>
      <c r="H97" s="31">
        <v>1.6186348900865251</v>
      </c>
      <c r="I97" s="31">
        <v>1.3220590771083001</v>
      </c>
      <c r="J97" s="31">
        <v>1.1137061391955889</v>
      </c>
      <c r="K97" s="31">
        <v>0.96868029914815579</v>
      </c>
      <c r="L97" s="31">
        <v>0.86622260512036864</v>
      </c>
      <c r="M97" s="31">
        <v>0.78971093062113695</v>
      </c>
      <c r="N97" s="31">
        <v>0.72665997451395559</v>
      </c>
      <c r="O97" s="31">
        <v>0.66872126101687368</v>
      </c>
      <c r="P97" s="31">
        <v>0.61168313970256349</v>
      </c>
      <c r="Q97" s="31">
        <v>0.55547078549823314</v>
      </c>
      <c r="R97" s="32">
        <v>0.50414619868564259</v>
      </c>
    </row>
    <row r="98" spans="1:18" x14ac:dyDescent="0.25">
      <c r="A98" s="30">
        <v>428</v>
      </c>
      <c r="B98" s="31">
        <v>7.4219945915968957</v>
      </c>
      <c r="C98" s="31">
        <v>5.7873899245359217</v>
      </c>
      <c r="D98" s="31">
        <v>4.4856117954460597</v>
      </c>
      <c r="E98" s="31">
        <v>3.4662802367713068</v>
      </c>
      <c r="F98" s="31">
        <v>2.683152106310235</v>
      </c>
      <c r="G98" s="31">
        <v>2.0941210872159872</v>
      </c>
      <c r="H98" s="31">
        <v>1.661217687996281</v>
      </c>
      <c r="I98" s="31">
        <v>1.3506092425133911</v>
      </c>
      <c r="J98" s="31">
        <v>1.132599909984193</v>
      </c>
      <c r="K98" s="31">
        <v>0.98163067498010359</v>
      </c>
      <c r="L98" s="31">
        <v>0.87627934742713176</v>
      </c>
      <c r="M98" s="31">
        <v>0.79926056260586809</v>
      </c>
      <c r="N98" s="31">
        <v>0.73742578115143365</v>
      </c>
      <c r="O98" s="31">
        <v>0.68176328905356509</v>
      </c>
      <c r="P98" s="31">
        <v>0.62739819765655014</v>
      </c>
      <c r="Q98" s="31">
        <v>0.57359244365926898</v>
      </c>
      <c r="R98" s="32">
        <v>0.52374478911514555</v>
      </c>
    </row>
    <row r="99" spans="1:18" x14ac:dyDescent="0.25">
      <c r="A99" s="30">
        <v>448</v>
      </c>
      <c r="B99" s="31">
        <v>7.6876198667473581</v>
      </c>
      <c r="C99" s="31">
        <v>5.9974064987876758</v>
      </c>
      <c r="D99" s="31">
        <v>4.6484816434098608</v>
      </c>
      <c r="E99" s="31">
        <v>3.5898020948295648</v>
      </c>
      <c r="F99" s="31">
        <v>2.7744614726170171</v>
      </c>
      <c r="G99" s="31">
        <v>2.1596902216970091</v>
      </c>
      <c r="H99" s="31">
        <v>1.706855612348914</v>
      </c>
      <c r="I99" s="31">
        <v>1.381461740206668</v>
      </c>
      <c r="J99" s="31">
        <v>1.153149526258789</v>
      </c>
      <c r="K99" s="31">
        <v>0.99569671684835603</v>
      </c>
      <c r="L99" s="31">
        <v>0.88701788367303169</v>
      </c>
      <c r="M99" s="31">
        <v>0.80916442378505715</v>
      </c>
      <c r="N99" s="31">
        <v>0.74832455959120414</v>
      </c>
      <c r="O99" s="31">
        <v>0.69482333885287773</v>
      </c>
      <c r="P99" s="31">
        <v>0.64312263468600861</v>
      </c>
      <c r="Q99" s="31">
        <v>0.59182114556111309</v>
      </c>
      <c r="R99" s="32">
        <v>0.54365439530330661</v>
      </c>
    </row>
    <row r="100" spans="1:18" x14ac:dyDescent="0.25">
      <c r="A100" s="30">
        <v>468</v>
      </c>
      <c r="B100" s="31">
        <v>7.9631695599969028</v>
      </c>
      <c r="C100" s="31">
        <v>6.2159480387612778</v>
      </c>
      <c r="D100" s="31">
        <v>4.8185833120707811</v>
      </c>
      <c r="E100" s="31">
        <v>3.71936893591272</v>
      </c>
      <c r="F100" s="31">
        <v>2.8707352916289768</v>
      </c>
      <c r="G100" s="31">
        <v>2.2292495859159991</v>
      </c>
      <c r="H100" s="31">
        <v>1.755615850824811</v>
      </c>
      <c r="I100" s="31">
        <v>1.414674943761004</v>
      </c>
      <c r="J100" s="31">
        <v>1.1754045474847421</v>
      </c>
      <c r="K100" s="31">
        <v>1.0109191701107729</v>
      </c>
      <c r="L100" s="31">
        <v>0.89847014510841117</v>
      </c>
      <c r="M100" s="31">
        <v>0.81944563130153825</v>
      </c>
      <c r="N100" s="31">
        <v>0.75937061286859742</v>
      </c>
      <c r="O100" s="31">
        <v>0.70790689934262463</v>
      </c>
      <c r="P100" s="31">
        <v>0.65885312561124465</v>
      </c>
      <c r="Q100" s="31">
        <v>0.61014475191658935</v>
      </c>
      <c r="R100" s="32">
        <v>0.5638540638554268</v>
      </c>
    </row>
    <row r="101" spans="1:18" x14ac:dyDescent="0.25">
      <c r="A101" s="30">
        <v>488</v>
      </c>
      <c r="B101" s="31">
        <v>8.2487644744434334</v>
      </c>
      <c r="C101" s="31">
        <v>6.4431265334471242</v>
      </c>
      <c r="D101" s="31">
        <v>4.9960199763117092</v>
      </c>
      <c r="E101" s="31">
        <v>3.8550751207961498</v>
      </c>
      <c r="F101" s="31">
        <v>2.972059110013983</v>
      </c>
      <c r="G101" s="31">
        <v>2.3028759124333091</v>
      </c>
      <c r="H101" s="31">
        <v>1.8075663218768101</v>
      </c>
      <c r="I101" s="31">
        <v>1.4503079575217239</v>
      </c>
      <c r="J101" s="31">
        <v>1.1994152638998841</v>
      </c>
      <c r="K101" s="31">
        <v>1.0273395108976751</v>
      </c>
      <c r="L101" s="31">
        <v>0.91066879375606635</v>
      </c>
      <c r="M101" s="31">
        <v>0.83012803307060867</v>
      </c>
      <c r="N101" s="31">
        <v>0.77057897479139281</v>
      </c>
      <c r="O101" s="31">
        <v>0.72102019022309904</v>
      </c>
      <c r="P101" s="31">
        <v>0.67458707602499857</v>
      </c>
      <c r="Q101" s="31">
        <v>0.62855185421090809</v>
      </c>
      <c r="R101" s="32">
        <v>0.58432357214923414</v>
      </c>
    </row>
    <row r="102" spans="1:18" x14ac:dyDescent="0.25">
      <c r="A102" s="30">
        <v>508</v>
      </c>
      <c r="B102" s="31">
        <v>8.5445261439572988</v>
      </c>
      <c r="C102" s="31">
        <v>6.679054702608048</v>
      </c>
      <c r="D102" s="31">
        <v>5.1808955417879634</v>
      </c>
      <c r="E102" s="31">
        <v>3.997015741027663</v>
      </c>
      <c r="F102" s="31">
        <v>3.0785192052123351</v>
      </c>
      <c r="G102" s="31">
        <v>2.3806466645817328</v>
      </c>
      <c r="H102" s="31">
        <v>1.862775674730194</v>
      </c>
      <c r="I102" s="31">
        <v>1.488420616606611</v>
      </c>
      <c r="J102" s="31">
        <v>1.225232696514468</v>
      </c>
      <c r="K102" s="31">
        <v>1.044999946111804</v>
      </c>
      <c r="L102" s="31">
        <v>0.92364722241124941</v>
      </c>
      <c r="M102" s="31">
        <v>0.84123620778000163</v>
      </c>
      <c r="N102" s="31">
        <v>0.7819654099397938</v>
      </c>
      <c r="O102" s="31">
        <v>0.73417016196698837</v>
      </c>
      <c r="P102" s="31">
        <v>0.69032262229249153</v>
      </c>
      <c r="Q102" s="31">
        <v>0.64703177470179785</v>
      </c>
      <c r="R102" s="32">
        <v>0.60504342833492675</v>
      </c>
    </row>
    <row r="103" spans="1:18" x14ac:dyDescent="0.25">
      <c r="A103" s="30">
        <v>528</v>
      </c>
      <c r="B103" s="31">
        <v>8.850576833181286</v>
      </c>
      <c r="C103" s="31">
        <v>6.9238459967793347</v>
      </c>
      <c r="D103" s="31">
        <v>5.3733146449273246</v>
      </c>
      <c r="E103" s="31">
        <v>4.1452866189275328</v>
      </c>
      <c r="F103" s="31">
        <v>3.1902025854367939</v>
      </c>
      <c r="G103" s="31">
        <v>2.4626400364665231</v>
      </c>
      <c r="H103" s="31">
        <v>1.921313289382705</v>
      </c>
      <c r="I103" s="31">
        <v>1.529073486905888</v>
      </c>
      <c r="J103" s="31">
        <v>1.2529085971112159</v>
      </c>
      <c r="K103" s="31">
        <v>1.0639434134283769</v>
      </c>
      <c r="L103" s="31">
        <v>0.93743955464165396</v>
      </c>
      <c r="M103" s="31">
        <v>0.85279546488989977</v>
      </c>
      <c r="N103" s="31">
        <v>0.79354641366650647</v>
      </c>
      <c r="O103" s="31">
        <v>0.7473644958194865</v>
      </c>
      <c r="P103" s="31">
        <v>0.70605863155140713</v>
      </c>
      <c r="Q103" s="31">
        <v>0.66557456641938373</v>
      </c>
      <c r="R103" s="32">
        <v>0.62599487133515186</v>
      </c>
    </row>
    <row r="104" spans="1:18" x14ac:dyDescent="0.25">
      <c r="A104" s="30">
        <v>548</v>
      </c>
      <c r="B104" s="31">
        <v>9.1670395375306573</v>
      </c>
      <c r="C104" s="31">
        <v>7.1776145972687306</v>
      </c>
      <c r="D104" s="31">
        <v>5.5733826529300314</v>
      </c>
      <c r="E104" s="31">
        <v>4.2999843075884794</v>
      </c>
      <c r="F104" s="31">
        <v>3.307196989672573</v>
      </c>
      <c r="G104" s="31">
        <v>2.5489349529653769</v>
      </c>
      <c r="H104" s="31">
        <v>1.9832492766045311</v>
      </c>
      <c r="I104" s="31">
        <v>1.572327865082239</v>
      </c>
      <c r="J104" s="31">
        <v>1.282495448245295</v>
      </c>
      <c r="K104" s="31">
        <v>1.08421358129505</v>
      </c>
      <c r="L104" s="31">
        <v>0.95208064478743182</v>
      </c>
      <c r="M104" s="31">
        <v>0.86483184463294749</v>
      </c>
      <c r="N104" s="31">
        <v>0.80533921209665138</v>
      </c>
      <c r="O104" s="31">
        <v>0.76061160379821069</v>
      </c>
      <c r="P104" s="31">
        <v>0.72179470171182214</v>
      </c>
      <c r="Q104" s="31">
        <v>0.68417101316628137</v>
      </c>
      <c r="R104" s="32">
        <v>0.64715987084496618</v>
      </c>
    </row>
    <row r="105" spans="1:18" x14ac:dyDescent="0.25">
      <c r="A105" s="30">
        <v>568</v>
      </c>
      <c r="B105" s="31">
        <v>9.4940379831931097</v>
      </c>
      <c r="C105" s="31">
        <v>7.4404754161564304</v>
      </c>
      <c r="D105" s="31">
        <v>5.7812056637687617</v>
      </c>
      <c r="E105" s="31">
        <v>4.4612060908756792</v>
      </c>
      <c r="F105" s="31">
        <v>3.4295908876773389</v>
      </c>
      <c r="G105" s="31">
        <v>2.6396110697284541</v>
      </c>
      <c r="H105" s="31">
        <v>2.0486544779383218</v>
      </c>
      <c r="I105" s="31">
        <v>1.6182457785708051</v>
      </c>
      <c r="J105" s="31">
        <v>1.314046463244346</v>
      </c>
      <c r="K105" s="31">
        <v>1.1058548489319451</v>
      </c>
      <c r="L105" s="31">
        <v>0.96760607796119114</v>
      </c>
      <c r="M105" s="31">
        <v>0.87737211801424486</v>
      </c>
      <c r="N105" s="31">
        <v>0.81736176212781309</v>
      </c>
      <c r="O105" s="31">
        <v>0.77392062869321165</v>
      </c>
      <c r="P105" s="31">
        <v>0.73753116145631004</v>
      </c>
      <c r="Q105" s="31">
        <v>0.7028126295175452</v>
      </c>
      <c r="R105" s="32">
        <v>0.66852112733194602</v>
      </c>
    </row>
    <row r="106" spans="1:18" x14ac:dyDescent="0.25">
      <c r="A106" s="30">
        <v>588</v>
      </c>
      <c r="B106" s="31">
        <v>9.8316966271288138</v>
      </c>
      <c r="C106" s="31">
        <v>7.7125440962950798</v>
      </c>
      <c r="D106" s="31">
        <v>5.9968905061886488</v>
      </c>
      <c r="E106" s="31">
        <v>4.6290499834267536</v>
      </c>
      <c r="F106" s="31">
        <v>3.5574734799811978</v>
      </c>
      <c r="G106" s="31">
        <v>2.7347487731783531</v>
      </c>
      <c r="H106" s="31">
        <v>2.1176004656991698</v>
      </c>
      <c r="I106" s="31">
        <v>1.6668899855791599</v>
      </c>
      <c r="J106" s="31">
        <v>1.347615586208422</v>
      </c>
      <c r="K106" s="31">
        <v>1.1289123463316151</v>
      </c>
      <c r="L106" s="31">
        <v>0.98405217004797851</v>
      </c>
      <c r="M106" s="31">
        <v>0.89044378681132608</v>
      </c>
      <c r="N106" s="31">
        <v>0.82963275143002069</v>
      </c>
      <c r="O106" s="31">
        <v>0.78730144406703317</v>
      </c>
      <c r="P106" s="31">
        <v>0.75326907023988088</v>
      </c>
      <c r="Q106" s="31">
        <v>0.72149166082065697</v>
      </c>
      <c r="R106" s="32">
        <v>0.69006207203604586</v>
      </c>
    </row>
    <row r="107" spans="1:18" x14ac:dyDescent="0.25">
      <c r="A107" s="30">
        <v>608</v>
      </c>
      <c r="B107" s="31">
        <v>10.180140657070361</v>
      </c>
      <c r="C107" s="31">
        <v>7.993937011309777</v>
      </c>
      <c r="D107" s="31">
        <v>6.2205447397072842</v>
      </c>
      <c r="E107" s="31">
        <v>4.8036147306517876</v>
      </c>
      <c r="F107" s="31">
        <v>3.6909346978867248</v>
      </c>
      <c r="G107" s="31">
        <v>2.834429180510138</v>
      </c>
      <c r="H107" s="31">
        <v>2.1901595429746239</v>
      </c>
      <c r="I107" s="31">
        <v>1.718323975087352</v>
      </c>
      <c r="J107" s="31">
        <v>1.383257492010066</v>
      </c>
      <c r="K107" s="31">
        <v>1.153431934259088</v>
      </c>
      <c r="L107" s="31">
        <v>1.001455967705321</v>
      </c>
      <c r="M107" s="31">
        <v>0.90407508357420285</v>
      </c>
      <c r="N107" s="31">
        <v>0.84217159844577338</v>
      </c>
      <c r="O107" s="31">
        <v>0.80076465425465315</v>
      </c>
      <c r="P107" s="31">
        <v>0.76901021829001004</v>
      </c>
      <c r="Q107" s="31">
        <v>0.74020108319561828</v>
      </c>
      <c r="R107" s="32">
        <v>0.71176686696976077</v>
      </c>
    </row>
    <row r="108" spans="1:18" x14ac:dyDescent="0.25">
      <c r="A108" s="30">
        <v>628</v>
      </c>
      <c r="B108" s="31">
        <v>10.53949599152282</v>
      </c>
      <c r="C108" s="31">
        <v>8.2847712655980672</v>
      </c>
      <c r="D108" s="31">
        <v>6.452276654614713</v>
      </c>
      <c r="E108" s="31">
        <v>4.9849998087333054</v>
      </c>
      <c r="F108" s="31">
        <v>3.8300652034689429</v>
      </c>
      <c r="G108" s="31">
        <v>2.9387341396913191</v>
      </c>
      <c r="H108" s="31">
        <v>2.266404743624685</v>
      </c>
      <c r="I108" s="31">
        <v>1.772611966847867</v>
      </c>
      <c r="J108" s="31">
        <v>1.4210275862942601</v>
      </c>
      <c r="K108" s="31">
        <v>1.179460204251837</v>
      </c>
      <c r="L108" s="31">
        <v>1.0198552483631591</v>
      </c>
      <c r="M108" s="31">
        <v>0.91829497162532292</v>
      </c>
      <c r="N108" s="31">
        <v>0.8549984523900156</v>
      </c>
      <c r="O108" s="31">
        <v>0.81432159436350937</v>
      </c>
      <c r="P108" s="31">
        <v>0.78475712660662833</v>
      </c>
      <c r="Q108" s="31">
        <v>0.75893460353480779</v>
      </c>
      <c r="R108" s="32">
        <v>0.73362040491796066</v>
      </c>
    </row>
    <row r="109" spans="1:18" x14ac:dyDescent="0.25">
      <c r="A109" s="30">
        <v>648</v>
      </c>
      <c r="B109" s="31">
        <v>10.909889279763689</v>
      </c>
      <c r="C109" s="31">
        <v>8.5851646943299489</v>
      </c>
      <c r="D109" s="31">
        <v>6.6921952719734126</v>
      </c>
      <c r="E109" s="31">
        <v>5.1733054246262844</v>
      </c>
      <c r="F109" s="31">
        <v>3.9749563895753131</v>
      </c>
      <c r="G109" s="31">
        <v>3.0477462294618491</v>
      </c>
      <c r="H109" s="31">
        <v>2.3464098322817941</v>
      </c>
      <c r="I109" s="31">
        <v>1.8298189113856369</v>
      </c>
      <c r="J109" s="31">
        <v>1.4609820054784231</v>
      </c>
      <c r="K109" s="31">
        <v>1.207044478619768</v>
      </c>
      <c r="L109" s="31">
        <v>1.0392885202239059</v>
      </c>
      <c r="M109" s="31">
        <v>0.93313314505957146</v>
      </c>
      <c r="N109" s="31">
        <v>0.86813419325012309</v>
      </c>
      <c r="O109" s="31">
        <v>0.82798433027345386</v>
      </c>
      <c r="P109" s="31">
        <v>0.80051304696209868</v>
      </c>
      <c r="Q109" s="31">
        <v>0.77768665950307525</v>
      </c>
      <c r="R109" s="32">
        <v>0.7556083094380277</v>
      </c>
    </row>
    <row r="110" spans="1:18" x14ac:dyDescent="0.25">
      <c r="A110" s="30">
        <v>668</v>
      </c>
      <c r="B110" s="31">
        <v>11.29144790184295</v>
      </c>
      <c r="C110" s="31">
        <v>8.8952358634478799</v>
      </c>
      <c r="D110" s="31">
        <v>6.9404103436183409</v>
      </c>
      <c r="E110" s="31">
        <v>5.3686325160581596</v>
      </c>
      <c r="F110" s="31">
        <v>4.1257003798257674</v>
      </c>
      <c r="G110" s="31">
        <v>3.1615487593341491</v>
      </c>
      <c r="H110" s="31">
        <v>2.4302493043508742</v>
      </c>
      <c r="I110" s="31">
        <v>1.890010489998065</v>
      </c>
      <c r="J110" s="31">
        <v>1.503177616752444</v>
      </c>
      <c r="K110" s="31">
        <v>1.2362328104452729</v>
      </c>
      <c r="L110" s="31">
        <v>1.0597950222624251</v>
      </c>
      <c r="M110" s="31">
        <v>0.94862002874432427</v>
      </c>
      <c r="N110" s="31">
        <v>0.88160043178594072</v>
      </c>
      <c r="O110" s="31">
        <v>0.84176565863685771</v>
      </c>
      <c r="P110" s="31">
        <v>0.81628196190123237</v>
      </c>
      <c r="Q110" s="31">
        <v>0.79645241953776824</v>
      </c>
      <c r="R110" s="32">
        <v>0.77771693485975046</v>
      </c>
    </row>
    <row r="111" spans="1:18" x14ac:dyDescent="0.25">
      <c r="A111" s="30">
        <v>688</v>
      </c>
      <c r="B111" s="31">
        <v>11.684299968582989</v>
      </c>
      <c r="C111" s="31">
        <v>9.2151040696667721</v>
      </c>
      <c r="D111" s="31">
        <v>7.197032352156878</v>
      </c>
      <c r="E111" s="31">
        <v>5.5710827515288228</v>
      </c>
      <c r="F111" s="31">
        <v>4.2823900286126726</v>
      </c>
      <c r="G111" s="31">
        <v>3.2802257695930792</v>
      </c>
      <c r="H111" s="31">
        <v>2.5179983860092578</v>
      </c>
      <c r="I111" s="31">
        <v>1.9532531147549941</v>
      </c>
      <c r="J111" s="31">
        <v>1.5476720180786541</v>
      </c>
      <c r="K111" s="31">
        <v>1.2670739835831619</v>
      </c>
      <c r="L111" s="31">
        <v>1.0814147242260419</v>
      </c>
      <c r="M111" s="31">
        <v>0.96478677831936477</v>
      </c>
      <c r="N111" s="31">
        <v>0.89541950952976124</v>
      </c>
      <c r="O111" s="31">
        <v>0.85567910687847781</v>
      </c>
      <c r="P111" s="31">
        <v>0.83206858474131429</v>
      </c>
      <c r="Q111" s="31">
        <v>0.81522778284862651</v>
      </c>
      <c r="R111" s="32">
        <v>0.79993336628534084</v>
      </c>
    </row>
    <row r="112" spans="1:18" x14ac:dyDescent="0.25">
      <c r="A112" s="30">
        <v>708</v>
      </c>
      <c r="B112" s="31">
        <v>12.08857432157872</v>
      </c>
      <c r="C112" s="31">
        <v>9.5448893404739827</v>
      </c>
      <c r="D112" s="31">
        <v>7.4621725109688928</v>
      </c>
      <c r="E112" s="31">
        <v>5.7807585303106128</v>
      </c>
      <c r="F112" s="31">
        <v>4.4451189211008737</v>
      </c>
      <c r="G112" s="31">
        <v>3.4038620312959722</v>
      </c>
      <c r="H112" s="31">
        <v>2.6097330342067782</v>
      </c>
      <c r="I112" s="31">
        <v>2.0196139284987269</v>
      </c>
      <c r="J112" s="31">
        <v>1.5945235381918561</v>
      </c>
      <c r="K112" s="31">
        <v>1.2996175126607299</v>
      </c>
      <c r="L112" s="31">
        <v>1.10418832663452</v>
      </c>
      <c r="M112" s="31">
        <v>0.98166528019696964</v>
      </c>
      <c r="N112" s="31">
        <v>0.90961449878636114</v>
      </c>
      <c r="O112" s="31">
        <v>0.86973893319557616</v>
      </c>
      <c r="P112" s="31">
        <v>0.84787835957208924</v>
      </c>
      <c r="Q112" s="31">
        <v>0.83400937941788533</v>
      </c>
      <c r="R112" s="32">
        <v>0.82224541958958874</v>
      </c>
    </row>
    <row r="113" spans="1:18" x14ac:dyDescent="0.25">
      <c r="A113" s="30">
        <v>728</v>
      </c>
      <c r="B113" s="31">
        <v>12.50440053319743</v>
      </c>
      <c r="C113" s="31">
        <v>9.8847124341293053</v>
      </c>
      <c r="D113" s="31">
        <v>7.7359427642066656</v>
      </c>
      <c r="E113" s="31">
        <v>5.9977629824483119</v>
      </c>
      <c r="F113" s="31">
        <v>4.6139813732276309</v>
      </c>
      <c r="G113" s="31">
        <v>3.5325430462725729</v>
      </c>
      <c r="H113" s="31">
        <v>2.7055299366656662</v>
      </c>
      <c r="I113" s="31">
        <v>2.0891608048440138</v>
      </c>
      <c r="J113" s="31">
        <v>1.6437912365992751</v>
      </c>
      <c r="K113" s="31">
        <v>1.3339136430776799</v>
      </c>
      <c r="L113" s="31">
        <v>1.1281572607800789</v>
      </c>
      <c r="M113" s="31">
        <v>0.99928815156184414</v>
      </c>
      <c r="N113" s="31">
        <v>0.92420920263290041</v>
      </c>
      <c r="O113" s="31">
        <v>0.88396012655780631</v>
      </c>
      <c r="P113" s="31">
        <v>0.86371746125569271</v>
      </c>
      <c r="Q113" s="31">
        <v>0.85279457000019565</v>
      </c>
      <c r="R113" s="32">
        <v>0.84464164141956044</v>
      </c>
    </row>
    <row r="114" spans="1:18" x14ac:dyDescent="0.25">
      <c r="A114" s="30">
        <v>748</v>
      </c>
      <c r="B114" s="31">
        <v>12.931908906578901</v>
      </c>
      <c r="C114" s="31">
        <v>10.234694839665019</v>
      </c>
      <c r="D114" s="31">
        <v>8.018455786794954</v>
      </c>
      <c r="E114" s="31">
        <v>6.2221999687591598</v>
      </c>
      <c r="F114" s="31">
        <v>4.7890724317026789</v>
      </c>
      <c r="G114" s="31">
        <v>3.6663550471251201</v>
      </c>
      <c r="H114" s="31">
        <v>2.8054665118806592</v>
      </c>
      <c r="I114" s="31">
        <v>2.1619623481780428</v>
      </c>
      <c r="J114" s="31">
        <v>1.695534903580602</v>
      </c>
      <c r="K114" s="31">
        <v>1.370013351006222</v>
      </c>
      <c r="L114" s="31">
        <v>1.153363688727387</v>
      </c>
      <c r="M114" s="31">
        <v>1.0176887403711281</v>
      </c>
      <c r="N114" s="31">
        <v>0.93922815491905731</v>
      </c>
      <c r="O114" s="31">
        <v>0.89835840670735934</v>
      </c>
      <c r="P114" s="31">
        <v>0.87959279542679536</v>
      </c>
      <c r="Q114" s="31">
        <v>0.87158144612270749</v>
      </c>
      <c r="R114" s="32">
        <v>0.86711130919496082</v>
      </c>
    </row>
    <row r="115" spans="1:18" x14ac:dyDescent="0.25">
      <c r="A115" s="33">
        <v>768</v>
      </c>
      <c r="B115" s="34">
        <v>13.371230475635331</v>
      </c>
      <c r="C115" s="34">
        <v>10.59495877688582</v>
      </c>
      <c r="D115" s="34">
        <v>8.3098249844309535</v>
      </c>
      <c r="E115" s="34">
        <v>6.4541740808328498</v>
      </c>
      <c r="F115" s="34">
        <v>4.9704878740082021</v>
      </c>
      <c r="G115" s="34">
        <v>3.8053849972282752</v>
      </c>
      <c r="H115" s="34">
        <v>2.9096209091188951</v>
      </c>
      <c r="I115" s="34">
        <v>2.2380878936604658</v>
      </c>
      <c r="J115" s="34">
        <v>1.7498150601879741</v>
      </c>
      <c r="K115" s="34">
        <v>1.4079683433909591</v>
      </c>
      <c r="L115" s="34">
        <v>1.1798505033135569</v>
      </c>
      <c r="M115" s="34">
        <v>1.03690112535446</v>
      </c>
      <c r="N115" s="34">
        <v>0.9546966202669136</v>
      </c>
      <c r="O115" s="34">
        <v>0.91295022415877203</v>
      </c>
      <c r="P115" s="34">
        <v>0.89551199849246998</v>
      </c>
      <c r="Q115" s="34">
        <v>0.89036883008494516</v>
      </c>
      <c r="R115" s="35">
        <v>0.8896444311077687</v>
      </c>
    </row>
    <row r="118" spans="1:18" ht="28.9" customHeight="1" x14ac:dyDescent="0.5">
      <c r="A118" s="1" t="s">
        <v>31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32</v>
      </c>
      <c r="B121" s="6">
        <v>1.625</v>
      </c>
      <c r="C121" s="6" t="s">
        <v>12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33</v>
      </c>
      <c r="B125" s="23" t="s">
        <v>34</v>
      </c>
    </row>
    <row r="126" spans="1:18" x14ac:dyDescent="0.25">
      <c r="A126" s="5">
        <v>0</v>
      </c>
      <c r="B126" s="32">
        <v>0.34000000000000008</v>
      </c>
    </row>
    <row r="127" spans="1:18" x14ac:dyDescent="0.25">
      <c r="A127" s="5">
        <v>0.125</v>
      </c>
      <c r="B127" s="32">
        <v>0.32984166666666659</v>
      </c>
    </row>
    <row r="128" spans="1:18" x14ac:dyDescent="0.25">
      <c r="A128" s="5">
        <v>0.25</v>
      </c>
      <c r="B128" s="32">
        <v>0.23980208333333339</v>
      </c>
    </row>
    <row r="129" spans="1:2" x14ac:dyDescent="0.25">
      <c r="A129" s="5">
        <v>0.375</v>
      </c>
      <c r="B129" s="32">
        <v>0.14126250000000001</v>
      </c>
    </row>
    <row r="130" spans="1:2" x14ac:dyDescent="0.25">
      <c r="A130" s="5">
        <v>0.5</v>
      </c>
      <c r="B130" s="32">
        <v>0.1284166666666666</v>
      </c>
    </row>
    <row r="131" spans="1:2" x14ac:dyDescent="0.25">
      <c r="A131" s="5">
        <v>0.625</v>
      </c>
      <c r="B131" s="32">
        <v>9.1840277777777701E-2</v>
      </c>
    </row>
    <row r="132" spans="1:2" x14ac:dyDescent="0.25">
      <c r="A132" s="5">
        <v>0.75</v>
      </c>
      <c r="B132" s="32">
        <v>6.2625000000000153E-2</v>
      </c>
    </row>
    <row r="133" spans="1:2" x14ac:dyDescent="0.25">
      <c r="A133" s="5">
        <v>0.875</v>
      </c>
      <c r="B133" s="32">
        <v>4.4060277777777657E-2</v>
      </c>
    </row>
    <row r="134" spans="1:2" x14ac:dyDescent="0.25">
      <c r="A134" s="5">
        <v>1</v>
      </c>
      <c r="B134" s="32">
        <v>1.788888888888884E-2</v>
      </c>
    </row>
    <row r="135" spans="1:2" x14ac:dyDescent="0.25">
      <c r="A135" s="5">
        <v>1.125</v>
      </c>
      <c r="B135" s="32">
        <v>2.453281249999999E-2</v>
      </c>
    </row>
    <row r="136" spans="1:2" x14ac:dyDescent="0.25">
      <c r="A136" s="5">
        <v>1.25</v>
      </c>
      <c r="B136" s="32">
        <v>2.9743589743584931E-3</v>
      </c>
    </row>
    <row r="137" spans="1:2" x14ac:dyDescent="0.25">
      <c r="A137" s="5">
        <v>1.375</v>
      </c>
      <c r="B137" s="32">
        <v>9.5515916787615174E-3</v>
      </c>
    </row>
    <row r="138" spans="1:2" x14ac:dyDescent="0.25">
      <c r="A138" s="5">
        <v>1.5</v>
      </c>
      <c r="B138" s="32">
        <v>5.9811320754714634E-3</v>
      </c>
    </row>
    <row r="139" spans="1:2" x14ac:dyDescent="0.25">
      <c r="A139" s="5">
        <v>1.625</v>
      </c>
      <c r="B139" s="32">
        <v>0</v>
      </c>
    </row>
    <row r="140" spans="1:2" x14ac:dyDescent="0.25">
      <c r="A140" s="5">
        <v>1.75</v>
      </c>
      <c r="B140" s="32">
        <v>0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jXpzY2/fpw7fPywu+XIhAzIHfmao5mokyEh2uS+ktJpJJHrDfioc2N57bZptLvSjEgH9+uIPi6BzLnI8eqagRw==" saltValue="k4CQsS0O5gsY3V0kMXz6JQ==" spinCount="100000" sheet="1" objects="1" scenarios="1"/>
  <protectedRanges>
    <protectedRange sqref="B36" name="Range1" securityDescriptor="O:WDG:WDD:(A;;CC;;;WD)"/>
  </protectedRange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5:AH126"/>
  <sheetViews>
    <sheetView tabSelected="1" workbookViewId="0">
      <selection activeCell="E33" sqref="E3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0.42999999999999988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-80</v>
      </c>
      <c r="B41" s="6">
        <v>51.224501313956161</v>
      </c>
      <c r="C41" s="6">
        <f>51.2245013139561 * $B$36 / 100</f>
        <v>51.224501313956097</v>
      </c>
      <c r="D41" s="6">
        <v>6.4541733333333333</v>
      </c>
      <c r="E41" s="7">
        <f>6.45417333333333 * $B$36 / 100</f>
        <v>6.4541733333333298</v>
      </c>
    </row>
    <row r="42" spans="1:5" x14ac:dyDescent="0.25">
      <c r="A42" s="5">
        <v>-70</v>
      </c>
      <c r="B42" s="6">
        <v>52.015348595213332</v>
      </c>
      <c r="C42" s="6">
        <f>52.0153485952133 * $B$36 / 100</f>
        <v>52.015348595213297</v>
      </c>
      <c r="D42" s="6">
        <v>6.553818333333334</v>
      </c>
      <c r="E42" s="7">
        <f>6.55381833333333 * $B$36 / 100</f>
        <v>6.5538183333333304</v>
      </c>
    </row>
    <row r="43" spans="1:5" x14ac:dyDescent="0.25">
      <c r="A43" s="5">
        <v>-60</v>
      </c>
      <c r="B43" s="6">
        <v>52.80619587647049</v>
      </c>
      <c r="C43" s="6">
        <f>52.8061958764704 * $B$36 / 100</f>
        <v>52.806195876470404</v>
      </c>
      <c r="D43" s="6">
        <v>6.6534633333333337</v>
      </c>
      <c r="E43" s="7">
        <f>6.65346333333333 * $B$36 / 100</f>
        <v>6.6534633333333311</v>
      </c>
    </row>
    <row r="44" spans="1:5" x14ac:dyDescent="0.25">
      <c r="A44" s="5">
        <v>-50</v>
      </c>
      <c r="B44" s="6">
        <v>53.597043157727647</v>
      </c>
      <c r="C44" s="6">
        <f>53.5970431577276 * $B$36 / 100</f>
        <v>53.597043157727597</v>
      </c>
      <c r="D44" s="6">
        <v>6.7531083333333344</v>
      </c>
      <c r="E44" s="7">
        <f>6.75310833333333 * $B$36 / 100</f>
        <v>6.7531083333333299</v>
      </c>
    </row>
    <row r="45" spans="1:5" x14ac:dyDescent="0.25">
      <c r="A45" s="5">
        <v>-40</v>
      </c>
      <c r="B45" s="6">
        <v>54.387890438984819</v>
      </c>
      <c r="C45" s="6">
        <f>54.3878904389848 * $B$36 / 100</f>
        <v>54.387890438984797</v>
      </c>
      <c r="D45" s="6">
        <v>6.8527533333333333</v>
      </c>
      <c r="E45" s="7">
        <f>6.85275333333333 * $B$36 / 100</f>
        <v>6.8527533333333288</v>
      </c>
    </row>
    <row r="46" spans="1:5" x14ac:dyDescent="0.25">
      <c r="A46" s="5">
        <v>-30</v>
      </c>
      <c r="B46" s="6">
        <v>55.178737720241983</v>
      </c>
      <c r="C46" s="6">
        <f>55.1787377202419 * $B$36 / 100</f>
        <v>55.178737720241898</v>
      </c>
      <c r="D46" s="6">
        <v>6.9523983333333339</v>
      </c>
      <c r="E46" s="7">
        <f>6.95239833333333 * $B$36 / 100</f>
        <v>6.9523983333333312</v>
      </c>
    </row>
    <row r="47" spans="1:5" x14ac:dyDescent="0.25">
      <c r="A47" s="5">
        <v>-20</v>
      </c>
      <c r="B47" s="6">
        <v>55.969585001499148</v>
      </c>
      <c r="C47" s="6">
        <f>55.9695850014991 * $B$36 / 100</f>
        <v>55.969585001499098</v>
      </c>
      <c r="D47" s="6">
        <v>7.0520433333333337</v>
      </c>
      <c r="E47" s="7">
        <f>7.05204333333333 * $B$36 / 100</f>
        <v>7.0520433333333301</v>
      </c>
    </row>
    <row r="48" spans="1:5" x14ac:dyDescent="0.25">
      <c r="A48" s="5">
        <v>-10</v>
      </c>
      <c r="B48" s="6">
        <v>56.760432282756312</v>
      </c>
      <c r="C48" s="6">
        <f>56.7604322827563 * $B$36 / 100</f>
        <v>56.760432282756298</v>
      </c>
      <c r="D48" s="6">
        <v>7.1516883333333334</v>
      </c>
      <c r="E48" s="7">
        <f>7.15168833333333 * $B$36 / 100</f>
        <v>7.151688333333329</v>
      </c>
    </row>
    <row r="49" spans="1:18" x14ac:dyDescent="0.25">
      <c r="A49" s="5">
        <v>0</v>
      </c>
      <c r="B49" s="6">
        <v>57.551279564013477</v>
      </c>
      <c r="C49" s="6">
        <f>57.5512795640134 * $B$36 / 100</f>
        <v>57.551279564013406</v>
      </c>
      <c r="D49" s="6">
        <v>7.2513333333333332</v>
      </c>
      <c r="E49" s="7">
        <f>7.25133333333333 * $B$36 / 100</f>
        <v>7.2513333333333296</v>
      </c>
    </row>
    <row r="50" spans="1:18" x14ac:dyDescent="0.25">
      <c r="A50" s="5">
        <v>10</v>
      </c>
      <c r="B50" s="6">
        <v>58.272601809555717</v>
      </c>
      <c r="C50" s="6">
        <f>58.2726018095557 * $B$36 / 100</f>
        <v>58.272601809555702</v>
      </c>
      <c r="D50" s="6">
        <v>7.3422183333333324</v>
      </c>
      <c r="E50" s="7">
        <f>7.34221833333333 * $B$36 / 100</f>
        <v>7.3422183333333297</v>
      </c>
    </row>
    <row r="51" spans="1:18" x14ac:dyDescent="0.25">
      <c r="A51" s="5">
        <v>20</v>
      </c>
      <c r="B51" s="6">
        <v>58.993924055097978</v>
      </c>
      <c r="C51" s="6">
        <f>58.9939240550979 * $B$36 / 100</f>
        <v>58.993924055097892</v>
      </c>
      <c r="D51" s="6">
        <v>7.4331033333333343</v>
      </c>
      <c r="E51" s="7">
        <f>7.43310333333333 * $B$36 / 100</f>
        <v>7.4331033333333298</v>
      </c>
    </row>
    <row r="52" spans="1:18" x14ac:dyDescent="0.25">
      <c r="A52" s="5">
        <v>30</v>
      </c>
      <c r="B52" s="6">
        <v>59.715246300640231</v>
      </c>
      <c r="C52" s="6">
        <f>59.7152463006402 * $B$36 / 100</f>
        <v>59.715246300640203</v>
      </c>
      <c r="D52" s="6">
        <v>7.5239883333333344</v>
      </c>
      <c r="E52" s="7">
        <f>7.52398833333333 * $B$36 / 100</f>
        <v>7.5239883333333299</v>
      </c>
    </row>
    <row r="53" spans="1:18" x14ac:dyDescent="0.25">
      <c r="A53" s="5">
        <v>40</v>
      </c>
      <c r="B53" s="6">
        <v>60.436568546182478</v>
      </c>
      <c r="C53" s="6">
        <f>60.4365685461824 * $B$36 / 100</f>
        <v>60.4365685461824</v>
      </c>
      <c r="D53" s="6">
        <v>7.6148733333333336</v>
      </c>
      <c r="E53" s="7">
        <f>7.61487333333333 * $B$36 / 100</f>
        <v>7.6148733333333301</v>
      </c>
    </row>
    <row r="54" spans="1:18" x14ac:dyDescent="0.25">
      <c r="A54" s="5">
        <v>50</v>
      </c>
      <c r="B54" s="6">
        <v>61.157890791724718</v>
      </c>
      <c r="C54" s="6">
        <f>61.1578907917247 * $B$36 / 100</f>
        <v>61.157890791724697</v>
      </c>
      <c r="D54" s="6">
        <v>7.7057583333333328</v>
      </c>
      <c r="E54" s="7">
        <f>7.70575833333333 * $B$36 / 100</f>
        <v>7.7057583333333302</v>
      </c>
    </row>
    <row r="55" spans="1:18" x14ac:dyDescent="0.25">
      <c r="A55" s="5">
        <v>60</v>
      </c>
      <c r="B55" s="6">
        <v>61.879213037266979</v>
      </c>
      <c r="C55" s="6">
        <f>61.8792130372669 * $B$36 / 100</f>
        <v>61.879213037266901</v>
      </c>
      <c r="D55" s="6">
        <v>7.7966433333333338</v>
      </c>
      <c r="E55" s="7">
        <f>7.79664333333333 * $B$36 / 100</f>
        <v>7.7966433333333303</v>
      </c>
    </row>
    <row r="56" spans="1:18" x14ac:dyDescent="0.25">
      <c r="A56" s="5">
        <v>70</v>
      </c>
      <c r="B56" s="6">
        <v>62.600535282809233</v>
      </c>
      <c r="C56" s="6">
        <f>62.6005352828092 * $B$36 / 100</f>
        <v>62.600535282809197</v>
      </c>
      <c r="D56" s="6">
        <v>7.8875283333333348</v>
      </c>
      <c r="E56" s="7">
        <f>7.88752833333333 * $B$36 / 100</f>
        <v>7.8875283333333304</v>
      </c>
    </row>
    <row r="57" spans="1:18" x14ac:dyDescent="0.25">
      <c r="A57" s="8">
        <v>80</v>
      </c>
      <c r="B57" s="9">
        <v>63.32185752835148</v>
      </c>
      <c r="C57" s="9">
        <f>63.3218575283514 * $B$36 / 100</f>
        <v>63.321857528351401</v>
      </c>
      <c r="D57" s="9">
        <v>7.9784133333333349</v>
      </c>
      <c r="E57" s="10">
        <f>7.97841333333333 * $B$36 / 100</f>
        <v>7.9784133333333296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34" x14ac:dyDescent="0.25">
      <c r="A65" s="24" t="s">
        <v>29</v>
      </c>
      <c r="B65" s="25" t="s">
        <v>19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43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-80</v>
      </c>
      <c r="B67" s="31">
        <v>5.4357584795662186</v>
      </c>
      <c r="C67" s="31">
        <v>4.7959038242583434</v>
      </c>
      <c r="D67" s="31">
        <v>4.2282267475853832</v>
      </c>
      <c r="E67" s="31">
        <v>3.726748163614638</v>
      </c>
      <c r="F67" s="31">
        <v>3.2857475379980698</v>
      </c>
      <c r="G67" s="31">
        <v>2.899762887972305</v>
      </c>
      <c r="H67" s="31">
        <v>2.563590782358633</v>
      </c>
      <c r="I67" s="31">
        <v>2.272286341562995</v>
      </c>
      <c r="J67" s="31">
        <v>2.021163237575994</v>
      </c>
      <c r="K67" s="31">
        <v>1.805793693972908</v>
      </c>
      <c r="L67" s="31">
        <v>1.622008485913657</v>
      </c>
      <c r="M67" s="31">
        <v>1.4658969401428339</v>
      </c>
      <c r="N67" s="31">
        <v>1.3338069349896839</v>
      </c>
      <c r="O67" s="31">
        <v>1.222344900368119</v>
      </c>
      <c r="P67" s="31">
        <v>1.128375817776716</v>
      </c>
      <c r="Q67" s="31">
        <v>1.0490232202987</v>
      </c>
      <c r="R67" s="31">
        <v>0.98166919260196828</v>
      </c>
      <c r="S67" s="31">
        <v>0.92395437093907717</v>
      </c>
      <c r="T67" s="31">
        <v>0.87377794314723012</v>
      </c>
      <c r="U67" s="31">
        <v>0.82929764864831501</v>
      </c>
      <c r="V67" s="31">
        <v>0.78892977844886447</v>
      </c>
      <c r="W67" s="31">
        <v>0.75134917514006194</v>
      </c>
      <c r="X67" s="31">
        <v>0.71548923289778454</v>
      </c>
      <c r="Y67" s="31">
        <v>0.68054189748253102</v>
      </c>
      <c r="Z67" s="31">
        <v>0.64595766623949136</v>
      </c>
      <c r="AA67" s="31">
        <v>0.61144558809850857</v>
      </c>
      <c r="AB67" s="31">
        <v>0.57697326357409118</v>
      </c>
      <c r="AC67" s="31">
        <v>0.5427668447653744</v>
      </c>
      <c r="AD67" s="31">
        <v>0.50931103535618416</v>
      </c>
      <c r="AE67" s="31">
        <v>0.47734909061504299</v>
      </c>
      <c r="AF67" s="31">
        <v>0.44788281739503</v>
      </c>
      <c r="AG67" s="31">
        <v>0.4221725741340131</v>
      </c>
      <c r="AH67" s="32">
        <v>0.40173727085442218</v>
      </c>
    </row>
    <row r="68" spans="1:34" x14ac:dyDescent="0.25">
      <c r="A68" s="30">
        <v>-70</v>
      </c>
      <c r="B68" s="31">
        <v>5.5291712034771798</v>
      </c>
      <c r="C68" s="31">
        <v>4.8778618321048377</v>
      </c>
      <c r="D68" s="31">
        <v>4.2997127066260452</v>
      </c>
      <c r="E68" s="31">
        <v>3.788703288718835</v>
      </c>
      <c r="F68" s="31">
        <v>3.3390715916458968</v>
      </c>
      <c r="G68" s="31">
        <v>2.9453141802545879</v>
      </c>
      <c r="H68" s="31">
        <v>2.6021861709769212</v>
      </c>
      <c r="I68" s="31">
        <v>2.3047012318295632</v>
      </c>
      <c r="J68" s="31">
        <v>2.0481315824138568</v>
      </c>
      <c r="K68" s="31">
        <v>1.8280079939157989</v>
      </c>
      <c r="L68" s="31">
        <v>1.6401197891060439</v>
      </c>
      <c r="M68" s="31">
        <v>1.480514842339907</v>
      </c>
      <c r="N68" s="31">
        <v>1.3454995795573661</v>
      </c>
      <c r="O68" s="31">
        <v>1.231638978283065</v>
      </c>
      <c r="P68" s="31">
        <v>1.1357565676263</v>
      </c>
      <c r="Q68" s="31">
        <v>1.0549344282810269</v>
      </c>
      <c r="R68" s="31">
        <v>0.98651319252587766</v>
      </c>
      <c r="S68" s="31">
        <v>0.92809204422412095</v>
      </c>
      <c r="T68" s="31">
        <v>0.87752871882371952</v>
      </c>
      <c r="U68" s="31">
        <v>0.83293950335725775</v>
      </c>
      <c r="V68" s="31">
        <v>0.79269923644201246</v>
      </c>
      <c r="W68" s="31">
        <v>0.75544130827989353</v>
      </c>
      <c r="X68" s="31">
        <v>0.7200576606575011</v>
      </c>
      <c r="Y68" s="31">
        <v>0.68569878694606246</v>
      </c>
      <c r="Z68" s="31">
        <v>0.65177373210151224</v>
      </c>
      <c r="AA68" s="31">
        <v>0.61795009266440826</v>
      </c>
      <c r="AB68" s="31">
        <v>0.58415401675998002</v>
      </c>
      <c r="AC68" s="31">
        <v>0.55057020409809332</v>
      </c>
      <c r="AD68" s="31">
        <v>0.51764190597333493</v>
      </c>
      <c r="AE68" s="31">
        <v>0.4860709252649012</v>
      </c>
      <c r="AF68" s="31">
        <v>0.45681761643665197</v>
      </c>
      <c r="AG68" s="31">
        <v>0.43110088553715542</v>
      </c>
      <c r="AH68" s="32">
        <v>0.41039819019954399</v>
      </c>
    </row>
    <row r="69" spans="1:34" x14ac:dyDescent="0.25">
      <c r="A69" s="30">
        <v>-60</v>
      </c>
      <c r="B69" s="31">
        <v>5.6247188013958827</v>
      </c>
      <c r="C69" s="31">
        <v>4.9617896049209733</v>
      </c>
      <c r="D69" s="31">
        <v>4.3730099658077801</v>
      </c>
      <c r="E69" s="31">
        <v>3.8523178933450701</v>
      </c>
      <c r="F69" s="31">
        <v>3.3939099484062569</v>
      </c>
      <c r="G69" s="31">
        <v>2.9922412434494259</v>
      </c>
      <c r="H69" s="31">
        <v>2.6420254425173209</v>
      </c>
      <c r="I69" s="31">
        <v>2.3382347612373402</v>
      </c>
      <c r="J69" s="31">
        <v>2.0760999668215492</v>
      </c>
      <c r="K69" s="31">
        <v>1.851110378066674</v>
      </c>
      <c r="L69" s="31">
        <v>1.6590138653540949</v>
      </c>
      <c r="M69" s="31">
        <v>1.495816850649865</v>
      </c>
      <c r="N69" s="31">
        <v>1.3577843075046789</v>
      </c>
      <c r="O69" s="31">
        <v>1.2414397610539141</v>
      </c>
      <c r="P69" s="31">
        <v>1.143565288017601</v>
      </c>
      <c r="Q69" s="31">
        <v>1.0612015167004161</v>
      </c>
      <c r="R69" s="31">
        <v>0.99164762699171927</v>
      </c>
      <c r="S69" s="31">
        <v>0.93246135036551658</v>
      </c>
      <c r="T69" s="31">
        <v>0.88145896988048378</v>
      </c>
      <c r="U69" s="31">
        <v>0.83671532017994266</v>
      </c>
      <c r="V69" s="31">
        <v>0.7965637874919046</v>
      </c>
      <c r="W69" s="31">
        <v>0.75959630962899893</v>
      </c>
      <c r="X69" s="31">
        <v>0.72466337598855546</v>
      </c>
      <c r="Y69" s="31">
        <v>0.69087402755254435</v>
      </c>
      <c r="Z69" s="31">
        <v>0.65759585688760003</v>
      </c>
      <c r="AA69" s="31">
        <v>0.62445500814503074</v>
      </c>
      <c r="AB69" s="31">
        <v>0.59133617706079644</v>
      </c>
      <c r="AC69" s="31">
        <v>0.55838261095546571</v>
      </c>
      <c r="AD69" s="31">
        <v>0.52599610873436453</v>
      </c>
      <c r="AE69" s="31">
        <v>0.49483702088745601</v>
      </c>
      <c r="AF69" s="31">
        <v>0.46582424948925921</v>
      </c>
      <c r="AG69" s="31">
        <v>0.44013524819913041</v>
      </c>
      <c r="AH69" s="32">
        <v>0.41920602226089437</v>
      </c>
    </row>
    <row r="70" spans="1:34" x14ac:dyDescent="0.25">
      <c r="A70" s="30">
        <v>-50</v>
      </c>
      <c r="B70" s="31">
        <v>5.7224152610465184</v>
      </c>
      <c r="C70" s="31">
        <v>5.0477005795492209</v>
      </c>
      <c r="D70" s="31">
        <v>4.4481314110913424</v>
      </c>
      <c r="E70" s="31">
        <v>3.9176043125723718</v>
      </c>
      <c r="F70" s="31">
        <v>3.4502743924764618</v>
      </c>
      <c r="G70" s="31">
        <v>3.0405553108724179</v>
      </c>
      <c r="H70" s="31">
        <v>2.6831192794137149</v>
      </c>
      <c r="I70" s="31">
        <v>2.3728970613384801</v>
      </c>
      <c r="J70" s="31">
        <v>2.105077971469504</v>
      </c>
      <c r="K70" s="31">
        <v>1.8751098762142451</v>
      </c>
      <c r="L70" s="31">
        <v>1.678699193564809</v>
      </c>
      <c r="M70" s="31">
        <v>1.511810893097979</v>
      </c>
      <c r="N70" s="31">
        <v>1.3706684959751829</v>
      </c>
      <c r="O70" s="31">
        <v>1.2517540749425109</v>
      </c>
      <c r="P70" s="31">
        <v>1.1518082543307391</v>
      </c>
      <c r="Q70" s="31">
        <v>1.0678302100552639</v>
      </c>
      <c r="R70" s="31">
        <v>0.99707766961617628</v>
      </c>
      <c r="S70" s="31">
        <v>0.93706691209820647</v>
      </c>
      <c r="T70" s="31">
        <v>0.88557276817076225</v>
      </c>
      <c r="U70" s="31">
        <v>0.84062862008789818</v>
      </c>
      <c r="V70" s="31">
        <v>0.80052640168835065</v>
      </c>
      <c r="W70" s="31">
        <v>0.76381659839546567</v>
      </c>
      <c r="X70" s="31">
        <v>0.72930824721732523</v>
      </c>
      <c r="Y70" s="31">
        <v>0.69606893674660064</v>
      </c>
      <c r="Z70" s="31">
        <v>0.66342480716067498</v>
      </c>
      <c r="AA70" s="31">
        <v>0.63096055022157149</v>
      </c>
      <c r="AB70" s="31">
        <v>0.5985194092759798</v>
      </c>
      <c r="AC70" s="31">
        <v>0.56620317925522201</v>
      </c>
      <c r="AD70" s="31">
        <v>0.53437220667533236</v>
      </c>
      <c r="AE70" s="31">
        <v>0.50364538963698302</v>
      </c>
      <c r="AF70" s="31">
        <v>0.4749001778254609</v>
      </c>
      <c r="AG70" s="31">
        <v>0.44927257251080388</v>
      </c>
      <c r="AH70" s="32">
        <v>0.42815712654761751</v>
      </c>
    </row>
    <row r="71" spans="1:34" x14ac:dyDescent="0.25">
      <c r="A71" s="30">
        <v>-40</v>
      </c>
      <c r="B71" s="31">
        <v>5.8222746158265579</v>
      </c>
      <c r="C71" s="31">
        <v>5.1356082385053359</v>
      </c>
      <c r="D71" s="31">
        <v>4.5250899741107622</v>
      </c>
      <c r="E71" s="31">
        <v>3.9845749271530631</v>
      </c>
      <c r="F71" s="31">
        <v>3.508176753727108</v>
      </c>
      <c r="G71" s="31">
        <v>3.0902676615124389</v>
      </c>
      <c r="H71" s="31">
        <v>2.7254784097732578</v>
      </c>
      <c r="I71" s="31">
        <v>2.408698309358416</v>
      </c>
      <c r="J71" s="31">
        <v>2.1350752227014409</v>
      </c>
      <c r="K71" s="31">
        <v>1.900015563820509</v>
      </c>
      <c r="L71" s="31">
        <v>1.699184298318464</v>
      </c>
      <c r="M71" s="31">
        <v>1.528504943382812</v>
      </c>
      <c r="N71" s="31">
        <v>1.384159567785707</v>
      </c>
      <c r="O71" s="31">
        <v>1.2625887918839831</v>
      </c>
      <c r="P71" s="31">
        <v>1.1604917876191161</v>
      </c>
      <c r="Q71" s="31">
        <v>1.074826278517256</v>
      </c>
      <c r="R71" s="31">
        <v>1.002808539689207</v>
      </c>
      <c r="S71" s="31">
        <v>0.94191339783044425</v>
      </c>
      <c r="T71" s="31">
        <v>0.88987423122108911</v>
      </c>
      <c r="U71" s="31">
        <v>0.84468296972592649</v>
      </c>
      <c r="V71" s="31">
        <v>0.80459009479441779</v>
      </c>
      <c r="W71" s="31">
        <v>0.76810463946066221</v>
      </c>
      <c r="X71" s="31">
        <v>0.73399418834342522</v>
      </c>
      <c r="Y71" s="31">
        <v>0.70128487764614689</v>
      </c>
      <c r="Z71" s="31">
        <v>0.66926139515692451</v>
      </c>
      <c r="AA71" s="31">
        <v>0.63746698024851511</v>
      </c>
      <c r="AB71" s="31">
        <v>0.60570342387834242</v>
      </c>
      <c r="AC71" s="31">
        <v>0.57403106858841813</v>
      </c>
      <c r="AD71" s="31">
        <v>0.54276880850554221</v>
      </c>
      <c r="AE71" s="31">
        <v>0.51249408934110718</v>
      </c>
      <c r="AF71" s="31">
        <v>0.48404290839112107</v>
      </c>
      <c r="AG71" s="31">
        <v>0.4585098145363703</v>
      </c>
      <c r="AH71" s="32">
        <v>0.43724790824217757</v>
      </c>
    </row>
    <row r="72" spans="1:34" x14ac:dyDescent="0.25">
      <c r="A72" s="30">
        <v>-30</v>
      </c>
      <c r="B72" s="31">
        <v>5.9243109448067592</v>
      </c>
      <c r="C72" s="31">
        <v>5.2255261099783521</v>
      </c>
      <c r="D72" s="31">
        <v>4.6038986321733608</v>
      </c>
      <c r="E72" s="31">
        <v>4.0532421635127331</v>
      </c>
      <c r="F72" s="31">
        <v>3.567628907702074</v>
      </c>
      <c r="G72" s="31">
        <v>3.1413896200316489</v>
      </c>
      <c r="H72" s="31">
        <v>2.7691136073763878</v>
      </c>
      <c r="I72" s="31">
        <v>2.4456487281958741</v>
      </c>
      <c r="J72" s="31">
        <v>2.16610139253436</v>
      </c>
      <c r="K72" s="31">
        <v>1.925836562020752</v>
      </c>
      <c r="L72" s="31">
        <v>1.7204777498686239</v>
      </c>
      <c r="M72" s="31">
        <v>1.5459070208762069</v>
      </c>
      <c r="N72" s="31">
        <v>1.3982649914263821</v>
      </c>
      <c r="O72" s="31">
        <v>1.273950829486719</v>
      </c>
      <c r="P72" s="31">
        <v>1.1696222546094179</v>
      </c>
      <c r="Q72" s="31">
        <v>1.082195537931353</v>
      </c>
      <c r="R72" s="31">
        <v>1.008845502174067</v>
      </c>
      <c r="S72" s="31">
        <v>0.94700552164374729</v>
      </c>
      <c r="T72" s="31">
        <v>0.89436752223126226</v>
      </c>
      <c r="U72" s="31">
        <v>0.84888198141211424</v>
      </c>
      <c r="V72" s="31">
        <v>0.80875792824649073</v>
      </c>
      <c r="W72" s="31">
        <v>0.77246294337922083</v>
      </c>
      <c r="X72" s="31">
        <v>0.73872315903981978</v>
      </c>
      <c r="Y72" s="31">
        <v>0.70652325904243785</v>
      </c>
      <c r="Z72" s="31">
        <v>0.67510647878587071</v>
      </c>
      <c r="AA72" s="31">
        <v>0.64397460525364791</v>
      </c>
      <c r="AB72" s="31">
        <v>0.61288797701390485</v>
      </c>
      <c r="AC72" s="31">
        <v>0.58186548421939921</v>
      </c>
      <c r="AD72" s="31">
        <v>0.5511845686076311</v>
      </c>
      <c r="AE72" s="31">
        <v>0.52138122350073601</v>
      </c>
      <c r="AF72" s="31">
        <v>0.49324999380544909</v>
      </c>
      <c r="AG72" s="31">
        <v>0.4678439760132917</v>
      </c>
      <c r="AH72" s="32">
        <v>0.44647481820029689</v>
      </c>
    </row>
    <row r="73" spans="1:34" x14ac:dyDescent="0.25">
      <c r="A73" s="30">
        <v>-20</v>
      </c>
      <c r="B73" s="31">
        <v>6.0285383727311528</v>
      </c>
      <c r="C73" s="31">
        <v>5.3174677678305846</v>
      </c>
      <c r="D73" s="31">
        <v>4.6845704082597264</v>
      </c>
      <c r="E73" s="31">
        <v>4.1236184937502571</v>
      </c>
      <c r="F73" s="31">
        <v>3.6286427756185078</v>
      </c>
      <c r="G73" s="31">
        <v>3.1939325567654748</v>
      </c>
      <c r="H73" s="31">
        <v>2.814035691676815</v>
      </c>
      <c r="I73" s="31">
        <v>2.4837585864228431</v>
      </c>
      <c r="J73" s="31">
        <v>2.1981661986585319</v>
      </c>
      <c r="K73" s="31">
        <v>1.952582037623523</v>
      </c>
      <c r="L73" s="31">
        <v>1.742588164142119</v>
      </c>
      <c r="M73" s="31">
        <v>1.5640251906232741</v>
      </c>
      <c r="N73" s="31">
        <v>1.412992281060603</v>
      </c>
      <c r="O73" s="31">
        <v>1.2858471510324001</v>
      </c>
      <c r="P73" s="31">
        <v>1.179206067701599</v>
      </c>
      <c r="Q73" s="31">
        <v>1.089943849815795</v>
      </c>
      <c r="R73" s="31">
        <v>1.0151938677072641</v>
      </c>
      <c r="S73" s="31">
        <v>0.95234804329292022</v>
      </c>
      <c r="T73" s="31">
        <v>0.89905685007436109</v>
      </c>
      <c r="U73" s="31">
        <v>0.85322931313781869</v>
      </c>
      <c r="V73" s="31">
        <v>0.81303300915420784</v>
      </c>
      <c r="W73" s="31">
        <v>0.77689406637908998</v>
      </c>
      <c r="X73" s="31">
        <v>0.74349716465268767</v>
      </c>
      <c r="Y73" s="31">
        <v>0.71178553539990119</v>
      </c>
      <c r="Z73" s="31">
        <v>0.68096096163026587</v>
      </c>
      <c r="AA73" s="31">
        <v>0.6504837779380086</v>
      </c>
      <c r="AB73" s="31">
        <v>0.62007287050201221</v>
      </c>
      <c r="AC73" s="31">
        <v>0.58970567708576016</v>
      </c>
      <c r="AD73" s="31">
        <v>0.55961818703747568</v>
      </c>
      <c r="AE73" s="31">
        <v>0.53030494129001959</v>
      </c>
      <c r="AF73" s="31">
        <v>0.50251903236088691</v>
      </c>
      <c r="AG73" s="31">
        <v>0.47727210435226308</v>
      </c>
      <c r="AH73" s="32">
        <v>0.4558343529509834</v>
      </c>
    </row>
    <row r="74" spans="1:34" x14ac:dyDescent="0.25">
      <c r="A74" s="30">
        <v>-10</v>
      </c>
      <c r="B74" s="31">
        <v>6.1349710700170377</v>
      </c>
      <c r="C74" s="31">
        <v>5.4114468315976127</v>
      </c>
      <c r="D74" s="31">
        <v>4.7671183710237246</v>
      </c>
      <c r="E74" s="31">
        <v>4.195716435637781</v>
      </c>
      <c r="F74" s="31">
        <v>3.6912303243668418</v>
      </c>
      <c r="G74" s="31">
        <v>3.2479078877226319</v>
      </c>
      <c r="H74" s="31">
        <v>2.860255527801534</v>
      </c>
      <c r="I74" s="31">
        <v>2.523038198284592</v>
      </c>
      <c r="J74" s="31">
        <v>2.2312794044375099</v>
      </c>
      <c r="K74" s="31">
        <v>1.9802612031106599</v>
      </c>
      <c r="L74" s="31">
        <v>1.765524202739063</v>
      </c>
      <c r="M74" s="31">
        <v>1.582867563342415</v>
      </c>
      <c r="N74" s="31">
        <v>1.428348996525044</v>
      </c>
      <c r="O74" s="31">
        <v>1.298284765475983</v>
      </c>
      <c r="P74" s="31">
        <v>1.1892496849688901</v>
      </c>
      <c r="Q74" s="31">
        <v>1.0980771213620999</v>
      </c>
      <c r="R74" s="31">
        <v>1.021858992598597</v>
      </c>
      <c r="S74" s="31">
        <v>0.95794576820604238</v>
      </c>
      <c r="T74" s="31">
        <v>0.90394646929673783</v>
      </c>
      <c r="U74" s="31">
        <v>0.85772866856767749</v>
      </c>
      <c r="V74" s="31">
        <v>0.81741849030048364</v>
      </c>
      <c r="W74" s="31">
        <v>0.7814006103614427</v>
      </c>
      <c r="X74" s="31">
        <v>0.74831825620152503</v>
      </c>
      <c r="Y74" s="31">
        <v>0.71707320685633558</v>
      </c>
      <c r="Z74" s="31">
        <v>0.68682579294614321</v>
      </c>
      <c r="AA74" s="31">
        <v>0.65699489667591493</v>
      </c>
      <c r="AB74" s="31">
        <v>0.62725795183525812</v>
      </c>
      <c r="AC74" s="31">
        <v>0.59755094379837448</v>
      </c>
      <c r="AD74" s="31">
        <v>0.56806840952423665</v>
      </c>
      <c r="AE74" s="31">
        <v>0.53926343755641792</v>
      </c>
      <c r="AF74" s="31">
        <v>0.51184766802312953</v>
      </c>
      <c r="AG74" s="31">
        <v>0.4867912926373314</v>
      </c>
      <c r="AH74" s="32">
        <v>0.46532305469651192</v>
      </c>
    </row>
    <row r="75" spans="1:34" x14ac:dyDescent="0.25">
      <c r="A75" s="30">
        <v>0</v>
      </c>
      <c r="B75" s="31">
        <v>6.2436232527550128</v>
      </c>
      <c r="C75" s="31">
        <v>5.5074769664883112</v>
      </c>
      <c r="D75" s="31">
        <v>4.8515556347925113</v>
      </c>
      <c r="E75" s="31">
        <v>4.2695485526207371</v>
      </c>
      <c r="F75" s="31">
        <v>3.7554035665107892</v>
      </c>
      <c r="G75" s="31">
        <v>3.3033270745851109</v>
      </c>
      <c r="H75" s="31">
        <v>2.907784026550817</v>
      </c>
      <c r="I75" s="31">
        <v>2.5634979236996802</v>
      </c>
      <c r="J75" s="31">
        <v>2.2654508189081359</v>
      </c>
      <c r="K75" s="31">
        <v>2.0088833166372742</v>
      </c>
      <c r="L75" s="31">
        <v>1.7892945729328571</v>
      </c>
      <c r="M75" s="31">
        <v>1.602442295425299</v>
      </c>
      <c r="N75" s="31">
        <v>1.4443427433296649</v>
      </c>
      <c r="O75" s="31">
        <v>1.3112707274457081</v>
      </c>
      <c r="P75" s="31">
        <v>1.1997596101578241</v>
      </c>
      <c r="Q75" s="31">
        <v>1.1066013054350641</v>
      </c>
      <c r="R75" s="31">
        <v>1.028846278831153</v>
      </c>
      <c r="S75" s="31">
        <v>0.96380354748446384</v>
      </c>
      <c r="T75" s="31">
        <v>0.90904068011805716</v>
      </c>
      <c r="U75" s="31">
        <v>0.86238379703962131</v>
      </c>
      <c r="V75" s="31">
        <v>0.82191757014152156</v>
      </c>
      <c r="W75" s="31">
        <v>0.78598522290077732</v>
      </c>
      <c r="X75" s="31">
        <v>0.75318853037908107</v>
      </c>
      <c r="Y75" s="31">
        <v>0.72238781922276374</v>
      </c>
      <c r="Z75" s="31">
        <v>0.69270196766284009</v>
      </c>
      <c r="AA75" s="31">
        <v>0.66350840551499612</v>
      </c>
      <c r="AB75" s="31">
        <v>0.63444311417954491</v>
      </c>
      <c r="AC75" s="31">
        <v>0.60540062664143335</v>
      </c>
      <c r="AD75" s="31">
        <v>0.57653402747037319</v>
      </c>
      <c r="AE75" s="31">
        <v>0.54825495282065995</v>
      </c>
      <c r="AF75" s="31">
        <v>0.52123359043122275</v>
      </c>
      <c r="AG75" s="31">
        <v>0.4963986796257594</v>
      </c>
      <c r="AH75" s="32">
        <v>0.47493751131249351</v>
      </c>
    </row>
    <row r="76" spans="1:34" x14ac:dyDescent="0.25">
      <c r="A76" s="30">
        <v>10</v>
      </c>
      <c r="B76" s="31">
        <v>6.3545091827089308</v>
      </c>
      <c r="C76" s="31">
        <v>5.6055718833848234</v>
      </c>
      <c r="D76" s="31">
        <v>4.9378953595665029</v>
      </c>
      <c r="E76" s="31">
        <v>4.3451274538178311</v>
      </c>
      <c r="F76" s="31">
        <v>3.8211745602873282</v>
      </c>
      <c r="G76" s="31">
        <v>3.3602016247081741</v>
      </c>
      <c r="H76" s="31">
        <v>2.9566321443982089</v>
      </c>
      <c r="I76" s="31">
        <v>2.6051481682599311</v>
      </c>
      <c r="J76" s="31">
        <v>2.3006902967805072</v>
      </c>
      <c r="K76" s="31">
        <v>2.0384576820317561</v>
      </c>
      <c r="L76" s="31">
        <v>1.813908027670162</v>
      </c>
      <c r="M76" s="31">
        <v>1.622757588936877</v>
      </c>
      <c r="N76" s="31">
        <v>1.460981172657694</v>
      </c>
      <c r="O76" s="31">
        <v>1.3248121372430841</v>
      </c>
      <c r="P76" s="31">
        <v>1.21074239268818</v>
      </c>
      <c r="Q76" s="31">
        <v>1.1155224005727571</v>
      </c>
      <c r="R76" s="31">
        <v>1.0361611740612739</v>
      </c>
      <c r="S76" s="31">
        <v>0.96992627790283448</v>
      </c>
      <c r="T76" s="31">
        <v>0.91434382843121242</v>
      </c>
      <c r="U76" s="31">
        <v>0.86719849356483558</v>
      </c>
      <c r="V76" s="31">
        <v>0.82653349280679866</v>
      </c>
      <c r="W76" s="31">
        <v>0.79065059724484343</v>
      </c>
      <c r="X76" s="31">
        <v>0.75811012955139756</v>
      </c>
      <c r="Y76" s="31">
        <v>0.72773096398351811</v>
      </c>
      <c r="Z76" s="31">
        <v>0.69859052638294195</v>
      </c>
      <c r="AA76" s="31">
        <v>0.67002479417608984</v>
      </c>
      <c r="AB76" s="31">
        <v>0.64162829637399632</v>
      </c>
      <c r="AC76" s="31">
        <v>0.61325411357236714</v>
      </c>
      <c r="AD76" s="31">
        <v>0.58501387795160309</v>
      </c>
      <c r="AE76" s="31">
        <v>0.55727777327672723</v>
      </c>
      <c r="AF76" s="31">
        <v>0.53067453489743255</v>
      </c>
      <c r="AG76" s="31">
        <v>0.5060914497481086</v>
      </c>
      <c r="AH76" s="32">
        <v>0.48467435634773182</v>
      </c>
    </row>
    <row r="77" spans="1:34" x14ac:dyDescent="0.25">
      <c r="A77" s="30">
        <v>20</v>
      </c>
      <c r="B77" s="31">
        <v>6.4676431673159431</v>
      </c>
      <c r="C77" s="31">
        <v>5.7057453388425712</v>
      </c>
      <c r="D77" s="31">
        <v>5.0261507510194088</v>
      </c>
      <c r="E77" s="31">
        <v>4.4224657940210461</v>
      </c>
      <c r="F77" s="31">
        <v>3.888555409606731</v>
      </c>
      <c r="G77" s="31">
        <v>3.4185430911203718</v>
      </c>
      <c r="H77" s="31">
        <v>3.006810883490536</v>
      </c>
      <c r="I77" s="31">
        <v>2.6479993832304531</v>
      </c>
      <c r="J77" s="31">
        <v>2.3370077384380119</v>
      </c>
      <c r="K77" s="31">
        <v>2.0689936487957699</v>
      </c>
      <c r="L77" s="31">
        <v>1.8393733655709339</v>
      </c>
      <c r="M77" s="31">
        <v>1.6438216916153769</v>
      </c>
      <c r="N77" s="31">
        <v>1.4782719813656351</v>
      </c>
      <c r="O77" s="31">
        <v>1.338916140842902</v>
      </c>
      <c r="P77" s="31">
        <v>1.2222046276530301</v>
      </c>
      <c r="Q77" s="31">
        <v>1.1248464509865379</v>
      </c>
      <c r="R77" s="31">
        <v>1.043809171618596</v>
      </c>
      <c r="S77" s="31">
        <v>0.9763189019090478</v>
      </c>
      <c r="T77" s="31">
        <v>0.91986030580240286</v>
      </c>
      <c r="U77" s="31">
        <v>0.87217659882779752</v>
      </c>
      <c r="V77" s="31">
        <v>0.83126954809906828</v>
      </c>
      <c r="W77" s="31">
        <v>0.795399472314683</v>
      </c>
      <c r="X77" s="31">
        <v>0.76308524175779613</v>
      </c>
      <c r="Y77" s="31">
        <v>0.73310427829619396</v>
      </c>
      <c r="Z77" s="31">
        <v>0.70449255538234301</v>
      </c>
      <c r="AA77" s="31">
        <v>0.67654459805338063</v>
      </c>
      <c r="AB77" s="31">
        <v>0.6488134829310912</v>
      </c>
      <c r="AC77" s="31">
        <v>0.62111083822188828</v>
      </c>
      <c r="AD77" s="31">
        <v>0.5935068437169021</v>
      </c>
      <c r="AE77" s="31">
        <v>0.56633023079191991</v>
      </c>
      <c r="AF77" s="31">
        <v>0.54016828240732206</v>
      </c>
      <c r="AG77" s="31">
        <v>0.51586683310823389</v>
      </c>
      <c r="AH77" s="32">
        <v>0.49453026902438069</v>
      </c>
    </row>
    <row r="78" spans="1:34" x14ac:dyDescent="0.25">
      <c r="A78" s="30">
        <v>30</v>
      </c>
      <c r="B78" s="31">
        <v>6.5830395596864664</v>
      </c>
      <c r="C78" s="31">
        <v>5.8080111350902559</v>
      </c>
      <c r="D78" s="31">
        <v>5.1163350604982112</v>
      </c>
      <c r="E78" s="31">
        <v>4.5015762736956457</v>
      </c>
      <c r="F78" s="31">
        <v>3.9575582640525382</v>
      </c>
      <c r="G78" s="31">
        <v>3.4783630725235248</v>
      </c>
      <c r="H78" s="31">
        <v>3.058331291647904</v>
      </c>
      <c r="I78" s="31">
        <v>2.6920620655496288</v>
      </c>
      <c r="J78" s="31">
        <v>2.374413089937323</v>
      </c>
      <c r="K78" s="31">
        <v>2.100500612104264</v>
      </c>
      <c r="L78" s="31">
        <v>1.8656994309283961</v>
      </c>
      <c r="M78" s="31">
        <v>1.66564289687232</v>
      </c>
      <c r="N78" s="31">
        <v>1.4962229119832859</v>
      </c>
      <c r="O78" s="31">
        <v>1.3535899298932259</v>
      </c>
      <c r="P78" s="31">
        <v>1.234152955818731</v>
      </c>
      <c r="Q78" s="31">
        <v>1.134579546561028</v>
      </c>
      <c r="R78" s="31">
        <v>1.0517958105060381</v>
      </c>
      <c r="S78" s="31">
        <v>0.98298640762431178</v>
      </c>
      <c r="T78" s="31">
        <v>0.9255945494710982</v>
      </c>
      <c r="U78" s="31">
        <v>0.87732199918626308</v>
      </c>
      <c r="V78" s="31">
        <v>0.83612907149436377</v>
      </c>
      <c r="W78" s="31">
        <v>0.8002346327046016</v>
      </c>
      <c r="X78" s="31">
        <v>0.76811610071086456</v>
      </c>
      <c r="Y78" s="31">
        <v>0.73850944499164783</v>
      </c>
      <c r="Z78" s="31">
        <v>0.71040918661016772</v>
      </c>
      <c r="AA78" s="31">
        <v>0.68306839821428889</v>
      </c>
      <c r="AB78" s="31">
        <v>0.65599870403651839</v>
      </c>
      <c r="AC78" s="31">
        <v>0.6289702798939949</v>
      </c>
      <c r="AD78" s="31">
        <v>0.60201185318857497</v>
      </c>
      <c r="AE78" s="31">
        <v>0.57541070290678009</v>
      </c>
      <c r="AF78" s="31">
        <v>0.54971265961971849</v>
      </c>
      <c r="AG78" s="31">
        <v>0.52572210548325082</v>
      </c>
      <c r="AH78" s="32">
        <v>0.50450197423781173</v>
      </c>
    </row>
    <row r="79" spans="1:34" x14ac:dyDescent="0.25">
      <c r="A79" s="30">
        <v>40</v>
      </c>
      <c r="B79" s="31">
        <v>6.7007127586042001</v>
      </c>
      <c r="C79" s="31">
        <v>5.91238312002986</v>
      </c>
      <c r="D79" s="31">
        <v>5.2084615850231666</v>
      </c>
      <c r="E79" s="31">
        <v>4.5824716389801727</v>
      </c>
      <c r="F79" s="31">
        <v>4.0281953188815738</v>
      </c>
      <c r="G79" s="31">
        <v>3.5396732132927391</v>
      </c>
      <c r="H79" s="31">
        <v>3.111204462363697</v>
      </c>
      <c r="I79" s="31">
        <v>2.737346757829128</v>
      </c>
      <c r="J79" s="31">
        <v>2.4129163430083831</v>
      </c>
      <c r="K79" s="31">
        <v>2.1329880128054688</v>
      </c>
      <c r="L79" s="31">
        <v>1.8928951137090559</v>
      </c>
      <c r="M79" s="31">
        <v>1.6882295437924739</v>
      </c>
      <c r="N79" s="31">
        <v>1.514841752713707</v>
      </c>
      <c r="O79" s="31">
        <v>1.3688407417154149</v>
      </c>
      <c r="P79" s="31">
        <v>1.246594063624906</v>
      </c>
      <c r="Q79" s="31">
        <v>1.14472782285415</v>
      </c>
      <c r="R79" s="31">
        <v>1.06012667539978</v>
      </c>
      <c r="S79" s="31">
        <v>0.98993382884309511</v>
      </c>
      <c r="T79" s="31">
        <v>0.93155104235005048</v>
      </c>
      <c r="U79" s="31">
        <v>0.88263862667125803</v>
      </c>
      <c r="V79" s="31">
        <v>0.8411154441420009</v>
      </c>
      <c r="W79" s="31">
        <v>0.80515890868220374</v>
      </c>
      <c r="X79" s="31">
        <v>0.77320498579648267</v>
      </c>
      <c r="Y79" s="31">
        <v>0.74394819257407196</v>
      </c>
      <c r="Z79" s="31">
        <v>0.71634159768890082</v>
      </c>
      <c r="AA79" s="31">
        <v>0.68959682139956158</v>
      </c>
      <c r="AB79" s="31">
        <v>0.66318403554929783</v>
      </c>
      <c r="AC79" s="31">
        <v>0.6368319635659746</v>
      </c>
      <c r="AD79" s="31">
        <v>0.61052788046219675</v>
      </c>
      <c r="AE79" s="31">
        <v>0.58451761283517456</v>
      </c>
      <c r="AF79" s="31">
        <v>0.55930553886677026</v>
      </c>
      <c r="AG79" s="31">
        <v>0.53565458832355994</v>
      </c>
      <c r="AH79" s="32">
        <v>0.51458624255673513</v>
      </c>
    </row>
    <row r="80" spans="1:34" x14ac:dyDescent="0.25">
      <c r="A80" s="30">
        <v>50</v>
      </c>
      <c r="B80" s="31">
        <v>6.820677208526126</v>
      </c>
      <c r="C80" s="31">
        <v>6.0188751872366399</v>
      </c>
      <c r="D80" s="31">
        <v>5.3025436672878206</v>
      </c>
      <c r="E80" s="31">
        <v>4.6651646816864423</v>
      </c>
      <c r="F80" s="31">
        <v>4.1004788150239362</v>
      </c>
      <c r="G80" s="31">
        <v>3.6024852034763941</v>
      </c>
      <c r="H80" s="31">
        <v>3.1654415348045761</v>
      </c>
      <c r="I80" s="31">
        <v>2.7838640483538879</v>
      </c>
      <c r="J80" s="31">
        <v>2.45252753505441</v>
      </c>
      <c r="K80" s="31">
        <v>2.1664653374208829</v>
      </c>
      <c r="L80" s="31">
        <v>1.9209693495526949</v>
      </c>
      <c r="M80" s="31">
        <v>1.711590017133912</v>
      </c>
      <c r="N80" s="31">
        <v>1.534136337433246</v>
      </c>
      <c r="O80" s="31">
        <v>1.3846758593040831</v>
      </c>
      <c r="P80" s="31">
        <v>1.25953468318446</v>
      </c>
      <c r="Q80" s="31">
        <v>1.155297461097079</v>
      </c>
      <c r="R80" s="31">
        <v>1.0688073966492959</v>
      </c>
      <c r="S80" s="31">
        <v>0.99716624503313445</v>
      </c>
      <c r="T80" s="31">
        <v>0.93773431302529087</v>
      </c>
      <c r="U80" s="31">
        <v>0.88813045898709586</v>
      </c>
      <c r="V80" s="31">
        <v>0.84623209286456469</v>
      </c>
      <c r="W80" s="31">
        <v>0.81017517618834922</v>
      </c>
      <c r="X80" s="31">
        <v>0.7783542220737909</v>
      </c>
      <c r="Y80" s="31">
        <v>0.74942229522085135</v>
      </c>
      <c r="Z80" s="31">
        <v>0.72229101191419998</v>
      </c>
      <c r="AA80" s="31">
        <v>0.69613054002314823</v>
      </c>
      <c r="AB80" s="31">
        <v>0.67036959900167248</v>
      </c>
      <c r="AC80" s="31">
        <v>0.64469545988837507</v>
      </c>
      <c r="AD80" s="31">
        <v>0.61905394530654689</v>
      </c>
      <c r="AE80" s="31">
        <v>0.59364942946417576</v>
      </c>
      <c r="AF80" s="31">
        <v>0.56894483815383279</v>
      </c>
      <c r="AG80" s="31">
        <v>0.54566164875282663</v>
      </c>
      <c r="AH80" s="32">
        <v>0.52477989022306215</v>
      </c>
    </row>
    <row r="81" spans="1:34" x14ac:dyDescent="0.25">
      <c r="A81" s="30">
        <v>60</v>
      </c>
      <c r="B81" s="31">
        <v>6.9429473995824944</v>
      </c>
      <c r="C81" s="31">
        <v>6.1275012759591334</v>
      </c>
      <c r="D81" s="31">
        <v>5.3985946956589848</v>
      </c>
      <c r="E81" s="31">
        <v>4.7496682392995577</v>
      </c>
      <c r="F81" s="31">
        <v>4.1744210390830023</v>
      </c>
      <c r="G81" s="31">
        <v>3.6668107787961488</v>
      </c>
      <c r="H81" s="31">
        <v>3.221053693810481</v>
      </c>
      <c r="I81" s="31">
        <v>2.8316245710821319</v>
      </c>
      <c r="J81" s="31">
        <v>2.4932567491519122</v>
      </c>
      <c r="K81" s="31">
        <v>2.2009421181452882</v>
      </c>
      <c r="L81" s="31">
        <v>1.9499311197723801</v>
      </c>
      <c r="M81" s="31">
        <v>1.73573274732798</v>
      </c>
      <c r="N81" s="31">
        <v>1.554114545691528</v>
      </c>
      <c r="O81" s="31">
        <v>1.401102611327143</v>
      </c>
      <c r="P81" s="31">
        <v>1.272981592283585</v>
      </c>
      <c r="Q81" s="31">
        <v>1.1662946881942831</v>
      </c>
      <c r="R81" s="31">
        <v>1.0778436502773281</v>
      </c>
      <c r="S81" s="31">
        <v>1.004688781335469</v>
      </c>
      <c r="T81" s="31">
        <v>0.94414893575612902</v>
      </c>
      <c r="U81" s="31">
        <v>0.89380151951136355</v>
      </c>
      <c r="V81" s="31">
        <v>0.85148249015793287</v>
      </c>
      <c r="W81" s="31">
        <v>0.81528635683719308</v>
      </c>
      <c r="X81" s="31">
        <v>0.78356618027522795</v>
      </c>
      <c r="Y81" s="31">
        <v>0.75493357278272921</v>
      </c>
      <c r="Z81" s="31">
        <v>0.72825869825509482</v>
      </c>
      <c r="AA81" s="31">
        <v>0.70267027217236244</v>
      </c>
      <c r="AB81" s="31">
        <v>0.67755556159922026</v>
      </c>
      <c r="AC81" s="31">
        <v>0.65256038518501935</v>
      </c>
      <c r="AD81" s="31">
        <v>0.62758911316378629</v>
      </c>
      <c r="AE81" s="31">
        <v>0.60280466735421723</v>
      </c>
      <c r="AF81" s="31">
        <v>0.57862852115960794</v>
      </c>
      <c r="AG81" s="31">
        <v>0.55574069956803751</v>
      </c>
      <c r="AH81" s="32">
        <v>0.53507977915207405</v>
      </c>
    </row>
    <row r="82" spans="1:34" x14ac:dyDescent="0.25">
      <c r="A82" s="30">
        <v>70</v>
      </c>
      <c r="B82" s="31">
        <v>7.0675378675768474</v>
      </c>
      <c r="C82" s="31">
        <v>6.2382753711191539</v>
      </c>
      <c r="D82" s="31">
        <v>5.4966281041767644</v>
      </c>
      <c r="E82" s="31">
        <v>4.8359951949778921</v>
      </c>
      <c r="F82" s="31">
        <v>4.2500343233354352</v>
      </c>
      <c r="G82" s="31">
        <v>3.732661720646945</v>
      </c>
      <c r="H82" s="31">
        <v>3.2780521698946279</v>
      </c>
      <c r="I82" s="31">
        <v>2.8806390056453579</v>
      </c>
      <c r="J82" s="31">
        <v>2.5351141140506628</v>
      </c>
      <c r="K82" s="31">
        <v>2.2364279328467451</v>
      </c>
      <c r="L82" s="31">
        <v>1.9797894513544529</v>
      </c>
      <c r="M82" s="31">
        <v>1.7606662104792981</v>
      </c>
      <c r="N82" s="31">
        <v>1.574784302711463</v>
      </c>
      <c r="O82" s="31">
        <v>1.4181283721257749</v>
      </c>
      <c r="P82" s="31">
        <v>1.2869416143817369</v>
      </c>
      <c r="Q82" s="31">
        <v>1.1777257767235121</v>
      </c>
      <c r="R82" s="31">
        <v>1.0872411579799031</v>
      </c>
      <c r="S82" s="31">
        <v>1.012506608564401</v>
      </c>
      <c r="T82" s="31">
        <v>0.95079953047514432</v>
      </c>
      <c r="U82" s="31">
        <v>0.89965587729493779</v>
      </c>
      <c r="V82" s="31">
        <v>0.85687015419124535</v>
      </c>
      <c r="W82" s="31">
        <v>0.82049541791615921</v>
      </c>
      <c r="X82" s="31">
        <v>0.78884327680650834</v>
      </c>
      <c r="Y82" s="31">
        <v>0.76048389078369638</v>
      </c>
      <c r="Z82" s="31">
        <v>0.73424597135383241</v>
      </c>
      <c r="AA82" s="31">
        <v>0.70921678160772206</v>
      </c>
      <c r="AB82" s="31">
        <v>0.68474213622077151</v>
      </c>
      <c r="AC82" s="31">
        <v>0.66042640145302645</v>
      </c>
      <c r="AD82" s="31">
        <v>0.63613249514929027</v>
      </c>
      <c r="AE82" s="31">
        <v>0.61198188673895615</v>
      </c>
      <c r="AF82" s="31">
        <v>0.5883545972360622</v>
      </c>
      <c r="AG82" s="31">
        <v>0.56588919923938263</v>
      </c>
      <c r="AH82" s="32">
        <v>0.54548281693227807</v>
      </c>
    </row>
    <row r="83" spans="1:34" x14ac:dyDescent="0.25">
      <c r="A83" s="33">
        <v>80</v>
      </c>
      <c r="B83" s="34">
        <v>7.194463193985988</v>
      </c>
      <c r="C83" s="34">
        <v>6.3512115033118004</v>
      </c>
      <c r="D83" s="34">
        <v>5.5966573725545166</v>
      </c>
      <c r="E83" s="34">
        <v>4.9241584775531013</v>
      </c>
      <c r="F83" s="34">
        <v>4.3273310457311647</v>
      </c>
      <c r="G83" s="34">
        <v>3.8000498560969902</v>
      </c>
      <c r="H83" s="34">
        <v>3.336448239243516</v>
      </c>
      <c r="I83" s="34">
        <v>2.9309180773483399</v>
      </c>
      <c r="J83" s="34">
        <v>2.578109804173724</v>
      </c>
      <c r="K83" s="34">
        <v>2.27293240506659</v>
      </c>
      <c r="L83" s="34">
        <v>2.0105534169585209</v>
      </c>
      <c r="M83" s="34">
        <v>1.786398928365762</v>
      </c>
      <c r="N83" s="34">
        <v>1.5961535793892081</v>
      </c>
      <c r="O83" s="34">
        <v>1.435760561714434</v>
      </c>
      <c r="P83" s="34">
        <v>1.3014216186116609</v>
      </c>
      <c r="Q83" s="34">
        <v>1.1895970449357729</v>
      </c>
      <c r="R83" s="34">
        <v>1.097005687126317</v>
      </c>
      <c r="S83" s="34">
        <v>1.020624943207499</v>
      </c>
      <c r="T83" s="34">
        <v>0.95769076278820275</v>
      </c>
      <c r="U83" s="34">
        <v>0.90569764706194089</v>
      </c>
      <c r="V83" s="34">
        <v>0.86239864880691364</v>
      </c>
      <c r="W83" s="34">
        <v>0.82580537238595741</v>
      </c>
      <c r="X83" s="34">
        <v>0.79418797374659178</v>
      </c>
      <c r="Y83" s="34">
        <v>0.766075160420991</v>
      </c>
      <c r="Z83" s="34">
        <v>0.74025419152598471</v>
      </c>
      <c r="AA83" s="34">
        <v>0.71577087776307025</v>
      </c>
      <c r="AB83" s="34">
        <v>0.69192958141842442</v>
      </c>
      <c r="AC83" s="34">
        <v>0.6682932163627946</v>
      </c>
      <c r="AD83" s="34">
        <v>0.64468324805172017</v>
      </c>
      <c r="AE83" s="34">
        <v>0.62117969352532776</v>
      </c>
      <c r="AF83" s="34">
        <v>0.59812112140839002</v>
      </c>
      <c r="AG83" s="34">
        <v>0.5761046519103914</v>
      </c>
      <c r="AH83" s="35">
        <v>0.55598595682543817</v>
      </c>
    </row>
    <row r="86" spans="1:34" ht="28.9" customHeight="1" x14ac:dyDescent="0.5">
      <c r="A86" s="1" t="s">
        <v>31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32</v>
      </c>
      <c r="B89" s="6">
        <v>1.625</v>
      </c>
      <c r="C89" s="6" t="s">
        <v>12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33</v>
      </c>
      <c r="B93" s="23" t="s">
        <v>34</v>
      </c>
    </row>
    <row r="94" spans="1:34" x14ac:dyDescent="0.25">
      <c r="A94" s="5">
        <v>0</v>
      </c>
      <c r="B94" s="32">
        <v>0.34000000000000008</v>
      </c>
    </row>
    <row r="95" spans="1:34" x14ac:dyDescent="0.25">
      <c r="A95" s="5">
        <v>0.125</v>
      </c>
      <c r="B95" s="32">
        <v>0.32984166666666659</v>
      </c>
    </row>
    <row r="96" spans="1:34" x14ac:dyDescent="0.25">
      <c r="A96" s="5">
        <v>0.25</v>
      </c>
      <c r="B96" s="32">
        <v>0.23980208333333339</v>
      </c>
    </row>
    <row r="97" spans="1:2" x14ac:dyDescent="0.25">
      <c r="A97" s="5">
        <v>0.375</v>
      </c>
      <c r="B97" s="32">
        <v>0.14126250000000001</v>
      </c>
    </row>
    <row r="98" spans="1:2" x14ac:dyDescent="0.25">
      <c r="A98" s="5">
        <v>0.5</v>
      </c>
      <c r="B98" s="32">
        <v>0.1284166666666666</v>
      </c>
    </row>
    <row r="99" spans="1:2" x14ac:dyDescent="0.25">
      <c r="A99" s="5">
        <v>0.625</v>
      </c>
      <c r="B99" s="32">
        <v>9.1840277777777701E-2</v>
      </c>
    </row>
    <row r="100" spans="1:2" x14ac:dyDescent="0.25">
      <c r="A100" s="5">
        <v>0.75</v>
      </c>
      <c r="B100" s="32">
        <v>6.2625000000000153E-2</v>
      </c>
    </row>
    <row r="101" spans="1:2" x14ac:dyDescent="0.25">
      <c r="A101" s="5">
        <v>0.875</v>
      </c>
      <c r="B101" s="32">
        <v>4.4060277777777657E-2</v>
      </c>
    </row>
    <row r="102" spans="1:2" x14ac:dyDescent="0.25">
      <c r="A102" s="5">
        <v>1</v>
      </c>
      <c r="B102" s="32">
        <v>1.788888888888884E-2</v>
      </c>
    </row>
    <row r="103" spans="1:2" x14ac:dyDescent="0.25">
      <c r="A103" s="5">
        <v>1.125</v>
      </c>
      <c r="B103" s="32">
        <v>2.453281249999999E-2</v>
      </c>
    </row>
    <row r="104" spans="1:2" x14ac:dyDescent="0.25">
      <c r="A104" s="5">
        <v>1.25</v>
      </c>
      <c r="B104" s="32">
        <v>2.9743589743584931E-3</v>
      </c>
    </row>
    <row r="105" spans="1:2" x14ac:dyDescent="0.25">
      <c r="A105" s="5">
        <v>1.375</v>
      </c>
      <c r="B105" s="32">
        <v>9.5515916787615174E-3</v>
      </c>
    </row>
    <row r="106" spans="1:2" x14ac:dyDescent="0.25">
      <c r="A106" s="5">
        <v>1.5</v>
      </c>
      <c r="B106" s="32">
        <v>5.9811320754714634E-3</v>
      </c>
    </row>
    <row r="107" spans="1:2" x14ac:dyDescent="0.25">
      <c r="A107" s="5">
        <v>1.625</v>
      </c>
      <c r="B107" s="32">
        <v>0</v>
      </c>
    </row>
    <row r="108" spans="1:2" x14ac:dyDescent="0.25">
      <c r="A108" s="5">
        <v>1.75</v>
      </c>
      <c r="B108" s="32">
        <v>0</v>
      </c>
    </row>
    <row r="109" spans="1:2" x14ac:dyDescent="0.25">
      <c r="A109" s="5">
        <v>1.875</v>
      </c>
      <c r="B109" s="32">
        <v>0</v>
      </c>
    </row>
    <row r="110" spans="1:2" x14ac:dyDescent="0.25">
      <c r="A110" s="5">
        <v>2</v>
      </c>
      <c r="B110" s="32">
        <v>0</v>
      </c>
    </row>
    <row r="111" spans="1:2" x14ac:dyDescent="0.25">
      <c r="A111" s="5">
        <v>2.125</v>
      </c>
      <c r="B111" s="32">
        <v>0</v>
      </c>
    </row>
    <row r="112" spans="1:2" x14ac:dyDescent="0.25">
      <c r="A112" s="5">
        <v>2.25</v>
      </c>
      <c r="B112" s="32">
        <v>0</v>
      </c>
    </row>
    <row r="113" spans="1:2" x14ac:dyDescent="0.25">
      <c r="A113" s="5">
        <v>2.375</v>
      </c>
      <c r="B113" s="32">
        <v>0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dmQ4N+F6CtWrx2dhxkELeWxz9UTzRL80d7oWYehywyJ1+4ab5KXyXp+Lx+KqgVLylIqFyaows3Gk7edVkeCoAg==" saltValue="sphPSiu4RnV5ZpgPWhEScQ==" spinCount="100000" sheet="1" objects="1" scenarios="1"/>
  <protectedRanges>
    <protectedRange sqref="B36" name="Range1" securityDescriptor="O:WDG:WDD:(A;;CC;;;WD)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2022-05-18T04:21:27Z</dcterms:created>
  <dcterms:modified xsi:type="dcterms:W3CDTF">2022-05-22T23:54:48Z</dcterms:modified>
</cp:coreProperties>
</file>