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"/>
    </mc:Choice>
  </mc:AlternateContent>
  <xr:revisionPtr revIDLastSave="0" documentId="13_ncr:1_{A385471F-2116-46A1-B763-8DC94C299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T Stock 20...70psi" sheetId="1" r:id="rId1"/>
    <sheet name="SCT Stock 40...70psi" sheetId="2" r:id="rId2"/>
    <sheet name="SCT Stock 55.1...85psi" sheetId="3" r:id="rId3"/>
    <sheet name="SCT Return" sheetId="4" r:id="rId4"/>
    <sheet name="HP Tuners Stock 20...70psi" sheetId="5" r:id="rId5"/>
    <sheet name="HP Tuners Stock 40...70psi" sheetId="6" r:id="rId6"/>
    <sheet name="HP Tuners Stock 55.1...85psi" sheetId="7" r:id="rId7"/>
    <sheet name="HP Tuners Return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0" i="8" l="1"/>
  <c r="B139" i="8"/>
  <c r="B138" i="8"/>
  <c r="B137" i="8"/>
  <c r="B136" i="8"/>
  <c r="B135" i="8"/>
  <c r="B134" i="8"/>
  <c r="B133" i="8"/>
  <c r="B132" i="8"/>
  <c r="B131" i="8"/>
  <c r="B130" i="8"/>
  <c r="B129" i="8"/>
  <c r="D113" i="8"/>
  <c r="B113" i="8"/>
  <c r="D112" i="8"/>
  <c r="B112" i="8"/>
  <c r="D111" i="8"/>
  <c r="B111" i="8"/>
  <c r="D110" i="8"/>
  <c r="B110" i="8"/>
  <c r="B82" i="7"/>
  <c r="B81" i="7"/>
  <c r="B80" i="7"/>
  <c r="B79" i="7"/>
  <c r="B78" i="7"/>
  <c r="B77" i="7"/>
  <c r="B76" i="7"/>
  <c r="B75" i="7"/>
  <c r="B74" i="7"/>
  <c r="B73" i="7"/>
  <c r="B72" i="7"/>
  <c r="B71" i="7"/>
  <c r="D56" i="7"/>
  <c r="B56" i="7"/>
  <c r="D55" i="7"/>
  <c r="B55" i="7"/>
  <c r="D54" i="7"/>
  <c r="B54" i="7"/>
  <c r="D53" i="7"/>
  <c r="B53" i="7"/>
  <c r="B82" i="6"/>
  <c r="B81" i="6"/>
  <c r="B80" i="6"/>
  <c r="B79" i="6"/>
  <c r="B78" i="6"/>
  <c r="B77" i="6"/>
  <c r="B76" i="6"/>
  <c r="B75" i="6"/>
  <c r="B74" i="6"/>
  <c r="B73" i="6"/>
  <c r="B72" i="6"/>
  <c r="B71" i="6"/>
  <c r="D56" i="6"/>
  <c r="B56" i="6"/>
  <c r="D55" i="6"/>
  <c r="B55" i="6"/>
  <c r="D54" i="6"/>
  <c r="B54" i="6"/>
  <c r="D53" i="6"/>
  <c r="B53" i="6"/>
  <c r="B82" i="5"/>
  <c r="B81" i="5"/>
  <c r="B80" i="5"/>
  <c r="B79" i="5"/>
  <c r="B78" i="5"/>
  <c r="B77" i="5"/>
  <c r="B76" i="5"/>
  <c r="B75" i="5"/>
  <c r="B74" i="5"/>
  <c r="B73" i="5"/>
  <c r="B72" i="5"/>
  <c r="B71" i="5"/>
  <c r="D56" i="5"/>
  <c r="B56" i="5"/>
  <c r="D55" i="5"/>
  <c r="B55" i="5"/>
  <c r="D54" i="5"/>
  <c r="B54" i="5"/>
  <c r="D53" i="5"/>
  <c r="B53" i="5"/>
  <c r="B140" i="4"/>
  <c r="B139" i="4"/>
  <c r="B138" i="4"/>
  <c r="B137" i="4"/>
  <c r="B136" i="4"/>
  <c r="B135" i="4"/>
  <c r="B134" i="4"/>
  <c r="B133" i="4"/>
  <c r="B132" i="4"/>
  <c r="B131" i="4"/>
  <c r="B130" i="4"/>
  <c r="B129" i="4"/>
  <c r="D113" i="4"/>
  <c r="B113" i="4"/>
  <c r="D112" i="4"/>
  <c r="B112" i="4"/>
  <c r="D111" i="4"/>
  <c r="B111" i="4"/>
  <c r="D110" i="4"/>
  <c r="B110" i="4"/>
  <c r="B82" i="3"/>
  <c r="B81" i="3"/>
  <c r="B80" i="3"/>
  <c r="B79" i="3"/>
  <c r="B78" i="3"/>
  <c r="B77" i="3"/>
  <c r="B76" i="3"/>
  <c r="B75" i="3"/>
  <c r="B74" i="3"/>
  <c r="B73" i="3"/>
  <c r="B72" i="3"/>
  <c r="B71" i="3"/>
  <c r="D56" i="3"/>
  <c r="B56" i="3"/>
  <c r="D55" i="3"/>
  <c r="B55" i="3"/>
  <c r="D54" i="3"/>
  <c r="B54" i="3"/>
  <c r="D53" i="3"/>
  <c r="B53" i="3"/>
  <c r="B82" i="2"/>
  <c r="B81" i="2"/>
  <c r="B80" i="2"/>
  <c r="B79" i="2"/>
  <c r="B78" i="2"/>
  <c r="B77" i="2"/>
  <c r="B76" i="2"/>
  <c r="B75" i="2"/>
  <c r="B74" i="2"/>
  <c r="B73" i="2"/>
  <c r="B72" i="2"/>
  <c r="B71" i="2"/>
  <c r="D56" i="2"/>
  <c r="B56" i="2"/>
  <c r="D55" i="2"/>
  <c r="B55" i="2"/>
  <c r="D54" i="2"/>
  <c r="B54" i="2"/>
  <c r="D53" i="2"/>
  <c r="B53" i="2"/>
  <c r="B82" i="1"/>
  <c r="B81" i="1"/>
  <c r="B80" i="1"/>
  <c r="B79" i="1"/>
  <c r="B78" i="1"/>
  <c r="B77" i="1"/>
  <c r="B76" i="1"/>
  <c r="B75" i="1"/>
  <c r="B74" i="1"/>
  <c r="B73" i="1"/>
  <c r="B72" i="1"/>
  <c r="B71" i="1"/>
  <c r="D56" i="1"/>
  <c r="B56" i="1"/>
  <c r="D55" i="1"/>
  <c r="B55" i="1"/>
  <c r="D54" i="1"/>
  <c r="B54" i="1"/>
  <c r="D53" i="1"/>
  <c r="B53" i="1"/>
</calcChain>
</file>

<file path=xl/sharedStrings.xml><?xml version="1.0" encoding="utf-8"?>
<sst xmlns="http://schemas.openxmlformats.org/spreadsheetml/2006/main" count="466" uniqueCount="47">
  <si>
    <t>HP525M Ford</t>
  </si>
  <si>
    <t>Injector Type:</t>
  </si>
  <si>
    <t>HP525M</t>
  </si>
  <si>
    <t>Matched Set:</t>
  </si>
  <si>
    <t>None selected</t>
  </si>
  <si>
    <t>Report Date:</t>
  </si>
  <si>
    <t>19/09/2022</t>
  </si>
  <si>
    <t>(c) Injectors Online Pty Ltd ATF Injectors Online Trust 2020</t>
  </si>
  <si>
    <t>Reference Voltage:</t>
  </si>
  <si>
    <t>V</t>
  </si>
  <si>
    <t>Reference Pressure:</t>
  </si>
  <si>
    <t>psi</t>
  </si>
  <si>
    <t>Fuel Density</t>
  </si>
  <si>
    <t>kg/L</t>
  </si>
  <si>
    <t>Edit to update</t>
  </si>
  <si>
    <t>Breakpoint CC flowed [cc/cycle]</t>
  </si>
  <si>
    <t>Voltage [V]</t>
  </si>
  <si>
    <t>Differential Pressure [psi]</t>
  </si>
  <si>
    <t>Minimum Pulse Width [s]</t>
  </si>
  <si>
    <t>Slope Scalars</t>
  </si>
  <si>
    <t>Metric</t>
  </si>
  <si>
    <t>Imperial</t>
  </si>
  <si>
    <t>Breakpoint</t>
  </si>
  <si>
    <t>mg/cycle</t>
  </si>
  <si>
    <t>lb/cycle</t>
  </si>
  <si>
    <t>High Flow Slope</t>
  </si>
  <si>
    <t>g/sec</t>
  </si>
  <si>
    <t>lb/sec</t>
  </si>
  <si>
    <t>Low Flow Slope</t>
  </si>
  <si>
    <t>Minimum Pulse Width</t>
  </si>
  <si>
    <t>sec</t>
  </si>
  <si>
    <t>High Flow Offsets at Pressure [ms]</t>
  </si>
  <si>
    <t>FNPW_Offset (Battery Offset)</t>
  </si>
  <si>
    <t>Offset [s]</t>
  </si>
  <si>
    <t>FNPW_LSCOMP (Low Flow Slope)</t>
  </si>
  <si>
    <t>Multiplier</t>
  </si>
  <si>
    <t>FNPW_HSCOMP (High Flow Slope)</t>
  </si>
  <si>
    <t>FNPW_BKCOMP (Knee Flow Rate)</t>
  </si>
  <si>
    <t>Offset Multiplier (High Flow Offset)</t>
  </si>
  <si>
    <t>Differential Fuel Pressure</t>
  </si>
  <si>
    <t>Edit to update. Range 20 to 70</t>
  </si>
  <si>
    <t>Low Flow Offset [ms]</t>
  </si>
  <si>
    <t>Low Flow Slope [cc/min]</t>
  </si>
  <si>
    <t>High Flow Offset [ms]</t>
  </si>
  <si>
    <t>High Flow Slope [cc/min]</t>
  </si>
  <si>
    <t>Knee Offset [ms]</t>
  </si>
  <si>
    <t>For return style fuel systems, set all values in the following tables to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</si>
</sst>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###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4" fontId="2" fillId="2" borderId="3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6" fontId="0" fillId="3" borderId="5" xfId="0" applyNumberFormat="1" applyFill="1" applyBorder="1"/>
    <xf numFmtId="166" fontId="0" fillId="3" borderId="8" xfId="0" applyNumberForma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6" fontId="0" fillId="3" borderId="0" xfId="0" applyNumberFormat="1" applyFill="1"/>
    <xf numFmtId="166" fontId="0" fillId="3" borderId="7" xfId="0" applyNumberFormat="1" applyFill="1" applyBorder="1"/>
    <xf numFmtId="164" fontId="2" fillId="2" borderId="2" xfId="0" applyNumberFormat="1" applyFont="1" applyFill="1" applyBorder="1"/>
    <xf numFmtId="164" fontId="2" fillId="2" borderId="15" xfId="0" applyNumberFormat="1" applyFont="1" applyFill="1" applyBorder="1"/>
    <xf numFmtId="165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0C4CFA-2985-4EEF-B9BA-CC1222DF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654025-1A3F-4AF3-8A56-B34466596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8C654C-E77C-4857-9FB5-C32FCE238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9F961E-E2B0-4306-9026-BE3638717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F1CC4E-0A7D-4FCB-B800-408577B3E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FAA62B-96EE-4833-A8A9-FED82E0A6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B1BF1F-A7EB-4A7A-A016-A45181BD5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485775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FFC145-7BA9-4F97-A155-71E7E0D33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M119"/>
  <sheetViews>
    <sheetView tabSelected="1"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43.511299999999999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3.1867359872961919E-3</v>
      </c>
    </row>
    <row r="35" spans="1:2" hidden="1" x14ac:dyDescent="0.25">
      <c r="A35" s="5">
        <v>30</v>
      </c>
      <c r="B35" s="7">
        <v>4.0684440521000856E-3</v>
      </c>
    </row>
    <row r="36" spans="1:2" hidden="1" x14ac:dyDescent="0.25">
      <c r="A36" s="5">
        <v>40</v>
      </c>
      <c r="B36" s="7">
        <v>5.0517420087682454E-3</v>
      </c>
    </row>
    <row r="37" spans="1:2" hidden="1" x14ac:dyDescent="0.25">
      <c r="A37" s="5">
        <v>50</v>
      </c>
      <c r="B37" s="7">
        <v>5.9406165840388851E-3</v>
      </c>
    </row>
    <row r="38" spans="1:2" hidden="1" x14ac:dyDescent="0.25">
      <c r="A38" s="5">
        <v>60.000000000000007</v>
      </c>
      <c r="B38" s="7">
        <v>6.7685629487553032E-3</v>
      </c>
    </row>
    <row r="39" spans="1:2" hidden="1" x14ac:dyDescent="0.25">
      <c r="A39" s="8">
        <v>70</v>
      </c>
      <c r="B39" s="10">
        <v>7.5568488178936917E-3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20</v>
      </c>
      <c r="B44" s="21">
        <v>4.5853162194658969E-4</v>
      </c>
    </row>
    <row r="45" spans="1:2" hidden="1" x14ac:dyDescent="0.25">
      <c r="A45" s="5">
        <v>30</v>
      </c>
      <c r="B45" s="21">
        <v>4.4208576363138371E-4</v>
      </c>
    </row>
    <row r="46" spans="1:2" hidden="1" x14ac:dyDescent="0.25">
      <c r="A46" s="5">
        <v>40</v>
      </c>
      <c r="B46" s="21">
        <v>4.3084848645168683E-4</v>
      </c>
    </row>
    <row r="47" spans="1:2" hidden="1" x14ac:dyDescent="0.25">
      <c r="A47" s="5">
        <v>50</v>
      </c>
      <c r="B47" s="21">
        <v>4.224151793155555E-4</v>
      </c>
    </row>
    <row r="48" spans="1:2" hidden="1" x14ac:dyDescent="0.25">
      <c r="A48" s="5">
        <v>60.000000000000007</v>
      </c>
      <c r="B48" s="21">
        <v>4.1555820490587851E-4</v>
      </c>
    </row>
    <row r="49" spans="1:13" hidden="1" x14ac:dyDescent="0.25">
      <c r="A49" s="8">
        <v>70</v>
      </c>
      <c r="B49" s="22">
        <v>4.0893768647455039E-4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(0.00536385253838302)*B29</f>
        <v>3.8083353022519444</v>
      </c>
      <c r="C53" s="26" t="s">
        <v>23</v>
      </c>
      <c r="D53" s="26">
        <f>1000 * 0.00536385253838302*B29 / 453592</f>
        <v>8.3959490075926045E-6</v>
      </c>
      <c r="E53" s="21" t="s">
        <v>24</v>
      </c>
    </row>
    <row r="54" spans="1:13" x14ac:dyDescent="0.25">
      <c r="A54" s="5" t="s">
        <v>25</v>
      </c>
      <c r="B54" s="26">
        <f>(518.244529865579)*B29 / 60</f>
        <v>6.1325602700760173</v>
      </c>
      <c r="C54" s="26" t="s">
        <v>26</v>
      </c>
      <c r="D54" s="26">
        <f>(518.244529865579)*B29 * 0.00220462 / 60</f>
        <v>1.351996502261499E-2</v>
      </c>
      <c r="E54" s="21" t="s">
        <v>27</v>
      </c>
    </row>
    <row r="55" spans="1:13" x14ac:dyDescent="0.25">
      <c r="A55" s="5" t="s">
        <v>28</v>
      </c>
      <c r="B55" s="26">
        <f>(1703.50339895871)*B29 / 60</f>
        <v>20.158123554344733</v>
      </c>
      <c r="C55" s="26" t="s">
        <v>26</v>
      </c>
      <c r="D55" s="26">
        <f>(1703.50339895871)*B29 * 0.00220462 / 60</f>
        <v>4.444100235037949E-2</v>
      </c>
      <c r="E55" s="21" t="s">
        <v>27</v>
      </c>
    </row>
    <row r="56" spans="1:13" x14ac:dyDescent="0.25">
      <c r="A56" s="8" t="s">
        <v>29</v>
      </c>
      <c r="B56" s="27">
        <f>0.000427887299316977</f>
        <v>4.2788729931697702E-4</v>
      </c>
      <c r="C56" s="27" t="s">
        <v>30</v>
      </c>
      <c r="D56" s="27">
        <f>0.000427887299316977</f>
        <v>4.2788729931697702E-4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20</v>
      </c>
      <c r="B62" s="26">
        <v>0.56000791717302034</v>
      </c>
      <c r="C62" s="26">
        <v>0.59968932663841579</v>
      </c>
      <c r="D62" s="26">
        <v>0.64060667326541754</v>
      </c>
      <c r="E62" s="26">
        <v>0.68343276867596858</v>
      </c>
      <c r="F62" s="26">
        <v>0.72899182882230928</v>
      </c>
      <c r="G62" s="26">
        <v>0.83236272878262696</v>
      </c>
      <c r="H62" s="26">
        <v>0.96034118736972229</v>
      </c>
      <c r="I62" s="26">
        <v>1.1249714880913859</v>
      </c>
      <c r="J62" s="26">
        <v>1.3407203837398209</v>
      </c>
      <c r="K62" s="26">
        <v>1.6244770963916739</v>
      </c>
      <c r="L62" s="26">
        <v>1.9955533174080189</v>
      </c>
      <c r="M62" s="21">
        <v>2.475683207434356</v>
      </c>
    </row>
    <row r="63" spans="1:13" hidden="1" x14ac:dyDescent="0.25">
      <c r="A63" s="5">
        <v>30</v>
      </c>
      <c r="B63" s="26">
        <v>0.58949175280974286</v>
      </c>
      <c r="C63" s="26">
        <v>0.62714551972353294</v>
      </c>
      <c r="D63" s="26">
        <v>0.66679677262231396</v>
      </c>
      <c r="E63" s="26">
        <v>0.70929374791344457</v>
      </c>
      <c r="F63" s="26">
        <v>0.75563608633457036</v>
      </c>
      <c r="G63" s="26">
        <v>0.8646124371687216</v>
      </c>
      <c r="H63" s="26">
        <v>1.0047510376313891</v>
      </c>
      <c r="I63" s="26">
        <v>1.1894995695136401</v>
      </c>
      <c r="J63" s="26">
        <v>1.434728183890954</v>
      </c>
      <c r="K63" s="26">
        <v>1.7587295011232511</v>
      </c>
      <c r="L63" s="26">
        <v>2.1822186108548789</v>
      </c>
      <c r="M63" s="21">
        <v>2.7283330720146108</v>
      </c>
    </row>
    <row r="64" spans="1:13" hidden="1" x14ac:dyDescent="0.25">
      <c r="A64" s="5">
        <v>40</v>
      </c>
      <c r="B64" s="26">
        <v>0.61925119183518806</v>
      </c>
      <c r="C64" s="26">
        <v>0.65519319344851623</v>
      </c>
      <c r="D64" s="26">
        <v>0.69415851322266731</v>
      </c>
      <c r="E64" s="26">
        <v>0.73717081235040016</v>
      </c>
      <c r="F64" s="26">
        <v>0.78540515635477359</v>
      </c>
      <c r="G64" s="26">
        <v>0.90299726273698599</v>
      </c>
      <c r="H64" s="26">
        <v>1.0593634431592041</v>
      </c>
      <c r="I64" s="26">
        <v>1.2693547776957661</v>
      </c>
      <c r="J64" s="26">
        <v>1.550244815705426</v>
      </c>
      <c r="K64" s="26">
        <v>1.9217295758313779</v>
      </c>
      <c r="L64" s="26">
        <v>2.4059275460012439</v>
      </c>
      <c r="M64" s="21">
        <v>3.0273796834270761</v>
      </c>
    </row>
    <row r="65" spans="1:13" hidden="1" x14ac:dyDescent="0.25">
      <c r="A65" s="5">
        <v>50</v>
      </c>
      <c r="B65" s="26">
        <v>0.65061135529983494</v>
      </c>
      <c r="C65" s="26">
        <v>0.68567731141977251</v>
      </c>
      <c r="D65" s="26">
        <v>0.72498276760888847</v>
      </c>
      <c r="E65" s="26">
        <v>0.76972680984534758</v>
      </c>
      <c r="F65" s="26">
        <v>0.82125992843761453</v>
      </c>
      <c r="G65" s="26">
        <v>0.95085237757477192</v>
      </c>
      <c r="H65" s="26">
        <v>1.1275921240935289</v>
      </c>
      <c r="I65" s="26">
        <v>1.367733646351502</v>
      </c>
      <c r="J65" s="26">
        <v>1.6899538919907171</v>
      </c>
      <c r="K65" s="26">
        <v>2.1153522779376441</v>
      </c>
      <c r="L65" s="26">
        <v>2.6674506904031778</v>
      </c>
      <c r="M65" s="21">
        <v>3.3721934848826449</v>
      </c>
    </row>
    <row r="66" spans="1:13" hidden="1" x14ac:dyDescent="0.25">
      <c r="A66" s="5">
        <v>60.000000000000007</v>
      </c>
      <c r="B66" s="26">
        <v>0.68434834238025366</v>
      </c>
      <c r="C66" s="26">
        <v>0.71943218087068561</v>
      </c>
      <c r="D66" s="26">
        <v>0.76013294704302259</v>
      </c>
      <c r="E66" s="26">
        <v>0.80782515166083746</v>
      </c>
      <c r="F66" s="26">
        <v>0.86403470981800046</v>
      </c>
      <c r="G66" s="26">
        <v>1.008866568777226</v>
      </c>
      <c r="H66" s="26">
        <v>1.209863931277134</v>
      </c>
      <c r="I66" s="26">
        <v>1.484684673958623</v>
      </c>
      <c r="J66" s="26">
        <v>1.853409142746989</v>
      </c>
      <c r="K66" s="26">
        <v>2.338540152851976</v>
      </c>
      <c r="L66" s="26">
        <v>2.9650029887677571</v>
      </c>
      <c r="M66" s="21">
        <v>3.7601454042729281</v>
      </c>
    </row>
    <row r="67" spans="1:13" hidden="1" x14ac:dyDescent="0.25">
      <c r="A67" s="8">
        <v>70</v>
      </c>
      <c r="B67" s="27">
        <v>0.72418759118170783</v>
      </c>
      <c r="C67" s="27">
        <v>0.76107330378575921</v>
      </c>
      <c r="D67" s="27">
        <v>0.80518855100872333</v>
      </c>
      <c r="E67" s="27">
        <v>0.85808326839958293</v>
      </c>
      <c r="F67" s="27">
        <v>0.92145879583762391</v>
      </c>
      <c r="G67" s="27">
        <v>1.0872146620237011</v>
      </c>
      <c r="H67" s="27">
        <v>1.319094955206684</v>
      </c>
      <c r="I67" s="27">
        <v>1.6361609503107311</v>
      </c>
      <c r="J67" s="27">
        <v>2.0598963915444202</v>
      </c>
      <c r="K67" s="27">
        <v>2.6142074924007659</v>
      </c>
      <c r="L67" s="27">
        <v>3.3254229356572171</v>
      </c>
      <c r="M67" s="22">
        <v>4.2222938733756443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(FORECAST( 43.5113, OFFSET(B62:B67,MATCH(43.5113,A62:A67,1)-1,0,2), OFFSET(A62:A67,MATCH(43.5113,A62:A67,1)-1,0,2) )) / 1000</f>
        <v>6.3026268603252943E-4</v>
      </c>
    </row>
    <row r="72" spans="1:13" x14ac:dyDescent="0.25">
      <c r="A72" s="5">
        <v>14.5</v>
      </c>
      <c r="B72" s="21">
        <f ca="1">(FORECAST( 43.5113, OFFSET(C62:C67,MATCH(43.5113,A62:A67,1)-1,0,2), OFFSET(A62:A67,MATCH(43.5113,A62:A67,1)-1,0,2) )) / 1000</f>
        <v>6.658970817917634E-4</v>
      </c>
    </row>
    <row r="73" spans="1:13" x14ac:dyDescent="0.25">
      <c r="A73" s="5">
        <v>14</v>
      </c>
      <c r="B73" s="21">
        <f ca="1">(FORECAST( 43.5113, OFFSET(D62:D67,MATCH(43.5113,A62:A67,1)-1,0,2), OFFSET(A62:A67,MATCH(43.5113,A62:A67,1)-1,0,2) )) / 1000</f>
        <v>7.049818336653011E-4</v>
      </c>
    </row>
    <row r="74" spans="1:13" x14ac:dyDescent="0.25">
      <c r="A74" s="5">
        <v>13.5</v>
      </c>
      <c r="B74" s="21">
        <f ca="1">(FORECAST( 43.5113, OFFSET(E62:E67,MATCH(43.5113,A62:A67,1)-1,0,2), OFFSET(A62:A67,MATCH(43.5113,A62:A67,1)-1,0,2) )) / 1000</f>
        <v>7.4860219975080098E-4</v>
      </c>
    </row>
    <row r="75" spans="1:13" x14ac:dyDescent="0.25">
      <c r="A75" s="5">
        <v>13</v>
      </c>
      <c r="B75" s="21">
        <f ca="1">(FORECAST( 43.5113, OFFSET(F62:F67,MATCH(43.5113,A62:A67,1)-1,0,2), OFFSET(A62:A67,MATCH(43.5113,A62:A67,1)-1,0,2) )) / 1000</f>
        <v>7.979948424762216E-4</v>
      </c>
    </row>
    <row r="76" spans="1:13" x14ac:dyDescent="0.25">
      <c r="A76" s="5">
        <v>12</v>
      </c>
      <c r="B76" s="21">
        <f ca="1">(FORECAST( 43.5113, OFFSET(G62:G67,MATCH(43.5113,A62:A67,1)-1,0,2), OFFSET(A62:A67,MATCH(43.5113,A62:A67,1)-1,0,2) )) / 1000</f>
        <v>9.1980062920997776E-4</v>
      </c>
    </row>
    <row r="77" spans="1:13" x14ac:dyDescent="0.25">
      <c r="A77" s="5">
        <v>11</v>
      </c>
      <c r="B77" s="21">
        <f ca="1">(FORECAST( 43.5113, OFFSET(H62:H67,MATCH(43.5113,A62:A67,1)-1,0,2), OFFSET(A62:A67,MATCH(43.5113,A62:A67,1)-1,0,2) )) / 1000</f>
        <v>1.0833205798956736E-3</v>
      </c>
    </row>
    <row r="78" spans="1:13" x14ac:dyDescent="0.25">
      <c r="A78" s="5">
        <v>10</v>
      </c>
      <c r="B78" s="21">
        <f ca="1">(FORECAST( 43.5113, OFFSET(I62:I67,MATCH(43.5113,A62:A67,1)-1,0,2), OFFSET(A62:A67,MATCH(43.5113,A62:A67,1)-1,0,2) )) / 1000</f>
        <v>1.3038985498468544E-3</v>
      </c>
    </row>
    <row r="79" spans="1:13" x14ac:dyDescent="0.25">
      <c r="A79" s="5">
        <v>9</v>
      </c>
      <c r="B79" s="21">
        <f ca="1">(FORECAST( 43.5113, OFFSET(J62:J67,MATCH(43.5113,A62:A67,1)-1,0,2), OFFSET(A62:A67,MATCH(43.5113,A62:A67,1)-1,0,2) )) / 1000</f>
        <v>1.5993008636614801E-3</v>
      </c>
    </row>
    <row r="80" spans="1:13" x14ac:dyDescent="0.25">
      <c r="A80" s="5">
        <v>8</v>
      </c>
      <c r="B80" s="21">
        <f ca="1">(FORECAST( 43.5113, OFFSET(K62:K67,MATCH(43.5113,A62:A67,1)-1,0,2), OFFSET(A62:A67,MATCH(43.5113,A62:A67,1)-1,0,2) )) / 1000</f>
        <v>1.9897163152219513E-3</v>
      </c>
    </row>
    <row r="81" spans="1:2" x14ac:dyDescent="0.25">
      <c r="A81" s="5">
        <v>7</v>
      </c>
      <c r="B81" s="21">
        <f ca="1">(FORECAST( 43.5113, OFFSET(L62:L67,MATCH(43.5113,A62:A67,1)-1,0,2), OFFSET(A62:A67,MATCH(43.5113,A62:A67,1)-1,0,2) )) / 1000</f>
        <v>2.4977561676950951E-3</v>
      </c>
    </row>
    <row r="82" spans="1:2" x14ac:dyDescent="0.25">
      <c r="A82" s="8">
        <v>6</v>
      </c>
      <c r="B82" s="22">
        <f ca="1">(FORECAST( 43.5113, OFFSET(M62:M67,MATCH(43.5113,A62:A67,1)-1,0,2), OFFSET(A62:A67,MATCH(43.5113,A62:A67,1)-1,0,2) )) / 1000</f>
        <v>3.1484541535321702E-3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70</v>
      </c>
      <c r="B86" s="7">
        <v>1.000189811289804</v>
      </c>
    </row>
    <row r="87" spans="1:2" x14ac:dyDescent="0.25">
      <c r="A87" s="5">
        <v>60</v>
      </c>
      <c r="B87" s="7">
        <v>1.0019854539863999</v>
      </c>
    </row>
    <row r="88" spans="1:2" x14ac:dyDescent="0.25">
      <c r="A88" s="5">
        <v>50</v>
      </c>
      <c r="B88" s="7">
        <v>1.0010431370992059</v>
      </c>
    </row>
    <row r="89" spans="1:2" x14ac:dyDescent="0.25">
      <c r="A89" s="5">
        <v>40</v>
      </c>
      <c r="B89" s="7">
        <v>1.039642754886388</v>
      </c>
    </row>
    <row r="90" spans="1:2" x14ac:dyDescent="0.25">
      <c r="A90" s="5">
        <v>30</v>
      </c>
      <c r="B90" s="7">
        <v>1.152543261497581</v>
      </c>
    </row>
    <row r="91" spans="1:2" x14ac:dyDescent="0.25">
      <c r="A91" s="8">
        <v>20</v>
      </c>
      <c r="B91" s="10">
        <v>1.442676444515576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70</v>
      </c>
      <c r="B95" s="7">
        <v>1.275964181662852</v>
      </c>
    </row>
    <row r="96" spans="1:2" x14ac:dyDescent="0.25">
      <c r="A96" s="5">
        <v>60</v>
      </c>
      <c r="B96" s="7">
        <v>1.181573052334151</v>
      </c>
    </row>
    <row r="97" spans="1:2" x14ac:dyDescent="0.25">
      <c r="A97" s="5">
        <v>50</v>
      </c>
      <c r="B97" s="7">
        <v>1.072850128715729</v>
      </c>
    </row>
    <row r="98" spans="1:2" x14ac:dyDescent="0.25">
      <c r="A98" s="5">
        <v>40</v>
      </c>
      <c r="B98" s="7">
        <v>0.9534571712406068</v>
      </c>
    </row>
    <row r="99" spans="1:2" x14ac:dyDescent="0.25">
      <c r="A99" s="5">
        <v>30</v>
      </c>
      <c r="B99" s="7">
        <v>0.82090561267428275</v>
      </c>
    </row>
    <row r="100" spans="1:2" x14ac:dyDescent="0.25">
      <c r="A100" s="8">
        <v>20</v>
      </c>
      <c r="B100" s="10">
        <v>0.67280601959010444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70</v>
      </c>
      <c r="B104" s="7">
        <v>1.400192408385321</v>
      </c>
    </row>
    <row r="105" spans="1:2" x14ac:dyDescent="0.25">
      <c r="A105" s="5">
        <v>60</v>
      </c>
      <c r="B105" s="7">
        <v>1.2541326000970501</v>
      </c>
    </row>
    <row r="106" spans="1:2" x14ac:dyDescent="0.25">
      <c r="A106" s="5">
        <v>50</v>
      </c>
      <c r="B106" s="7">
        <v>1.10072418312818</v>
      </c>
    </row>
    <row r="107" spans="1:2" x14ac:dyDescent="0.25">
      <c r="A107" s="5">
        <v>40</v>
      </c>
      <c r="B107" s="7">
        <v>0.93602650790757358</v>
      </c>
    </row>
    <row r="108" spans="1:2" x14ac:dyDescent="0.25">
      <c r="A108" s="5">
        <v>30</v>
      </c>
      <c r="B108" s="7">
        <v>0.75383332563198724</v>
      </c>
    </row>
    <row r="109" spans="1:2" x14ac:dyDescent="0.25">
      <c r="A109" s="8">
        <v>20</v>
      </c>
      <c r="B109" s="10">
        <v>0.59046351785877416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70</v>
      </c>
      <c r="B113" s="7">
        <v>1.1441139581503039</v>
      </c>
    </row>
    <row r="114" spans="1:2" x14ac:dyDescent="0.25">
      <c r="A114" s="5">
        <v>61.666666666666671</v>
      </c>
      <c r="B114" s="7">
        <v>1.090763363719687</v>
      </c>
    </row>
    <row r="115" spans="1:2" x14ac:dyDescent="0.25">
      <c r="A115" s="5">
        <v>53.333333333333343</v>
      </c>
      <c r="B115" s="7">
        <v>1.045634823232696</v>
      </c>
    </row>
    <row r="116" spans="1:2" x14ac:dyDescent="0.25">
      <c r="A116" s="5">
        <v>45</v>
      </c>
      <c r="B116" s="7">
        <v>1.006916300882847</v>
      </c>
    </row>
    <row r="117" spans="1:2" x14ac:dyDescent="0.25">
      <c r="A117" s="5">
        <v>36.666666666666671</v>
      </c>
      <c r="B117" s="7">
        <v>0.97338872994611236</v>
      </c>
    </row>
    <row r="118" spans="1:2" x14ac:dyDescent="0.25">
      <c r="A118" s="5">
        <v>28.333333333333339</v>
      </c>
      <c r="B118" s="7">
        <v>0.9411142275220602</v>
      </c>
    </row>
    <row r="119" spans="1:2" x14ac:dyDescent="0.25">
      <c r="A119" s="8">
        <v>20</v>
      </c>
      <c r="B119" s="10">
        <v>0.91025516402214057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M119"/>
  <sheetViews>
    <sheetView workbookViewId="0">
      <selection activeCell="B25" sqref="B25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5.0517420087682454E-3</v>
      </c>
    </row>
    <row r="35" spans="1:2" hidden="1" x14ac:dyDescent="0.25">
      <c r="A35" s="5">
        <v>46</v>
      </c>
      <c r="B35" s="7">
        <v>5.6055115699274287E-3</v>
      </c>
    </row>
    <row r="36" spans="1:2" hidden="1" x14ac:dyDescent="0.25">
      <c r="A36" s="5">
        <v>52</v>
      </c>
      <c r="B36" s="7">
        <v>6.1081690910946137E-3</v>
      </c>
    </row>
    <row r="37" spans="1:2" hidden="1" x14ac:dyDescent="0.25">
      <c r="A37" s="5">
        <v>58</v>
      </c>
      <c r="B37" s="7">
        <v>6.6108266122617996E-3</v>
      </c>
    </row>
    <row r="38" spans="1:2" hidden="1" x14ac:dyDescent="0.25">
      <c r="A38" s="5">
        <v>63.999999999999993</v>
      </c>
      <c r="B38" s="7">
        <v>7.0838772964106579E-3</v>
      </c>
    </row>
    <row r="39" spans="1:2" hidden="1" x14ac:dyDescent="0.25">
      <c r="A39" s="8">
        <v>70</v>
      </c>
      <c r="B39" s="10">
        <v>7.5568488178936917E-3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4.3084848645168683E-4</v>
      </c>
    </row>
    <row r="45" spans="1:2" hidden="1" x14ac:dyDescent="0.25">
      <c r="A45" s="5">
        <v>46</v>
      </c>
      <c r="B45" s="21">
        <v>4.251813786932507E-4</v>
      </c>
    </row>
    <row r="46" spans="1:2" hidden="1" x14ac:dyDescent="0.25">
      <c r="A46" s="5">
        <v>52</v>
      </c>
      <c r="B46" s="21">
        <v>4.2103207962670757E-4</v>
      </c>
    </row>
    <row r="47" spans="1:2" hidden="1" x14ac:dyDescent="0.25">
      <c r="A47" s="5">
        <v>58</v>
      </c>
      <c r="B47" s="21">
        <v>4.1688278056016477E-4</v>
      </c>
    </row>
    <row r="48" spans="1:2" hidden="1" x14ac:dyDescent="0.25">
      <c r="A48" s="5">
        <v>63.999999999999993</v>
      </c>
      <c r="B48" s="21">
        <v>4.1290999753334752E-4</v>
      </c>
    </row>
    <row r="49" spans="1:13" hidden="1" x14ac:dyDescent="0.25">
      <c r="A49" s="8">
        <v>70</v>
      </c>
      <c r="B49" s="22">
        <v>4.0893768647455039E-4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(0.00636787547703099)*B29</f>
        <v>4.5211915886920027</v>
      </c>
      <c r="C53" s="26" t="s">
        <v>23</v>
      </c>
      <c r="D53" s="26">
        <f>1000 * 0.00636787547703099*B29 / 453592</f>
        <v>9.9675293847598781E-6</v>
      </c>
      <c r="E53" s="21" t="s">
        <v>24</v>
      </c>
    </row>
    <row r="54" spans="1:13" x14ac:dyDescent="0.25">
      <c r="A54" s="5" t="s">
        <v>25</v>
      </c>
      <c r="B54" s="26">
        <f>(588.390819519373)*B29 / 60</f>
        <v>6.9626246976459134</v>
      </c>
      <c r="C54" s="26" t="s">
        <v>26</v>
      </c>
      <c r="D54" s="26">
        <f>(588.390819519373)*B29 * 0.00220462 / 60</f>
        <v>1.5349941660924134E-2</v>
      </c>
      <c r="E54" s="21" t="s">
        <v>27</v>
      </c>
    </row>
    <row r="55" spans="1:13" x14ac:dyDescent="0.25">
      <c r="A55" s="5" t="s">
        <v>28</v>
      </c>
      <c r="B55" s="26">
        <f>(1663.29368008951)*B29 / 60</f>
        <v>19.682308547725867</v>
      </c>
      <c r="C55" s="26" t="s">
        <v>26</v>
      </c>
      <c r="D55" s="26">
        <f>(1663.29368008951)*B29 * 0.00220462 / 60</f>
        <v>4.3392011070487402E-2</v>
      </c>
      <c r="E55" s="21" t="s">
        <v>27</v>
      </c>
    </row>
    <row r="56" spans="1:13" x14ac:dyDescent="0.25">
      <c r="A56" s="8" t="s">
        <v>29</v>
      </c>
      <c r="B56" s="27">
        <f>0.000418888275108993</f>
        <v>4.1888827510899301E-4</v>
      </c>
      <c r="C56" s="27" t="s">
        <v>30</v>
      </c>
      <c r="D56" s="27">
        <f>0.000418888275108993</f>
        <v>4.1888827510899301E-4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40</v>
      </c>
      <c r="B62" s="26">
        <v>0.61925119183518806</v>
      </c>
      <c r="C62" s="26">
        <v>0.65519319344851623</v>
      </c>
      <c r="D62" s="26">
        <v>0.69415851322266731</v>
      </c>
      <c r="E62" s="26">
        <v>0.73717081235040016</v>
      </c>
      <c r="F62" s="26">
        <v>0.78540515635477359</v>
      </c>
      <c r="G62" s="26">
        <v>0.90299726273698599</v>
      </c>
      <c r="H62" s="26">
        <v>1.0593634431592041</v>
      </c>
      <c r="I62" s="26">
        <v>1.2693547776957661</v>
      </c>
      <c r="J62" s="26">
        <v>1.550244815705426</v>
      </c>
      <c r="K62" s="26">
        <v>1.9217295758313779</v>
      </c>
      <c r="L62" s="26">
        <v>2.4059275460012439</v>
      </c>
      <c r="M62" s="21">
        <v>3.0273796834270761</v>
      </c>
    </row>
    <row r="63" spans="1:13" hidden="1" x14ac:dyDescent="0.25">
      <c r="A63" s="5">
        <v>46</v>
      </c>
      <c r="B63" s="26">
        <v>0.63772069655821317</v>
      </c>
      <c r="C63" s="26">
        <v>0.67295611847338399</v>
      </c>
      <c r="D63" s="26">
        <v>0.71190335263516646</v>
      </c>
      <c r="E63" s="26">
        <v>0.75569131510756171</v>
      </c>
      <c r="F63" s="26">
        <v>0.80560032628487366</v>
      </c>
      <c r="G63" s="26">
        <v>0.92965979798277976</v>
      </c>
      <c r="H63" s="26">
        <v>1.097352417488747</v>
      </c>
      <c r="I63" s="26">
        <v>1.324371303847079</v>
      </c>
      <c r="J63" s="26">
        <v>1.628832045386496</v>
      </c>
      <c r="K63" s="26">
        <v>2.031272699720152</v>
      </c>
      <c r="L63" s="26">
        <v>2.5546537937456382</v>
      </c>
      <c r="M63" s="21">
        <v>3.2243583236449691</v>
      </c>
    </row>
    <row r="64" spans="1:13" hidden="1" x14ac:dyDescent="0.25">
      <c r="A64" s="5">
        <v>52</v>
      </c>
      <c r="B64" s="26">
        <v>0.65705668467064593</v>
      </c>
      <c r="C64" s="26">
        <v>0.69203790789296682</v>
      </c>
      <c r="D64" s="26">
        <v>0.73152247509574952</v>
      </c>
      <c r="E64" s="26">
        <v>0.77674455721424052</v>
      </c>
      <c r="F64" s="26">
        <v>0.82908972951398496</v>
      </c>
      <c r="G64" s="26">
        <v>0.96144866737076828</v>
      </c>
      <c r="H64" s="26">
        <v>1.14271197739592</v>
      </c>
      <c r="I64" s="26">
        <v>1.3894148176037131</v>
      </c>
      <c r="J64" s="26">
        <v>1.7205148152928289</v>
      </c>
      <c r="K64" s="26">
        <v>2.15739206704639</v>
      </c>
      <c r="L64" s="26">
        <v>2.7238491387319481</v>
      </c>
      <c r="M64" s="21">
        <v>3.4461110655014831</v>
      </c>
    </row>
    <row r="65" spans="1:13" hidden="1" x14ac:dyDescent="0.25">
      <c r="A65" s="5">
        <v>58</v>
      </c>
      <c r="B65" s="26">
        <v>0.67639267278307857</v>
      </c>
      <c r="C65" s="26">
        <v>0.71111969731254954</v>
      </c>
      <c r="D65" s="26">
        <v>0.75114159755633259</v>
      </c>
      <c r="E65" s="26">
        <v>0.79779779932091932</v>
      </c>
      <c r="F65" s="26">
        <v>0.85257913274309616</v>
      </c>
      <c r="G65" s="26">
        <v>0.99323753675875659</v>
      </c>
      <c r="H65" s="26">
        <v>1.188071537303093</v>
      </c>
      <c r="I65" s="26">
        <v>1.454458331360347</v>
      </c>
      <c r="J65" s="26">
        <v>1.8121975851991621</v>
      </c>
      <c r="K65" s="26">
        <v>2.283511434372627</v>
      </c>
      <c r="L65" s="26">
        <v>2.8930444837182572</v>
      </c>
      <c r="M65" s="21">
        <v>3.6678638073579979</v>
      </c>
    </row>
    <row r="66" spans="1:13" hidden="1" x14ac:dyDescent="0.25">
      <c r="A66" s="5">
        <v>63.999999999999993</v>
      </c>
      <c r="B66" s="26">
        <v>0.70028404190083526</v>
      </c>
      <c r="C66" s="26">
        <v>0.7360886300367151</v>
      </c>
      <c r="D66" s="26">
        <v>0.77815518862930277</v>
      </c>
      <c r="E66" s="26">
        <v>0.82792839835633569</v>
      </c>
      <c r="F66" s="26">
        <v>0.88700434422584984</v>
      </c>
      <c r="G66" s="26">
        <v>1.0402058060758159</v>
      </c>
      <c r="H66" s="26">
        <v>1.2535563408489541</v>
      </c>
      <c r="I66" s="26">
        <v>1.5452751844994661</v>
      </c>
      <c r="J66" s="26">
        <v>1.936004042265961</v>
      </c>
      <c r="K66" s="26">
        <v>2.4488070886714919</v>
      </c>
      <c r="L66" s="26">
        <v>3.1091709675235402</v>
      </c>
      <c r="M66" s="21">
        <v>3.9450047919140139</v>
      </c>
    </row>
    <row r="67" spans="1:13" hidden="1" x14ac:dyDescent="0.25">
      <c r="A67" s="8">
        <v>70</v>
      </c>
      <c r="B67" s="27">
        <v>0.72418759118170783</v>
      </c>
      <c r="C67" s="27">
        <v>0.76107330378575921</v>
      </c>
      <c r="D67" s="27">
        <v>0.80518855100872333</v>
      </c>
      <c r="E67" s="27">
        <v>0.85808326839958293</v>
      </c>
      <c r="F67" s="27">
        <v>0.92145879583762391</v>
      </c>
      <c r="G67" s="27">
        <v>1.0872146620237011</v>
      </c>
      <c r="H67" s="27">
        <v>1.319094955206684</v>
      </c>
      <c r="I67" s="27">
        <v>1.6361609503107311</v>
      </c>
      <c r="J67" s="27">
        <v>2.0598963915444202</v>
      </c>
      <c r="K67" s="27">
        <v>2.6142074924007659</v>
      </c>
      <c r="L67" s="27">
        <v>3.3254229356572171</v>
      </c>
      <c r="M67" s="22">
        <v>4.2222938733756443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(FORECAST( 55.1, OFFSET(B62:B67,MATCH(55.1,A62:A67,1)-1,0,2), OFFSET(A62:A67,MATCH(55.1,A62:A67,1)-1,0,2) )) / 1000</f>
        <v>6.6704694519540287E-4</v>
      </c>
    </row>
    <row r="72" spans="1:13" x14ac:dyDescent="0.25">
      <c r="A72" s="5">
        <v>14.5</v>
      </c>
      <c r="B72" s="21">
        <f ca="1">(FORECAST( 55.1, OFFSET(C62:C67,MATCH(55.1,A62:A67,1)-1,0,2), OFFSET(A62:A67,MATCH(55.1,A62:A67,1)-1,0,2) )) / 1000</f>
        <v>7.0189683242641787E-4</v>
      </c>
    </row>
    <row r="73" spans="1:13" x14ac:dyDescent="0.25">
      <c r="A73" s="5">
        <v>14</v>
      </c>
      <c r="B73" s="21">
        <f ca="1">(FORECAST( 55.1, OFFSET(D62:D67,MATCH(55.1,A62:A67,1)-1,0,2), OFFSET(A62:A67,MATCH(55.1,A62:A67,1)-1,0,2) )) / 1000</f>
        <v>7.4165902170038409E-4</v>
      </c>
    </row>
    <row r="74" spans="1:13" x14ac:dyDescent="0.25">
      <c r="A74" s="5">
        <v>13.5</v>
      </c>
      <c r="B74" s="21">
        <f ca="1">(FORECAST( 55.1, OFFSET(E62:E67,MATCH(55.1,A62:A67,1)-1,0,2), OFFSET(A62:A67,MATCH(55.1,A62:A67,1)-1,0,2) )) / 1000</f>
        <v>7.8762206563602448E-4</v>
      </c>
    </row>
    <row r="75" spans="1:13" x14ac:dyDescent="0.25">
      <c r="A75" s="5">
        <v>13</v>
      </c>
      <c r="B75" s="21">
        <f ca="1">(FORECAST( 55.1, OFFSET(F62:F67,MATCH(55.1,A62:A67,1)-1,0,2), OFFSET(A62:A67,MATCH(55.1,A62:A67,1)-1,0,2) )) / 1000</f>
        <v>8.4122592118235904E-4</v>
      </c>
    </row>
    <row r="76" spans="1:13" x14ac:dyDescent="0.25">
      <c r="A76" s="5">
        <v>12</v>
      </c>
      <c r="B76" s="21">
        <f ca="1">(FORECAST( 55.1, OFFSET(G62:G67,MATCH(55.1,A62:A67,1)-1,0,2), OFFSET(A62:A67,MATCH(55.1,A62:A67,1)-1,0,2) )) / 1000</f>
        <v>9.7787291655456235E-4</v>
      </c>
    </row>
    <row r="77" spans="1:13" x14ac:dyDescent="0.25">
      <c r="A77" s="5">
        <v>11</v>
      </c>
      <c r="B77" s="21">
        <f ca="1">(FORECAST( 55.1, OFFSET(H62:H67,MATCH(55.1,A62:A67,1)-1,0,2), OFFSET(A62:A67,MATCH(55.1,A62:A67,1)-1,0,2) )) / 1000</f>
        <v>1.1661477500146259E-3</v>
      </c>
    </row>
    <row r="78" spans="1:13" x14ac:dyDescent="0.25">
      <c r="A78" s="5">
        <v>10</v>
      </c>
      <c r="B78" s="21">
        <f ca="1">(FORECAST( 55.1, OFFSET(I62:I67,MATCH(55.1,A62:A67,1)-1,0,2), OFFSET(A62:A67,MATCH(55.1,A62:A67,1)-1,0,2) )) / 1000</f>
        <v>1.4230206330446407E-3</v>
      </c>
    </row>
    <row r="79" spans="1:13" x14ac:dyDescent="0.25">
      <c r="A79" s="5">
        <v>9</v>
      </c>
      <c r="B79" s="21">
        <f ca="1">(FORECAST( 55.1, OFFSET(J62:J67,MATCH(55.1,A62:A67,1)-1,0,2), OFFSET(A62:A67,MATCH(55.1,A62:A67,1)-1,0,2) )) / 1000</f>
        <v>1.7678842464111009E-3</v>
      </c>
    </row>
    <row r="80" spans="1:13" x14ac:dyDescent="0.25">
      <c r="A80" s="5">
        <v>8</v>
      </c>
      <c r="B80" s="21">
        <f ca="1">(FORECAST( 55.1, OFFSET(K62:K67,MATCH(55.1,A62:A67,1)-1,0,2), OFFSET(A62:A67,MATCH(55.1,A62:A67,1)-1,0,2) )) / 1000</f>
        <v>2.2225537401649458E-3</v>
      </c>
    </row>
    <row r="81" spans="1:2" x14ac:dyDescent="0.25">
      <c r="A81" s="5">
        <v>7</v>
      </c>
      <c r="B81" s="21">
        <f ca="1">(FORECAST( 55.1, OFFSET(L62:L67,MATCH(55.1,A62:A67,1)-1,0,2), OFFSET(A62:A67,MATCH(55.1,A62:A67,1)-1,0,2) )) / 1000</f>
        <v>2.8112667336415409E-3</v>
      </c>
    </row>
    <row r="82" spans="1:2" x14ac:dyDescent="0.25">
      <c r="A82" s="8">
        <v>6</v>
      </c>
      <c r="B82" s="22">
        <f ca="1">(FORECAST( 55.1, OFFSET(M62:M67,MATCH(55.1,A62:A67,1)-1,0,2), OFFSET(A62:A67,MATCH(55.1,A62:A67,1)-1,0,2) )) / 1000</f>
        <v>3.560683315460683E-3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70</v>
      </c>
      <c r="B86" s="7">
        <v>0.99832362035955191</v>
      </c>
    </row>
    <row r="87" spans="1:2" x14ac:dyDescent="0.25">
      <c r="A87" s="5">
        <v>64</v>
      </c>
      <c r="B87" s="7">
        <v>0.99939899575180413</v>
      </c>
    </row>
    <row r="88" spans="1:2" x14ac:dyDescent="0.25">
      <c r="A88" s="5">
        <v>58</v>
      </c>
      <c r="B88" s="7">
        <v>1.0004689163516449</v>
      </c>
    </row>
    <row r="89" spans="1:2" x14ac:dyDescent="0.25">
      <c r="A89" s="5">
        <v>52</v>
      </c>
      <c r="B89" s="7">
        <v>0.99949874458962074</v>
      </c>
    </row>
    <row r="90" spans="1:2" x14ac:dyDescent="0.25">
      <c r="A90" s="5">
        <v>46</v>
      </c>
      <c r="B90" s="7">
        <v>0.99852857282759633</v>
      </c>
    </row>
    <row r="91" spans="1:2" x14ac:dyDescent="0.25">
      <c r="A91" s="8">
        <v>40</v>
      </c>
      <c r="B91" s="10">
        <v>1.037702951203155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70</v>
      </c>
      <c r="B95" s="7">
        <v>1.1290640445715669</v>
      </c>
    </row>
    <row r="96" spans="1:2" x14ac:dyDescent="0.25">
      <c r="A96" s="5">
        <v>64</v>
      </c>
      <c r="B96" s="7">
        <v>1.078949645539149</v>
      </c>
    </row>
    <row r="97" spans="1:2" x14ac:dyDescent="0.25">
      <c r="A97" s="5">
        <v>58</v>
      </c>
      <c r="B97" s="7">
        <v>1.028809933546653</v>
      </c>
    </row>
    <row r="98" spans="1:2" x14ac:dyDescent="0.25">
      <c r="A98" s="5">
        <v>52</v>
      </c>
      <c r="B98" s="7">
        <v>0.96920317448461246</v>
      </c>
    </row>
    <row r="99" spans="1:2" x14ac:dyDescent="0.25">
      <c r="A99" s="5">
        <v>46</v>
      </c>
      <c r="B99" s="7">
        <v>0.90959641542257275</v>
      </c>
    </row>
    <row r="100" spans="1:2" x14ac:dyDescent="0.25">
      <c r="A100" s="8">
        <v>40</v>
      </c>
      <c r="B100" s="10">
        <v>0.84368685701173685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70</v>
      </c>
      <c r="B104" s="7">
        <v>1.1867142888002979</v>
      </c>
    </row>
    <row r="105" spans="1:2" x14ac:dyDescent="0.25">
      <c r="A105" s="5">
        <v>64</v>
      </c>
      <c r="B105" s="7">
        <v>1.1124396703362509</v>
      </c>
    </row>
    <row r="106" spans="1:2" x14ac:dyDescent="0.25">
      <c r="A106" s="5">
        <v>58</v>
      </c>
      <c r="B106" s="7">
        <v>1.038152620305961</v>
      </c>
    </row>
    <row r="107" spans="1:2" x14ac:dyDescent="0.25">
      <c r="A107" s="5">
        <v>52</v>
      </c>
      <c r="B107" s="7">
        <v>0.95921616450052405</v>
      </c>
    </row>
    <row r="108" spans="1:2" x14ac:dyDescent="0.25">
      <c r="A108" s="5">
        <v>46</v>
      </c>
      <c r="B108" s="7">
        <v>0.88027970869508654</v>
      </c>
    </row>
    <row r="109" spans="1:2" x14ac:dyDescent="0.25">
      <c r="A109" s="8">
        <v>40</v>
      </c>
      <c r="B109" s="10">
        <v>0.79331670774498364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70</v>
      </c>
      <c r="B113" s="7">
        <v>1.0856586752800319</v>
      </c>
    </row>
    <row r="114" spans="1:2" x14ac:dyDescent="0.25">
      <c r="A114" s="5">
        <v>65</v>
      </c>
      <c r="B114" s="7">
        <v>1.0552837977100109</v>
      </c>
    </row>
    <row r="115" spans="1:2" x14ac:dyDescent="0.25">
      <c r="A115" s="5">
        <v>60</v>
      </c>
      <c r="B115" s="7">
        <v>1.024908920139991</v>
      </c>
    </row>
    <row r="116" spans="1:2" x14ac:dyDescent="0.25">
      <c r="A116" s="5">
        <v>55</v>
      </c>
      <c r="B116" s="7">
        <v>0.99955911629903282</v>
      </c>
    </row>
    <row r="117" spans="1:2" x14ac:dyDescent="0.25">
      <c r="A117" s="5">
        <v>50</v>
      </c>
      <c r="B117" s="7">
        <v>0.97751493125066768</v>
      </c>
    </row>
    <row r="118" spans="1:2" x14ac:dyDescent="0.25">
      <c r="A118" s="5">
        <v>45</v>
      </c>
      <c r="B118" s="7">
        <v>0.95547074620230288</v>
      </c>
    </row>
    <row r="119" spans="1:2" x14ac:dyDescent="0.25">
      <c r="A119" s="8">
        <v>40</v>
      </c>
      <c r="B119" s="10">
        <v>0.93595371041423658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6.3678754770309931E-3</v>
      </c>
    </row>
    <row r="35" spans="1:2" hidden="1" x14ac:dyDescent="0.25">
      <c r="A35" s="5">
        <v>61.079999999999991</v>
      </c>
      <c r="B35" s="7">
        <v>6.853697822622247E-3</v>
      </c>
    </row>
    <row r="36" spans="1:2" hidden="1" x14ac:dyDescent="0.25">
      <c r="A36" s="5">
        <v>67.06</v>
      </c>
      <c r="B36" s="7">
        <v>7.3250927723670046E-3</v>
      </c>
    </row>
    <row r="37" spans="1:2" hidden="1" x14ac:dyDescent="0.25">
      <c r="A37" s="5">
        <v>73.039999999999992</v>
      </c>
      <c r="B37" s="7">
        <v>7.8864122314247238E-3</v>
      </c>
    </row>
    <row r="38" spans="1:2" hidden="1" x14ac:dyDescent="0.25">
      <c r="A38" s="5">
        <v>79.02</v>
      </c>
      <c r="B38" s="7">
        <v>9.3919390382685673E-3</v>
      </c>
    </row>
    <row r="39" spans="1:2" hidden="1" x14ac:dyDescent="0.25">
      <c r="A39" s="8">
        <v>85</v>
      </c>
      <c r="B39" s="10">
        <v>1.0897465845112409E-2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4.1888827510899393E-4</v>
      </c>
    </row>
    <row r="45" spans="1:2" hidden="1" x14ac:dyDescent="0.25">
      <c r="A45" s="5">
        <v>61.079999999999991</v>
      </c>
      <c r="B45" s="21">
        <v>4.1484318891529522E-4</v>
      </c>
    </row>
    <row r="46" spans="1:2" hidden="1" x14ac:dyDescent="0.25">
      <c r="A46" s="5">
        <v>67.06</v>
      </c>
      <c r="B46" s="21">
        <v>4.1088411889336123E-4</v>
      </c>
    </row>
    <row r="47" spans="1:2" hidden="1" x14ac:dyDescent="0.25">
      <c r="A47" s="5">
        <v>73.039999999999992</v>
      </c>
      <c r="B47" s="21">
        <v>4.0659754124922309E-4</v>
      </c>
    </row>
    <row r="48" spans="1:2" hidden="1" x14ac:dyDescent="0.25">
      <c r="A48" s="5">
        <v>79.02</v>
      </c>
      <c r="B48" s="21">
        <v>3.9887213357194662E-4</v>
      </c>
    </row>
    <row r="49" spans="1:13" hidden="1" x14ac:dyDescent="0.25">
      <c r="A49" s="8">
        <v>85</v>
      </c>
      <c r="B49" s="22">
        <v>3.9114672589466972E-4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(0.00783760184368057)*B29</f>
        <v>5.5646973090132041</v>
      </c>
      <c r="C53" s="26" t="s">
        <v>23</v>
      </c>
      <c r="D53" s="26">
        <f>1000 * 0.00783760184368057*B29 / 453592</f>
        <v>1.2268067578381462E-5</v>
      </c>
      <c r="E53" s="21" t="s">
        <v>24</v>
      </c>
    </row>
    <row r="54" spans="1:13" x14ac:dyDescent="0.25">
      <c r="A54" s="5" t="s">
        <v>25</v>
      </c>
      <c r="B54" s="26">
        <f>(676.466893820726)*B29 / 60</f>
        <v>8.0048582435452573</v>
      </c>
      <c r="C54" s="26" t="s">
        <v>26</v>
      </c>
      <c r="D54" s="26">
        <f>(676.466893820726)*B29 * 0.00220462 / 60</f>
        <v>1.7647670580884744E-2</v>
      </c>
      <c r="E54" s="21" t="s">
        <v>27</v>
      </c>
    </row>
    <row r="55" spans="1:13" x14ac:dyDescent="0.25">
      <c r="A55" s="5" t="s">
        <v>28</v>
      </c>
      <c r="B55" s="26">
        <f>(1647.37435534781)*B29 / 60</f>
        <v>19.493929871615752</v>
      </c>
      <c r="C55" s="26" t="s">
        <v>26</v>
      </c>
      <c r="D55" s="26">
        <f>(1647.37435534781)*B29 * 0.00220462 / 60</f>
        <v>4.2976707673561522E-2</v>
      </c>
      <c r="E55" s="21" t="s">
        <v>27</v>
      </c>
    </row>
    <row r="56" spans="1:13" x14ac:dyDescent="0.25">
      <c r="A56" s="8" t="s">
        <v>29</v>
      </c>
      <c r="B56" s="27">
        <f>0.000406970287131322</f>
        <v>4.0697028713132202E-4</v>
      </c>
      <c r="C56" s="27" t="s">
        <v>30</v>
      </c>
      <c r="D56" s="27">
        <f>0.000406970287131322</f>
        <v>4.0697028713132202E-4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15</v>
      </c>
      <c r="C61" s="29">
        <v>14.5</v>
      </c>
      <c r="D61" s="29">
        <v>14</v>
      </c>
      <c r="E61" s="29">
        <v>13.5</v>
      </c>
      <c r="F61" s="29">
        <v>13</v>
      </c>
      <c r="G61" s="29">
        <v>12</v>
      </c>
      <c r="H61" s="29">
        <v>11</v>
      </c>
      <c r="I61" s="29">
        <v>10</v>
      </c>
      <c r="J61" s="29">
        <v>9</v>
      </c>
      <c r="K61" s="29">
        <v>8</v>
      </c>
      <c r="L61" s="29">
        <v>7</v>
      </c>
      <c r="M61" s="20">
        <v>6</v>
      </c>
    </row>
    <row r="62" spans="1:13" hidden="1" x14ac:dyDescent="0.25">
      <c r="A62" s="5">
        <v>55.1</v>
      </c>
      <c r="B62" s="26">
        <v>0.66704694519540286</v>
      </c>
      <c r="C62" s="26">
        <v>0.70189683242641776</v>
      </c>
      <c r="D62" s="26">
        <v>0.74165902170038411</v>
      </c>
      <c r="E62" s="26">
        <v>0.78762206563602455</v>
      </c>
      <c r="F62" s="26">
        <v>0.84122592118235906</v>
      </c>
      <c r="G62" s="26">
        <v>0.97787291655456221</v>
      </c>
      <c r="H62" s="26">
        <v>1.166147750014626</v>
      </c>
      <c r="I62" s="26">
        <v>1.4230206330446411</v>
      </c>
      <c r="J62" s="26">
        <v>1.7678842464111011</v>
      </c>
      <c r="K62" s="26">
        <v>2.2225537401649449</v>
      </c>
      <c r="L62" s="26">
        <v>2.8112667336415411</v>
      </c>
      <c r="M62" s="21">
        <v>3.560683315460683</v>
      </c>
    </row>
    <row r="63" spans="1:13" hidden="1" x14ac:dyDescent="0.25">
      <c r="A63" s="5">
        <v>61.079999999999991</v>
      </c>
      <c r="B63" s="26">
        <v>0.68865098125081059</v>
      </c>
      <c r="C63" s="26">
        <v>0.72392942214551359</v>
      </c>
      <c r="D63" s="26">
        <v>0.7649989522713182</v>
      </c>
      <c r="E63" s="26">
        <v>0.81325302826862189</v>
      </c>
      <c r="F63" s="26">
        <v>0.87023651110811984</v>
      </c>
      <c r="G63" s="26">
        <v>1.017328162847845</v>
      </c>
      <c r="H63" s="26">
        <v>1.221660881861526</v>
      </c>
      <c r="I63" s="26">
        <v>1.5010441118046509</v>
      </c>
      <c r="J63" s="26">
        <v>1.8757097656171109</v>
      </c>
      <c r="K63" s="26">
        <v>2.3683122255232458</v>
      </c>
      <c r="L63" s="26">
        <v>3.0039283430318182</v>
      </c>
      <c r="M63" s="21">
        <v>3.8100574389360209</v>
      </c>
    </row>
    <row r="64" spans="1:13" hidden="1" x14ac:dyDescent="0.25">
      <c r="A64" s="5">
        <v>67.06</v>
      </c>
      <c r="B64" s="26">
        <v>0.71247485203408034</v>
      </c>
      <c r="C64" s="26">
        <v>0.74883081364872761</v>
      </c>
      <c r="D64" s="26">
        <v>0.79194220344280719</v>
      </c>
      <c r="E64" s="26">
        <v>0.84330738207839184</v>
      </c>
      <c r="F64" s="26">
        <v>0.90457611454785469</v>
      </c>
      <c r="G64" s="26">
        <v>1.064180322609237</v>
      </c>
      <c r="H64" s="26">
        <v>1.2869810341713961</v>
      </c>
      <c r="I64" s="26">
        <v>1.591626925063212</v>
      </c>
      <c r="J64" s="26">
        <v>1.9991891403979749</v>
      </c>
      <c r="K64" s="26">
        <v>2.5331612945734219</v>
      </c>
      <c r="L64" s="26">
        <v>3.2194594712717159</v>
      </c>
      <c r="M64" s="21">
        <v>4.0864222234594463</v>
      </c>
    </row>
    <row r="65" spans="1:13" hidden="1" x14ac:dyDescent="0.25">
      <c r="A65" s="5">
        <v>73.039999999999992</v>
      </c>
      <c r="B65" s="26">
        <v>0.73711731390935065</v>
      </c>
      <c r="C65" s="26">
        <v>0.77471527101627669</v>
      </c>
      <c r="D65" s="26">
        <v>0.82004825139475646</v>
      </c>
      <c r="E65" s="26">
        <v>0.87471951972853745</v>
      </c>
      <c r="F65" s="26">
        <v>0.9404837450316712</v>
      </c>
      <c r="G65" s="26">
        <v>1.113066764253497</v>
      </c>
      <c r="H65" s="26">
        <v>1.354862747778081</v>
      </c>
      <c r="I65" s="26">
        <v>1.685359603607697</v>
      </c>
      <c r="J65" s="26">
        <v>2.126467709029038</v>
      </c>
      <c r="K65" s="26">
        <v>2.7025199106132329</v>
      </c>
      <c r="L65" s="26">
        <v>3.4402715242158481</v>
      </c>
      <c r="M65" s="21">
        <v>4.3689003349768676</v>
      </c>
    </row>
    <row r="66" spans="1:13" hidden="1" x14ac:dyDescent="0.25">
      <c r="A66" s="5">
        <v>79.02</v>
      </c>
      <c r="B66" s="26">
        <v>0.77035498225062882</v>
      </c>
      <c r="C66" s="26">
        <v>0.81092191995934515</v>
      </c>
      <c r="D66" s="26">
        <v>0.86036366554153842</v>
      </c>
      <c r="E66" s="26">
        <v>0.92038838770263076</v>
      </c>
      <c r="F66" s="26">
        <v>0.99285565947834753</v>
      </c>
      <c r="G66" s="26">
        <v>1.183313165667861</v>
      </c>
      <c r="H66" s="26">
        <v>1.449640855001322</v>
      </c>
      <c r="I66" s="26">
        <v>1.812165867654401</v>
      </c>
      <c r="J66" s="26">
        <v>2.2936378130871908</v>
      </c>
      <c r="K66" s="26">
        <v>2.919228770044219</v>
      </c>
      <c r="L66" s="26">
        <v>3.7165332865544491</v>
      </c>
      <c r="M66" s="21">
        <v>4.7155683799312644</v>
      </c>
    </row>
    <row r="67" spans="1:13" hidden="1" x14ac:dyDescent="0.25">
      <c r="A67" s="8">
        <v>85</v>
      </c>
      <c r="B67" s="27">
        <v>0.80359265059190677</v>
      </c>
      <c r="C67" s="27">
        <v>0.8471285689024135</v>
      </c>
      <c r="D67" s="27">
        <v>0.90067907968832039</v>
      </c>
      <c r="E67" s="27">
        <v>0.96605725567672407</v>
      </c>
      <c r="F67" s="27">
        <v>1.0452275739250241</v>
      </c>
      <c r="G67" s="27">
        <v>1.253559567082225</v>
      </c>
      <c r="H67" s="27">
        <v>1.5444189622245621</v>
      </c>
      <c r="I67" s="27">
        <v>1.9389721317011039</v>
      </c>
      <c r="J67" s="27">
        <v>2.460807917145345</v>
      </c>
      <c r="K67" s="27">
        <v>3.1359376294752059</v>
      </c>
      <c r="L67" s="27">
        <v>3.9927950488930501</v>
      </c>
      <c r="M67" s="22">
        <v>5.0622364248856604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15</v>
      </c>
      <c r="B71" s="21">
        <f ca="1">(FORECAST( 72.52, OFFSET(B62:B67,MATCH(72.52,A62:A67,1)-1,0,2), OFFSET(A62:A67,MATCH(72.52,A62:A67,1)-1,0,2) )) / 1000</f>
        <v>7.3497449113758796E-4</v>
      </c>
    </row>
    <row r="72" spans="1:13" x14ac:dyDescent="0.25">
      <c r="A72" s="5">
        <v>14.5</v>
      </c>
      <c r="B72" s="21">
        <f ca="1">(FORECAST( 72.52, OFFSET(C62:C67,MATCH(72.52,A62:A67,1)-1,0,2), OFFSET(A62:A67,MATCH(72.52,A62:A67,1)-1,0,2) )) / 1000</f>
        <v>7.7246444863648988E-4</v>
      </c>
    </row>
    <row r="73" spans="1:13" x14ac:dyDescent="0.25">
      <c r="A73" s="5">
        <v>14</v>
      </c>
      <c r="B73" s="21">
        <f ca="1">(FORECAST( 72.52, OFFSET(D62:D67,MATCH(72.52,A62:A67,1)-1,0,2), OFFSET(A62:A67,MATCH(72.52,A62:A67,1)-1,0,2) )) / 1000</f>
        <v>8.176042472250218E-4</v>
      </c>
    </row>
    <row r="74" spans="1:13" x14ac:dyDescent="0.25">
      <c r="A74" s="5">
        <v>13.5</v>
      </c>
      <c r="B74" s="21">
        <f ca="1">(FORECAST( 72.52, OFFSET(E62:E67,MATCH(72.52,A62:A67,1)-1,0,2), OFFSET(A62:A67,MATCH(72.52,A62:A67,1)-1,0,2) )) / 1000</f>
        <v>8.7198802949808992E-4</v>
      </c>
    </row>
    <row r="75" spans="1:13" x14ac:dyDescent="0.25">
      <c r="A75" s="5">
        <v>13</v>
      </c>
      <c r="B75" s="21">
        <f ca="1">(FORECAST( 72.52, OFFSET(F62:F67,MATCH(72.52,A62:A67,1)-1,0,2), OFFSET(A62:A67,MATCH(72.52,A62:A67,1)-1,0,2) )) / 1000</f>
        <v>9.3736134238090461E-4</v>
      </c>
    </row>
    <row r="76" spans="1:13" x14ac:dyDescent="0.25">
      <c r="A76" s="5">
        <v>12</v>
      </c>
      <c r="B76" s="21">
        <f ca="1">(FORECAST( 72.52, OFFSET(G62:G67,MATCH(72.52,A62:A67,1)-1,0,2), OFFSET(A62:A67,MATCH(72.52,A62:A67,1)-1,0,2) )) / 1000</f>
        <v>1.1088157693279093E-3</v>
      </c>
    </row>
    <row r="77" spans="1:13" x14ac:dyDescent="0.25">
      <c r="A77" s="5">
        <v>11</v>
      </c>
      <c r="B77" s="21">
        <f ca="1">(FORECAST( 72.52, OFFSET(H62:H67,MATCH(72.52,A62:A67,1)-1,0,2), OFFSET(A62:A67,MATCH(72.52,A62:A67,1)-1,0,2) )) / 1000</f>
        <v>1.3489599900731522E-3</v>
      </c>
    </row>
    <row r="78" spans="1:13" x14ac:dyDescent="0.25">
      <c r="A78" s="5">
        <v>10</v>
      </c>
      <c r="B78" s="21">
        <f ca="1">(FORECAST( 72.52, OFFSET(I62:I67,MATCH(72.52,A62:A67,1)-1,0,2), OFFSET(A62:A67,MATCH(72.52,A62:A67,1)-1,0,2) )) / 1000</f>
        <v>1.6772089359081764E-3</v>
      </c>
    </row>
    <row r="79" spans="1:13" x14ac:dyDescent="0.25">
      <c r="A79" s="5">
        <v>9</v>
      </c>
      <c r="B79" s="21">
        <f ca="1">(FORECAST( 72.52, OFFSET(J62:J67,MATCH(72.52,A62:A67,1)-1,0,2), OFFSET(A62:A67,MATCH(72.52,A62:A67,1)-1,0,2) )) / 1000</f>
        <v>2.1154000074089458E-3</v>
      </c>
    </row>
    <row r="80" spans="1:13" x14ac:dyDescent="0.25">
      <c r="A80" s="5">
        <v>8</v>
      </c>
      <c r="B80" s="21">
        <f ca="1">(FORECAST( 72.52, OFFSET(K62:K67,MATCH(72.52,A62:A67,1)-1,0,2), OFFSET(A62:A67,MATCH(72.52,A62:A67,1)-1,0,2) )) / 1000</f>
        <v>2.687793074435858E-3</v>
      </c>
    </row>
    <row r="81" spans="1:2" x14ac:dyDescent="0.25">
      <c r="A81" s="5">
        <v>7</v>
      </c>
      <c r="B81" s="21">
        <f ca="1">(FORECAST( 72.52, OFFSET(L62:L67,MATCH(72.52,A62:A67,1)-1,0,2), OFFSET(A62:A67,MATCH(72.52,A62:A67,1)-1,0,2) )) / 1000</f>
        <v>3.4210704761337496E-3</v>
      </c>
    </row>
    <row r="82" spans="1:2" x14ac:dyDescent="0.25">
      <c r="A82" s="8">
        <v>6</v>
      </c>
      <c r="B82" s="22">
        <f ca="1">(FORECAST( 72.52, OFFSET(M62:M67,MATCH(72.52,A62:A67,1)-1,0,2), OFFSET(A62:A67,MATCH(72.52,A62:A67,1)-1,0,2) )) / 1000</f>
        <v>4.3443370209318754E-3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85</v>
      </c>
      <c r="B86" s="7">
        <v>0.80169856902094516</v>
      </c>
    </row>
    <row r="87" spans="1:2" x14ac:dyDescent="0.25">
      <c r="A87" s="5">
        <v>79.02</v>
      </c>
      <c r="B87" s="7">
        <v>0.89671800469840901</v>
      </c>
    </row>
    <row r="88" spans="1:2" x14ac:dyDescent="0.25">
      <c r="A88" s="5">
        <v>73.039999999999992</v>
      </c>
      <c r="B88" s="7">
        <v>0.99173744037587275</v>
      </c>
    </row>
    <row r="89" spans="1:2" x14ac:dyDescent="0.25">
      <c r="A89" s="5">
        <v>67.06</v>
      </c>
      <c r="B89" s="7">
        <v>1.00098067852744</v>
      </c>
    </row>
    <row r="90" spans="1:2" x14ac:dyDescent="0.25">
      <c r="A90" s="5">
        <v>61.08</v>
      </c>
      <c r="B90" s="7">
        <v>1.0020547550098751</v>
      </c>
    </row>
    <row r="91" spans="1:2" x14ac:dyDescent="0.25">
      <c r="A91" s="8">
        <v>55.1</v>
      </c>
      <c r="B91" s="10">
        <v>1.002132575505426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85</v>
      </c>
      <c r="B95" s="7">
        <v>1.0809802526148999</v>
      </c>
    </row>
    <row r="96" spans="1:2" x14ac:dyDescent="0.25">
      <c r="A96" s="5">
        <v>79.02</v>
      </c>
      <c r="B96" s="7">
        <v>1.0421772149035939</v>
      </c>
    </row>
    <row r="97" spans="1:2" x14ac:dyDescent="0.25">
      <c r="A97" s="5">
        <v>73.039999999999992</v>
      </c>
      <c r="B97" s="7">
        <v>1.0033741771922871</v>
      </c>
    </row>
    <row r="98" spans="1:2" x14ac:dyDescent="0.25">
      <c r="A98" s="5">
        <v>67.06</v>
      </c>
      <c r="B98" s="7">
        <v>0.96034812308281503</v>
      </c>
    </row>
    <row r="99" spans="1:2" x14ac:dyDescent="0.25">
      <c r="A99" s="5">
        <v>61.08</v>
      </c>
      <c r="B99" s="7">
        <v>0.91691987693542176</v>
      </c>
    </row>
    <row r="100" spans="1:2" x14ac:dyDescent="0.25">
      <c r="A100" s="8">
        <v>55.1</v>
      </c>
      <c r="B100" s="10">
        <v>0.86948046787110678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85</v>
      </c>
      <c r="B104" s="7">
        <v>1.40512800742015</v>
      </c>
    </row>
    <row r="105" spans="1:2" x14ac:dyDescent="0.25">
      <c r="A105" s="5">
        <v>79.02</v>
      </c>
      <c r="B105" s="7">
        <v>1.2110041705313279</v>
      </c>
    </row>
    <row r="106" spans="1:2" x14ac:dyDescent="0.25">
      <c r="A106" s="5">
        <v>73.039999999999992</v>
      </c>
      <c r="B106" s="7">
        <v>1.0168803336425061</v>
      </c>
    </row>
    <row r="107" spans="1:2" x14ac:dyDescent="0.25">
      <c r="A107" s="5">
        <v>67.06</v>
      </c>
      <c r="B107" s="7">
        <v>0.94450335130163676</v>
      </c>
    </row>
    <row r="108" spans="1:2" x14ac:dyDescent="0.25">
      <c r="A108" s="5">
        <v>61.08</v>
      </c>
      <c r="B108" s="7">
        <v>0.88372130748914335</v>
      </c>
    </row>
    <row r="109" spans="1:2" x14ac:dyDescent="0.25">
      <c r="A109" s="8">
        <v>55.1</v>
      </c>
      <c r="B109" s="10">
        <v>0.82107898365685594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85</v>
      </c>
      <c r="B113" s="7">
        <v>1.103039964199392</v>
      </c>
    </row>
    <row r="114" spans="1:2" x14ac:dyDescent="0.25">
      <c r="A114" s="5">
        <v>80.016666666666666</v>
      </c>
      <c r="B114" s="7">
        <v>1.06189553405033</v>
      </c>
    </row>
    <row r="115" spans="1:2" x14ac:dyDescent="0.25">
      <c r="A115" s="5">
        <v>75.033333333333331</v>
      </c>
      <c r="B115" s="7">
        <v>1.020751103901266</v>
      </c>
    </row>
    <row r="116" spans="1:2" x14ac:dyDescent="0.25">
      <c r="A116" s="5">
        <v>70.05</v>
      </c>
      <c r="B116" s="7">
        <v>0.98637090743217981</v>
      </c>
    </row>
    <row r="117" spans="1:2" x14ac:dyDescent="0.25">
      <c r="A117" s="5">
        <v>65.066666666666663</v>
      </c>
      <c r="B117" s="7">
        <v>0.95887361540938465</v>
      </c>
    </row>
    <row r="118" spans="1:2" x14ac:dyDescent="0.25">
      <c r="A118" s="5">
        <v>60.083333333333343</v>
      </c>
      <c r="B118" s="7">
        <v>0.9313763233865896</v>
      </c>
    </row>
    <row r="119" spans="1:2" x14ac:dyDescent="0.25">
      <c r="A119" s="8">
        <v>55.1</v>
      </c>
      <c r="B119" s="10">
        <v>0.90829193126995256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12</v>
      </c>
      <c r="B28" s="30">
        <v>0.71</v>
      </c>
      <c r="C28" s="17" t="s">
        <v>13</v>
      </c>
      <c r="D28" s="17" t="s">
        <v>14</v>
      </c>
      <c r="E28" s="17"/>
      <c r="F28" s="17"/>
      <c r="G28" s="17"/>
    </row>
    <row r="29" spans="1:7" x14ac:dyDescent="0.25">
      <c r="A29" s="17" t="s">
        <v>39</v>
      </c>
      <c r="B29" s="30">
        <v>72.52</v>
      </c>
      <c r="C29" s="17" t="s">
        <v>11</v>
      </c>
      <c r="D29" s="17" t="s">
        <v>40</v>
      </c>
      <c r="E29" s="17"/>
      <c r="F29" s="17"/>
      <c r="G29" s="17"/>
    </row>
    <row r="31" spans="1:7" ht="31.5" hidden="1" x14ac:dyDescent="0.5">
      <c r="A31" s="1" t="s">
        <v>41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1.160547296809378</v>
      </c>
    </row>
    <row r="35" spans="1:2" hidden="1" x14ac:dyDescent="0.25">
      <c r="A35" s="5">
        <v>61.079999999999991</v>
      </c>
      <c r="B35" s="7">
        <v>1.1798421411866129</v>
      </c>
    </row>
    <row r="36" spans="1:2" hidden="1" x14ac:dyDescent="0.25">
      <c r="A36" s="5">
        <v>67.06</v>
      </c>
      <c r="B36" s="7">
        <v>1.2028263223361679</v>
      </c>
    </row>
    <row r="37" spans="1:2" hidden="1" x14ac:dyDescent="0.25">
      <c r="A37" s="5">
        <v>72.52</v>
      </c>
      <c r="B37" s="7">
        <v>1.223811879037936</v>
      </c>
    </row>
    <row r="38" spans="1:2" hidden="1" x14ac:dyDescent="0.25">
      <c r="A38" s="5">
        <v>73.039999999999992</v>
      </c>
      <c r="B38" s="7">
        <v>1.22664579264398</v>
      </c>
    </row>
    <row r="39" spans="1:2" hidden="1" x14ac:dyDescent="0.25">
      <c r="A39" s="5">
        <v>79.02</v>
      </c>
      <c r="B39" s="7">
        <v>1.259235799113485</v>
      </c>
    </row>
    <row r="40" spans="1:2" hidden="1" x14ac:dyDescent="0.25">
      <c r="A40" s="8">
        <v>85</v>
      </c>
      <c r="B40" s="10">
        <v>1.2918258055829901</v>
      </c>
    </row>
    <row r="41" spans="1:2" hidden="1" x14ac:dyDescent="0.25"/>
    <row r="42" spans="1:2" ht="31.5" hidden="1" x14ac:dyDescent="0.5">
      <c r="A42" s="1" t="s">
        <v>42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55.1</v>
      </c>
      <c r="B45" s="7">
        <v>1663.293680089512</v>
      </c>
    </row>
    <row r="46" spans="1:2" hidden="1" x14ac:dyDescent="0.25">
      <c r="A46" s="5">
        <v>61.079999999999991</v>
      </c>
      <c r="B46" s="7">
        <v>1663.164517200694</v>
      </c>
    </row>
    <row r="47" spans="1:2" hidden="1" x14ac:dyDescent="0.25">
      <c r="A47" s="5">
        <v>67.06</v>
      </c>
      <c r="B47" s="7">
        <v>1661.381814324016</v>
      </c>
    </row>
    <row r="48" spans="1:2" hidden="1" x14ac:dyDescent="0.25">
      <c r="A48" s="5">
        <v>72.52</v>
      </c>
      <c r="B48" s="7">
        <v>1659.754129088788</v>
      </c>
    </row>
    <row r="49" spans="1:13" hidden="1" x14ac:dyDescent="0.25">
      <c r="A49" s="5">
        <v>73.039999999999992</v>
      </c>
      <c r="B49" s="7">
        <v>1646.0403116358</v>
      </c>
    </row>
    <row r="50" spans="1:13" hidden="1" x14ac:dyDescent="0.25">
      <c r="A50" s="5">
        <v>79.02</v>
      </c>
      <c r="B50" s="7">
        <v>1488.3314109264429</v>
      </c>
    </row>
    <row r="51" spans="1:13" hidden="1" x14ac:dyDescent="0.25">
      <c r="A51" s="8">
        <v>85</v>
      </c>
      <c r="B51" s="10">
        <v>1330.6225102170861</v>
      </c>
    </row>
    <row r="52" spans="1:13" hidden="1" x14ac:dyDescent="0.25"/>
    <row r="53" spans="1:13" ht="31.5" hidden="1" x14ac:dyDescent="0.5">
      <c r="A53" s="1" t="s">
        <v>43</v>
      </c>
      <c r="B53" s="1"/>
    </row>
    <row r="54" spans="1:13" hidden="1" x14ac:dyDescent="0.25">
      <c r="A54" s="2"/>
      <c r="B54" s="28" t="s">
        <v>16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17</v>
      </c>
      <c r="B55" s="29">
        <v>15</v>
      </c>
      <c r="C55" s="29">
        <v>14.5</v>
      </c>
      <c r="D55" s="29">
        <v>14</v>
      </c>
      <c r="E55" s="29">
        <v>13.5</v>
      </c>
      <c r="F55" s="29">
        <v>13</v>
      </c>
      <c r="G55" s="29">
        <v>12</v>
      </c>
      <c r="H55" s="29">
        <v>11</v>
      </c>
      <c r="I55" s="29">
        <v>10</v>
      </c>
      <c r="J55" s="29">
        <v>9</v>
      </c>
      <c r="K55" s="29">
        <v>8</v>
      </c>
      <c r="L55" s="29">
        <v>7</v>
      </c>
      <c r="M55" s="20">
        <v>6</v>
      </c>
    </row>
    <row r="56" spans="1:13" hidden="1" x14ac:dyDescent="0.25">
      <c r="A56" s="5">
        <v>55.1</v>
      </c>
      <c r="B56" s="6">
        <v>0.66704694519540286</v>
      </c>
      <c r="C56" s="6">
        <v>0.70189683242641776</v>
      </c>
      <c r="D56" s="6">
        <v>0.74165902170038411</v>
      </c>
      <c r="E56" s="6">
        <v>0.78762206563602455</v>
      </c>
      <c r="F56" s="6">
        <v>0.84122592118235906</v>
      </c>
      <c r="G56" s="6">
        <v>0.97787291655456221</v>
      </c>
      <c r="H56" s="6">
        <v>1.166147750014626</v>
      </c>
      <c r="I56" s="6">
        <v>1.4230206330446411</v>
      </c>
      <c r="J56" s="6">
        <v>1.7678842464111011</v>
      </c>
      <c r="K56" s="6">
        <v>2.2225537401649449</v>
      </c>
      <c r="L56" s="6">
        <v>2.8112667336415411</v>
      </c>
      <c r="M56" s="7">
        <v>3.560683315460683</v>
      </c>
    </row>
    <row r="57" spans="1:13" hidden="1" x14ac:dyDescent="0.25">
      <c r="A57" s="5">
        <v>61.079999999999991</v>
      </c>
      <c r="B57" s="6">
        <v>0.68865098125081059</v>
      </c>
      <c r="C57" s="6">
        <v>0.72392942214551359</v>
      </c>
      <c r="D57" s="6">
        <v>0.7649989522713182</v>
      </c>
      <c r="E57" s="6">
        <v>0.81325302826862189</v>
      </c>
      <c r="F57" s="6">
        <v>0.87023651110811984</v>
      </c>
      <c r="G57" s="6">
        <v>1.017328162847845</v>
      </c>
      <c r="H57" s="6">
        <v>1.221660881861526</v>
      </c>
      <c r="I57" s="6">
        <v>1.5010441118046509</v>
      </c>
      <c r="J57" s="6">
        <v>1.8757097656171109</v>
      </c>
      <c r="K57" s="6">
        <v>2.3683122255232458</v>
      </c>
      <c r="L57" s="6">
        <v>3.0039283430318182</v>
      </c>
      <c r="M57" s="7">
        <v>3.8100574389360209</v>
      </c>
    </row>
    <row r="58" spans="1:13" hidden="1" x14ac:dyDescent="0.25">
      <c r="A58" s="5">
        <v>67.06</v>
      </c>
      <c r="B58" s="6">
        <v>0.71247485203408034</v>
      </c>
      <c r="C58" s="6">
        <v>0.74883081364872761</v>
      </c>
      <c r="D58" s="6">
        <v>0.79194220344280719</v>
      </c>
      <c r="E58" s="6">
        <v>0.84330738207839184</v>
      </c>
      <c r="F58" s="6">
        <v>0.90457611454785469</v>
      </c>
      <c r="G58" s="6">
        <v>1.064180322609237</v>
      </c>
      <c r="H58" s="6">
        <v>1.2869810341713961</v>
      </c>
      <c r="I58" s="6">
        <v>1.591626925063212</v>
      </c>
      <c r="J58" s="6">
        <v>1.9991891403979749</v>
      </c>
      <c r="K58" s="6">
        <v>2.5331612945734219</v>
      </c>
      <c r="L58" s="6">
        <v>3.2194594712717159</v>
      </c>
      <c r="M58" s="7">
        <v>4.0864222234594463</v>
      </c>
    </row>
    <row r="59" spans="1:13" hidden="1" x14ac:dyDescent="0.25">
      <c r="A59" s="5">
        <v>72.52</v>
      </c>
      <c r="B59" s="6">
        <v>0.73422708187967434</v>
      </c>
      <c r="C59" s="6">
        <v>0.77156686676035768</v>
      </c>
      <c r="D59" s="6">
        <v>0.81654256320807983</v>
      </c>
      <c r="E59" s="6">
        <v>0.87074831381774676</v>
      </c>
      <c r="F59" s="6">
        <v>0.93592966551456902</v>
      </c>
      <c r="G59" s="6">
        <v>1.1069583815218129</v>
      </c>
      <c r="H59" s="6">
        <v>1.34662117323693</v>
      </c>
      <c r="I59" s="6">
        <v>1.6743329719514619</v>
      </c>
      <c r="J59" s="6">
        <v>2.1119311782413721</v>
      </c>
      <c r="K59" s="6">
        <v>2.6836756619670599</v>
      </c>
      <c r="L59" s="6">
        <v>3.4162487622733608</v>
      </c>
      <c r="M59" s="7">
        <v>4.338755287589529</v>
      </c>
    </row>
    <row r="60" spans="1:13" hidden="1" x14ac:dyDescent="0.25">
      <c r="A60" s="5">
        <v>73.039999999999992</v>
      </c>
      <c r="B60" s="6">
        <v>0.73711731390935065</v>
      </c>
      <c r="C60" s="6">
        <v>0.77471527101627669</v>
      </c>
      <c r="D60" s="6">
        <v>0.82004825139475646</v>
      </c>
      <c r="E60" s="6">
        <v>0.87471951972853745</v>
      </c>
      <c r="F60" s="6">
        <v>0.9404837450316712</v>
      </c>
      <c r="G60" s="6">
        <v>1.113066764253497</v>
      </c>
      <c r="H60" s="6">
        <v>1.354862747778081</v>
      </c>
      <c r="I60" s="6">
        <v>1.685359603607697</v>
      </c>
      <c r="J60" s="6">
        <v>2.126467709029038</v>
      </c>
      <c r="K60" s="6">
        <v>2.7025199106132329</v>
      </c>
      <c r="L60" s="6">
        <v>3.4402715242158481</v>
      </c>
      <c r="M60" s="7">
        <v>4.3689003349768676</v>
      </c>
    </row>
    <row r="61" spans="1:13" hidden="1" x14ac:dyDescent="0.25">
      <c r="A61" s="5">
        <v>79.02</v>
      </c>
      <c r="B61" s="6">
        <v>0.77035498225062882</v>
      </c>
      <c r="C61" s="6">
        <v>0.81092191995934515</v>
      </c>
      <c r="D61" s="6">
        <v>0.86036366554153842</v>
      </c>
      <c r="E61" s="6">
        <v>0.92038838770263076</v>
      </c>
      <c r="F61" s="6">
        <v>0.99285565947834753</v>
      </c>
      <c r="G61" s="6">
        <v>1.183313165667861</v>
      </c>
      <c r="H61" s="6">
        <v>1.449640855001322</v>
      </c>
      <c r="I61" s="6">
        <v>1.812165867654401</v>
      </c>
      <c r="J61" s="6">
        <v>2.2936378130871908</v>
      </c>
      <c r="K61" s="6">
        <v>2.919228770044219</v>
      </c>
      <c r="L61" s="6">
        <v>3.7165332865544491</v>
      </c>
      <c r="M61" s="7">
        <v>4.7155683799312644</v>
      </c>
    </row>
    <row r="62" spans="1:13" hidden="1" x14ac:dyDescent="0.25">
      <c r="A62" s="8">
        <v>85</v>
      </c>
      <c r="B62" s="9">
        <v>0.80359265059190677</v>
      </c>
      <c r="C62" s="9">
        <v>0.8471285689024135</v>
      </c>
      <c r="D62" s="9">
        <v>0.90067907968832039</v>
      </c>
      <c r="E62" s="9">
        <v>0.96605725567672407</v>
      </c>
      <c r="F62" s="9">
        <v>1.0452275739250241</v>
      </c>
      <c r="G62" s="9">
        <v>1.253559567082225</v>
      </c>
      <c r="H62" s="9">
        <v>1.5444189622245621</v>
      </c>
      <c r="I62" s="9">
        <v>1.9389721317011039</v>
      </c>
      <c r="J62" s="9">
        <v>2.460807917145345</v>
      </c>
      <c r="K62" s="9">
        <v>3.1359376294752059</v>
      </c>
      <c r="L62" s="9">
        <v>3.9927950488930501</v>
      </c>
      <c r="M62" s="10">
        <v>5.0622364248856604</v>
      </c>
    </row>
    <row r="63" spans="1:13" hidden="1" x14ac:dyDescent="0.25"/>
    <row r="64" spans="1:13" ht="31.5" hidden="1" x14ac:dyDescent="0.5">
      <c r="A64" s="1" t="s">
        <v>44</v>
      </c>
      <c r="B64" s="1"/>
    </row>
    <row r="65" spans="1:13" hidden="1" x14ac:dyDescent="0.25">
      <c r="A65" s="2"/>
      <c r="B65" s="18" t="s">
        <v>16</v>
      </c>
    </row>
    <row r="66" spans="1:13" hidden="1" x14ac:dyDescent="0.25">
      <c r="A66" s="19" t="s">
        <v>17</v>
      </c>
      <c r="B66" s="20">
        <v>14</v>
      </c>
    </row>
    <row r="67" spans="1:13" hidden="1" x14ac:dyDescent="0.25">
      <c r="A67" s="5">
        <v>55.1</v>
      </c>
      <c r="B67" s="7">
        <v>588.39081951937351</v>
      </c>
    </row>
    <row r="68" spans="1:13" hidden="1" x14ac:dyDescent="0.25">
      <c r="A68" s="5">
        <v>61.079999999999991</v>
      </c>
      <c r="B68" s="7">
        <v>620.49379803160036</v>
      </c>
    </row>
    <row r="69" spans="1:13" hidden="1" x14ac:dyDescent="0.25">
      <c r="A69" s="5">
        <v>67.06</v>
      </c>
      <c r="B69" s="7">
        <v>649.88236084028415</v>
      </c>
    </row>
    <row r="70" spans="1:13" hidden="1" x14ac:dyDescent="0.25">
      <c r="A70" s="5">
        <v>72.52</v>
      </c>
      <c r="B70" s="7">
        <v>676.71539644821269</v>
      </c>
    </row>
    <row r="71" spans="1:13" hidden="1" x14ac:dyDescent="0.25">
      <c r="A71" s="5">
        <v>73.039999999999992</v>
      </c>
      <c r="B71" s="7">
        <v>678.99875410457798</v>
      </c>
    </row>
    <row r="72" spans="1:13" hidden="1" x14ac:dyDescent="0.25">
      <c r="A72" s="5">
        <v>79.02</v>
      </c>
      <c r="B72" s="7">
        <v>705.25736715277969</v>
      </c>
    </row>
    <row r="73" spans="1:13" hidden="1" x14ac:dyDescent="0.25">
      <c r="A73" s="8">
        <v>85</v>
      </c>
      <c r="B73" s="10">
        <v>731.5159802009814</v>
      </c>
    </row>
    <row r="74" spans="1:13" hidden="1" x14ac:dyDescent="0.25"/>
    <row r="75" spans="1:13" ht="31.5" hidden="1" x14ac:dyDescent="0.5">
      <c r="A75" s="1" t="s">
        <v>45</v>
      </c>
      <c r="B75" s="1"/>
    </row>
    <row r="76" spans="1:13" hidden="1" x14ac:dyDescent="0.25">
      <c r="A76" s="2"/>
      <c r="B76" s="28" t="s">
        <v>16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17</v>
      </c>
      <c r="B77" s="29">
        <v>15</v>
      </c>
      <c r="C77" s="29">
        <v>14.5</v>
      </c>
      <c r="D77" s="29">
        <v>14</v>
      </c>
      <c r="E77" s="29">
        <v>13.5</v>
      </c>
      <c r="F77" s="29">
        <v>13</v>
      </c>
      <c r="G77" s="29">
        <v>12</v>
      </c>
      <c r="H77" s="29">
        <v>11</v>
      </c>
      <c r="I77" s="29">
        <v>10</v>
      </c>
      <c r="J77" s="29">
        <v>9</v>
      </c>
      <c r="K77" s="29">
        <v>8</v>
      </c>
      <c r="L77" s="29">
        <v>7</v>
      </c>
      <c r="M77" s="20">
        <v>6</v>
      </c>
    </row>
    <row r="78" spans="1:13" hidden="1" x14ac:dyDescent="0.25">
      <c r="A78" s="5">
        <v>55.1</v>
      </c>
      <c r="B78" s="6">
        <v>1.277898764389807</v>
      </c>
      <c r="C78" s="6">
        <v>1.3295529082353079</v>
      </c>
      <c r="D78" s="6">
        <v>1.3902393641312589</v>
      </c>
      <c r="E78" s="6">
        <v>1.4624627022004939</v>
      </c>
      <c r="F78" s="6">
        <v>1.549397584847841</v>
      </c>
      <c r="G78" s="6">
        <v>1.7849384653711211</v>
      </c>
      <c r="H78" s="6">
        <v>2.1468267827816021</v>
      </c>
      <c r="I78" s="6">
        <v>2.7119293263586091</v>
      </c>
      <c r="J78" s="6">
        <v>3.485116785599748</v>
      </c>
      <c r="K78" s="6">
        <v>4.0422095294151594</v>
      </c>
      <c r="L78" s="6">
        <v>4.1641284657481563</v>
      </c>
      <c r="M78" s="7">
        <v>4.386067793603357</v>
      </c>
    </row>
    <row r="79" spans="1:13" hidden="1" x14ac:dyDescent="0.25">
      <c r="A79" s="5">
        <v>61.079999999999991</v>
      </c>
      <c r="B79" s="6">
        <v>1.307124892885535</v>
      </c>
      <c r="C79" s="6">
        <v>1.362036809003097</v>
      </c>
      <c r="D79" s="6">
        <v>1.42711298526354</v>
      </c>
      <c r="E79" s="6">
        <v>1.504953730116686</v>
      </c>
      <c r="F79" s="6">
        <v>1.5987307592301441</v>
      </c>
      <c r="G79" s="6">
        <v>1.850431483543955</v>
      </c>
      <c r="H79" s="6">
        <v>2.2242303516410322</v>
      </c>
      <c r="I79" s="6">
        <v>2.774277033058993</v>
      </c>
      <c r="J79" s="6">
        <v>3.473897738079649</v>
      </c>
      <c r="K79" s="6">
        <v>3.910157164774835</v>
      </c>
      <c r="L79" s="6">
        <v>4.045047075854777</v>
      </c>
      <c r="M79" s="7">
        <v>4.4548442133001087</v>
      </c>
    </row>
    <row r="80" spans="1:13" hidden="1" x14ac:dyDescent="0.25">
      <c r="A80" s="5">
        <v>67.06</v>
      </c>
      <c r="B80" s="6">
        <v>1.339829657244723</v>
      </c>
      <c r="C80" s="6">
        <v>1.3980937104743481</v>
      </c>
      <c r="D80" s="6">
        <v>1.467394130871805</v>
      </c>
      <c r="E80" s="6">
        <v>1.550157991312715</v>
      </c>
      <c r="F80" s="6">
        <v>1.6490897635153721</v>
      </c>
      <c r="G80" s="6">
        <v>1.906808782558775</v>
      </c>
      <c r="H80" s="6">
        <v>2.2595054892922568</v>
      </c>
      <c r="I80" s="6">
        <v>2.7102912595311559</v>
      </c>
      <c r="J80" s="6">
        <v>3.2245343807596738</v>
      </c>
      <c r="K80" s="6">
        <v>3.638798489014007</v>
      </c>
      <c r="L80" s="6">
        <v>3.993770904727397</v>
      </c>
      <c r="M80" s="7">
        <v>4.5961334861505341</v>
      </c>
    </row>
    <row r="81" spans="1:13" hidden="1" x14ac:dyDescent="0.25">
      <c r="A81" s="5">
        <v>72.52</v>
      </c>
      <c r="B81" s="6">
        <v>1.369690529050938</v>
      </c>
      <c r="C81" s="6">
        <v>1.43101522920897</v>
      </c>
      <c r="D81" s="6">
        <v>1.5041725681663081</v>
      </c>
      <c r="E81" s="6">
        <v>1.591431447187351</v>
      </c>
      <c r="F81" s="6">
        <v>1.6950697239497099</v>
      </c>
      <c r="G81" s="6">
        <v>1.958283707746219</v>
      </c>
      <c r="H81" s="6">
        <v>2.2917132236694631</v>
      </c>
      <c r="I81" s="6">
        <v>2.6518694663100879</v>
      </c>
      <c r="J81" s="6">
        <v>2.996854793641436</v>
      </c>
      <c r="K81" s="6">
        <v>3.3910362198410771</v>
      </c>
      <c r="L81" s="6">
        <v>3.946953531089354</v>
      </c>
      <c r="M81" s="7">
        <v>4.7251367352748348</v>
      </c>
    </row>
    <row r="82" spans="1:13" hidden="1" x14ac:dyDescent="0.25">
      <c r="A82" s="5">
        <v>73.039999999999992</v>
      </c>
      <c r="B82" s="6">
        <v>1.3787104768772169</v>
      </c>
      <c r="C82" s="6">
        <v>1.441417653291764</v>
      </c>
      <c r="D82" s="6">
        <v>1.516166624036946</v>
      </c>
      <c r="E82" s="6">
        <v>1.6051100260116249</v>
      </c>
      <c r="F82" s="6">
        <v>1.710273526060607</v>
      </c>
      <c r="G82" s="6">
        <v>1.9743135093241211</v>
      </c>
      <c r="H82" s="6">
        <v>2.303500877036627</v>
      </c>
      <c r="I82" s="6">
        <v>2.657956745766465</v>
      </c>
      <c r="J82" s="6">
        <v>3.002357456128069</v>
      </c>
      <c r="K82" s="6">
        <v>3.401388771759847</v>
      </c>
      <c r="L82" s="6">
        <v>3.9643067581541471</v>
      </c>
      <c r="M82" s="7">
        <v>4.7499847516899854</v>
      </c>
    </row>
    <row r="83" spans="1:13" hidden="1" x14ac:dyDescent="0.25">
      <c r="A83" s="5">
        <v>79.02</v>
      </c>
      <c r="B83" s="6">
        <v>1.482439876879432</v>
      </c>
      <c r="C83" s="6">
        <v>1.561045530243887</v>
      </c>
      <c r="D83" s="6">
        <v>1.65409826654929</v>
      </c>
      <c r="E83" s="6">
        <v>1.7624136824907739</v>
      </c>
      <c r="F83" s="6">
        <v>1.885117250335925</v>
      </c>
      <c r="G83" s="6">
        <v>2.1586562274699919</v>
      </c>
      <c r="H83" s="6">
        <v>2.4390588907590138</v>
      </c>
      <c r="I83" s="6">
        <v>2.7279604595148021</v>
      </c>
      <c r="J83" s="6">
        <v>3.0656380747243448</v>
      </c>
      <c r="K83" s="6">
        <v>3.520443118825709</v>
      </c>
      <c r="L83" s="6">
        <v>4.1638688693992734</v>
      </c>
      <c r="M83" s="7">
        <v>5.0357369404642096</v>
      </c>
    </row>
    <row r="84" spans="1:13" hidden="1" x14ac:dyDescent="0.25">
      <c r="A84" s="8">
        <v>85</v>
      </c>
      <c r="B84" s="9">
        <v>1.5861692768816471</v>
      </c>
      <c r="C84" s="9">
        <v>1.680673407196011</v>
      </c>
      <c r="D84" s="9">
        <v>1.7920299090616341</v>
      </c>
      <c r="E84" s="9">
        <v>1.9197173389699229</v>
      </c>
      <c r="F84" s="9">
        <v>2.0599609746112431</v>
      </c>
      <c r="G84" s="9">
        <v>2.3429989456158631</v>
      </c>
      <c r="H84" s="9">
        <v>2.574616904481402</v>
      </c>
      <c r="I84" s="9">
        <v>2.797964173263138</v>
      </c>
      <c r="J84" s="9">
        <v>3.128918693320621</v>
      </c>
      <c r="K84" s="9">
        <v>3.6394974658915711</v>
      </c>
      <c r="L84" s="9">
        <v>4.3634309806443996</v>
      </c>
      <c r="M84" s="10">
        <v>5.3214891292384374</v>
      </c>
    </row>
    <row r="85" spans="1:13" hidden="1" x14ac:dyDescent="0.25"/>
    <row r="86" spans="1:13" ht="31.5" hidden="1" x14ac:dyDescent="0.5">
      <c r="A86" s="1" t="s">
        <v>15</v>
      </c>
      <c r="B86" s="1"/>
    </row>
    <row r="87" spans="1:13" hidden="1" x14ac:dyDescent="0.25">
      <c r="A87" s="2"/>
      <c r="B87" s="18" t="s">
        <v>16</v>
      </c>
    </row>
    <row r="88" spans="1:13" hidden="1" x14ac:dyDescent="0.25">
      <c r="A88" s="19" t="s">
        <v>17</v>
      </c>
      <c r="B88" s="20">
        <v>14</v>
      </c>
    </row>
    <row r="89" spans="1:13" hidden="1" x14ac:dyDescent="0.25">
      <c r="A89" s="5">
        <v>55.1</v>
      </c>
      <c r="B89" s="7">
        <v>6.3678754770309931E-3</v>
      </c>
    </row>
    <row r="90" spans="1:13" hidden="1" x14ac:dyDescent="0.25">
      <c r="A90" s="5">
        <v>61.079999999999991</v>
      </c>
      <c r="B90" s="7">
        <v>6.853697822622247E-3</v>
      </c>
    </row>
    <row r="91" spans="1:13" hidden="1" x14ac:dyDescent="0.25">
      <c r="A91" s="5">
        <v>67.06</v>
      </c>
      <c r="B91" s="7">
        <v>7.3250927723670046E-3</v>
      </c>
    </row>
    <row r="92" spans="1:13" hidden="1" x14ac:dyDescent="0.25">
      <c r="A92" s="5">
        <v>72.52</v>
      </c>
      <c r="B92" s="7">
        <v>7.7554968569165644E-3</v>
      </c>
    </row>
    <row r="93" spans="1:13" hidden="1" x14ac:dyDescent="0.25">
      <c r="A93" s="5">
        <v>73.039999999999992</v>
      </c>
      <c r="B93" s="7">
        <v>7.8864122314247238E-3</v>
      </c>
    </row>
    <row r="94" spans="1:13" hidden="1" x14ac:dyDescent="0.25">
      <c r="A94" s="5">
        <v>79.02</v>
      </c>
      <c r="B94" s="7">
        <v>9.3919390382685673E-3</v>
      </c>
    </row>
    <row r="95" spans="1:13" hidden="1" x14ac:dyDescent="0.25">
      <c r="A95" s="8">
        <v>85</v>
      </c>
      <c r="B95" s="10">
        <v>1.0897465845112409E-2</v>
      </c>
    </row>
    <row r="96" spans="1:13" hidden="1" x14ac:dyDescent="0.25"/>
    <row r="97" spans="1:5" ht="31.5" hidden="1" x14ac:dyDescent="0.5">
      <c r="A97" s="1" t="s">
        <v>18</v>
      </c>
      <c r="B97" s="1"/>
    </row>
    <row r="98" spans="1:5" hidden="1" x14ac:dyDescent="0.25">
      <c r="A98" s="2"/>
      <c r="B98" s="18" t="s">
        <v>16</v>
      </c>
    </row>
    <row r="99" spans="1:5" hidden="1" x14ac:dyDescent="0.25">
      <c r="A99" s="19" t="s">
        <v>17</v>
      </c>
      <c r="B99" s="20">
        <v>14</v>
      </c>
    </row>
    <row r="100" spans="1:5" hidden="1" x14ac:dyDescent="0.25">
      <c r="A100" s="5">
        <v>55.1</v>
      </c>
      <c r="B100" s="21">
        <v>4.1888827510899393E-4</v>
      </c>
    </row>
    <row r="101" spans="1:5" hidden="1" x14ac:dyDescent="0.25">
      <c r="A101" s="5">
        <v>61.079999999999991</v>
      </c>
      <c r="B101" s="21">
        <v>4.1484318891529522E-4</v>
      </c>
    </row>
    <row r="102" spans="1:5" hidden="1" x14ac:dyDescent="0.25">
      <c r="A102" s="5">
        <v>67.06</v>
      </c>
      <c r="B102" s="21">
        <v>4.1088411889336123E-4</v>
      </c>
    </row>
    <row r="103" spans="1:5" hidden="1" x14ac:dyDescent="0.25">
      <c r="A103" s="5">
        <v>72.52</v>
      </c>
      <c r="B103" s="21">
        <v>4.072693158298559E-4</v>
      </c>
    </row>
    <row r="104" spans="1:5" hidden="1" x14ac:dyDescent="0.25">
      <c r="A104" s="5">
        <v>73.039999999999992</v>
      </c>
      <c r="B104" s="21">
        <v>4.0659754124922309E-4</v>
      </c>
    </row>
    <row r="105" spans="1:5" hidden="1" x14ac:dyDescent="0.25">
      <c r="A105" s="5">
        <v>79.02</v>
      </c>
      <c r="B105" s="21">
        <v>3.9887213357194662E-4</v>
      </c>
    </row>
    <row r="106" spans="1:5" hidden="1" x14ac:dyDescent="0.25">
      <c r="A106" s="8">
        <v>85</v>
      </c>
      <c r="B106" s="22">
        <v>3.9114672589466972E-4</v>
      </c>
    </row>
    <row r="107" spans="1:5" hidden="1" x14ac:dyDescent="0.25"/>
    <row r="108" spans="1:5" ht="28.9" customHeight="1" x14ac:dyDescent="0.5">
      <c r="A108" s="1" t="s">
        <v>19</v>
      </c>
      <c r="B108" s="1"/>
    </row>
    <row r="109" spans="1:5" x14ac:dyDescent="0.25">
      <c r="A109" s="23"/>
      <c r="B109" s="24" t="s">
        <v>20</v>
      </c>
      <c r="C109" s="24"/>
      <c r="D109" s="24" t="s">
        <v>21</v>
      </c>
      <c r="E109" s="25"/>
    </row>
    <row r="110" spans="1:5" x14ac:dyDescent="0.25">
      <c r="A110" s="5" t="s">
        <v>22</v>
      </c>
      <c r="B110" s="26">
        <f ca="1">1000 * (FORECAST( B29, OFFSET(B89:B95,MATCH(B29,A89:A95,1)-1,0,2), OFFSET(A89:A95,MATCH(B29,A89:A95,1)-1,0,2) ))*B28</f>
        <v>5.5064027684107568</v>
      </c>
      <c r="C110" s="26" t="s">
        <v>23</v>
      </c>
      <c r="D110" s="26">
        <f ca="1">1000 * FORECAST( B29, OFFSET(B89:B95,MATCH(B29,A89:A95,1)-1,0,2), OFFSET(A89:A95,MATCH(B29,A89:A95,1)-1,0,2) )*B28 / 453592</f>
        <v>1.2139550010605913E-5</v>
      </c>
      <c r="E110" s="21" t="s">
        <v>24</v>
      </c>
    </row>
    <row r="111" spans="1:5" x14ac:dyDescent="0.25">
      <c r="A111" s="5" t="s">
        <v>25</v>
      </c>
      <c r="B111" s="26">
        <f ca="1">(FORECAST( B29, OFFSET(B67:B73,MATCH(B29,A67:A73,1)-1,0,2), OFFSET(A67:A73,MATCH(B29,A67:A73,1)-1,0,2) ))*B28 / 60</f>
        <v>8.007798857970517</v>
      </c>
      <c r="C111" s="26" t="s">
        <v>26</v>
      </c>
      <c r="D111" s="26">
        <f ca="1">(FORECAST( B29, OFFSET(B67:B73,MATCH(B29,A67:A73,1)-1,0,2), OFFSET(A67:A73,MATCH(B29,A67:A73,1)-1,0,2) ))*B28 * 0.00220462 / 60</f>
        <v>1.7654153518258959E-2</v>
      </c>
      <c r="E111" s="21" t="s">
        <v>27</v>
      </c>
    </row>
    <row r="112" spans="1:5" x14ac:dyDescent="0.25">
      <c r="A112" s="5" t="s">
        <v>28</v>
      </c>
      <c r="B112" s="26">
        <f ca="1">(FORECAST( B29, OFFSET(B45:B51,MATCH(B29,A45:A51,1)-1,0,2), OFFSET(A45:A51,MATCH(B29,A45:A51,1)-1,0,2) ))*B28 / 60</f>
        <v>19.640423860883992</v>
      </c>
      <c r="C112" s="26" t="s">
        <v>26</v>
      </c>
      <c r="D112" s="26">
        <f ca="1">(FORECAST( B29, OFFSET(B45:B51,MATCH(B29,A45:A51,1)-1,0,2), OFFSET(A45:A51,MATCH(B29,A45:A51,1)-1,0,2) ))*B28 * 0.00220462 / 60</f>
        <v>4.3299671252182065E-2</v>
      </c>
      <c r="E112" s="21" t="s">
        <v>27</v>
      </c>
    </row>
    <row r="113" spans="1:13" x14ac:dyDescent="0.25">
      <c r="A113" s="8" t="s">
        <v>29</v>
      </c>
      <c r="B113" s="27">
        <f ca="1">FORECAST( B29, OFFSET(B100:B106,MATCH(B29,A100:A106,1)-1,0,2), OFFSET(A100:A106,MATCH(B29,A100:A106,1)-1,0,2) )</f>
        <v>4.0726931582985595E-4</v>
      </c>
      <c r="C113" s="27" t="s">
        <v>30</v>
      </c>
      <c r="D113" s="27">
        <f ca="1">FORECAST( B29, OFFSET(B100:B106,MATCH(B29,A100:A106,1)-1,0,2), OFFSET(A100:A106,MATCH(B29,A100:A106,1)-1,0,2) )</f>
        <v>4.0726931582985595E-4</v>
      </c>
      <c r="E113" s="22" t="s">
        <v>30</v>
      </c>
    </row>
    <row r="116" spans="1:13" ht="31.5" hidden="1" x14ac:dyDescent="0.5">
      <c r="A116" s="1" t="s">
        <v>31</v>
      </c>
      <c r="B116" s="1"/>
    </row>
    <row r="117" spans="1:13" hidden="1" x14ac:dyDescent="0.25">
      <c r="A117" s="2"/>
      <c r="B117" s="28" t="s">
        <v>16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17</v>
      </c>
      <c r="B118" s="29">
        <v>15</v>
      </c>
      <c r="C118" s="29">
        <v>14.5</v>
      </c>
      <c r="D118" s="29">
        <v>14</v>
      </c>
      <c r="E118" s="29">
        <v>13.5</v>
      </c>
      <c r="F118" s="29">
        <v>13</v>
      </c>
      <c r="G118" s="29">
        <v>12</v>
      </c>
      <c r="H118" s="29">
        <v>11</v>
      </c>
      <c r="I118" s="29">
        <v>10</v>
      </c>
      <c r="J118" s="29">
        <v>9</v>
      </c>
      <c r="K118" s="29">
        <v>8</v>
      </c>
      <c r="L118" s="29">
        <v>7</v>
      </c>
      <c r="M118" s="20">
        <v>6</v>
      </c>
    </row>
    <row r="119" spans="1:13" hidden="1" x14ac:dyDescent="0.25">
      <c r="A119" s="5">
        <v>55.1</v>
      </c>
      <c r="B119" s="26">
        <v>0.66704694519540286</v>
      </c>
      <c r="C119" s="26">
        <v>0.70189683242641776</v>
      </c>
      <c r="D119" s="26">
        <v>0.74165902170038411</v>
      </c>
      <c r="E119" s="26">
        <v>0.78762206563602455</v>
      </c>
      <c r="F119" s="26">
        <v>0.84122592118235906</v>
      </c>
      <c r="G119" s="26">
        <v>0.97787291655456221</v>
      </c>
      <c r="H119" s="26">
        <v>1.166147750014626</v>
      </c>
      <c r="I119" s="26">
        <v>1.4230206330446411</v>
      </c>
      <c r="J119" s="26">
        <v>1.7678842464111011</v>
      </c>
      <c r="K119" s="26">
        <v>2.2225537401649449</v>
      </c>
      <c r="L119" s="26">
        <v>2.8112667336415411</v>
      </c>
      <c r="M119" s="21">
        <v>3.560683315460683</v>
      </c>
    </row>
    <row r="120" spans="1:13" hidden="1" x14ac:dyDescent="0.25">
      <c r="A120" s="5">
        <v>61.079999999999991</v>
      </c>
      <c r="B120" s="26">
        <v>0.68865098125081059</v>
      </c>
      <c r="C120" s="26">
        <v>0.72392942214551359</v>
      </c>
      <c r="D120" s="26">
        <v>0.7649989522713182</v>
      </c>
      <c r="E120" s="26">
        <v>0.81325302826862189</v>
      </c>
      <c r="F120" s="26">
        <v>0.87023651110811984</v>
      </c>
      <c r="G120" s="26">
        <v>1.017328162847845</v>
      </c>
      <c r="H120" s="26">
        <v>1.221660881861526</v>
      </c>
      <c r="I120" s="26">
        <v>1.5010441118046509</v>
      </c>
      <c r="J120" s="26">
        <v>1.8757097656171109</v>
      </c>
      <c r="K120" s="26">
        <v>2.3683122255232458</v>
      </c>
      <c r="L120" s="26">
        <v>3.0039283430318182</v>
      </c>
      <c r="M120" s="21">
        <v>3.8100574389360209</v>
      </c>
    </row>
    <row r="121" spans="1:13" hidden="1" x14ac:dyDescent="0.25">
      <c r="A121" s="5">
        <v>67.06</v>
      </c>
      <c r="B121" s="26">
        <v>0.71247485203408034</v>
      </c>
      <c r="C121" s="26">
        <v>0.74883081364872761</v>
      </c>
      <c r="D121" s="26">
        <v>0.79194220344280719</v>
      </c>
      <c r="E121" s="26">
        <v>0.84330738207839184</v>
      </c>
      <c r="F121" s="26">
        <v>0.90457611454785469</v>
      </c>
      <c r="G121" s="26">
        <v>1.064180322609237</v>
      </c>
      <c r="H121" s="26">
        <v>1.2869810341713961</v>
      </c>
      <c r="I121" s="26">
        <v>1.591626925063212</v>
      </c>
      <c r="J121" s="26">
        <v>1.9991891403979749</v>
      </c>
      <c r="K121" s="26">
        <v>2.5331612945734219</v>
      </c>
      <c r="L121" s="26">
        <v>3.2194594712717159</v>
      </c>
      <c r="M121" s="21">
        <v>4.0864222234594463</v>
      </c>
    </row>
    <row r="122" spans="1:13" hidden="1" x14ac:dyDescent="0.25">
      <c r="A122" s="5">
        <v>72.52</v>
      </c>
      <c r="B122" s="26">
        <v>0.73422708187967434</v>
      </c>
      <c r="C122" s="26">
        <v>0.77156686676035768</v>
      </c>
      <c r="D122" s="26">
        <v>0.81654256320807983</v>
      </c>
      <c r="E122" s="26">
        <v>0.87074831381774676</v>
      </c>
      <c r="F122" s="26">
        <v>0.93592966551456902</v>
      </c>
      <c r="G122" s="26">
        <v>1.1069583815218129</v>
      </c>
      <c r="H122" s="26">
        <v>1.34662117323693</v>
      </c>
      <c r="I122" s="26">
        <v>1.6743329719514619</v>
      </c>
      <c r="J122" s="26">
        <v>2.1119311782413721</v>
      </c>
      <c r="K122" s="26">
        <v>2.6836756619670599</v>
      </c>
      <c r="L122" s="26">
        <v>3.4162487622733608</v>
      </c>
      <c r="M122" s="21">
        <v>4.338755287589529</v>
      </c>
    </row>
    <row r="123" spans="1:13" hidden="1" x14ac:dyDescent="0.25">
      <c r="A123" s="5">
        <v>73.039999999999992</v>
      </c>
      <c r="B123" s="26">
        <v>0.73711731390935065</v>
      </c>
      <c r="C123" s="26">
        <v>0.77471527101627669</v>
      </c>
      <c r="D123" s="26">
        <v>0.82004825139475646</v>
      </c>
      <c r="E123" s="26">
        <v>0.87471951972853745</v>
      </c>
      <c r="F123" s="26">
        <v>0.9404837450316712</v>
      </c>
      <c r="G123" s="26">
        <v>1.113066764253497</v>
      </c>
      <c r="H123" s="26">
        <v>1.354862747778081</v>
      </c>
      <c r="I123" s="26">
        <v>1.685359603607697</v>
      </c>
      <c r="J123" s="26">
        <v>2.126467709029038</v>
      </c>
      <c r="K123" s="26">
        <v>2.7025199106132329</v>
      </c>
      <c r="L123" s="26">
        <v>3.4402715242158481</v>
      </c>
      <c r="M123" s="21">
        <v>4.3689003349768676</v>
      </c>
    </row>
    <row r="124" spans="1:13" hidden="1" x14ac:dyDescent="0.25">
      <c r="A124" s="5">
        <v>79.02</v>
      </c>
      <c r="B124" s="26">
        <v>0.77035498225062882</v>
      </c>
      <c r="C124" s="26">
        <v>0.81092191995934515</v>
      </c>
      <c r="D124" s="26">
        <v>0.86036366554153842</v>
      </c>
      <c r="E124" s="26">
        <v>0.92038838770263076</v>
      </c>
      <c r="F124" s="26">
        <v>0.99285565947834753</v>
      </c>
      <c r="G124" s="26">
        <v>1.183313165667861</v>
      </c>
      <c r="H124" s="26">
        <v>1.449640855001322</v>
      </c>
      <c r="I124" s="26">
        <v>1.812165867654401</v>
      </c>
      <c r="J124" s="26">
        <v>2.2936378130871908</v>
      </c>
      <c r="K124" s="26">
        <v>2.919228770044219</v>
      </c>
      <c r="L124" s="26">
        <v>3.7165332865544491</v>
      </c>
      <c r="M124" s="21">
        <v>4.7155683799312644</v>
      </c>
    </row>
    <row r="125" spans="1:13" hidden="1" x14ac:dyDescent="0.25">
      <c r="A125" s="8">
        <v>85</v>
      </c>
      <c r="B125" s="27">
        <v>0.80359265059190677</v>
      </c>
      <c r="C125" s="27">
        <v>0.8471285689024135</v>
      </c>
      <c r="D125" s="27">
        <v>0.90067907968832039</v>
      </c>
      <c r="E125" s="27">
        <v>0.96605725567672407</v>
      </c>
      <c r="F125" s="27">
        <v>1.0452275739250241</v>
      </c>
      <c r="G125" s="27">
        <v>1.253559567082225</v>
      </c>
      <c r="H125" s="27">
        <v>1.5444189622245621</v>
      </c>
      <c r="I125" s="27">
        <v>1.9389721317011039</v>
      </c>
      <c r="J125" s="27">
        <v>2.460807917145345</v>
      </c>
      <c r="K125" s="27">
        <v>3.1359376294752059</v>
      </c>
      <c r="L125" s="27">
        <v>3.9927950488930501</v>
      </c>
      <c r="M125" s="22">
        <v>5.0622364248856604</v>
      </c>
    </row>
    <row r="126" spans="1:13" hidden="1" x14ac:dyDescent="0.25"/>
    <row r="127" spans="1:13" ht="28.9" customHeight="1" x14ac:dyDescent="0.5">
      <c r="A127" s="1" t="s">
        <v>32</v>
      </c>
      <c r="B127" s="1"/>
    </row>
    <row r="128" spans="1:13" x14ac:dyDescent="0.25">
      <c r="A128" s="23" t="s">
        <v>16</v>
      </c>
      <c r="B128" s="25" t="s">
        <v>33</v>
      </c>
    </row>
    <row r="129" spans="1:2" x14ac:dyDescent="0.25">
      <c r="A129" s="5">
        <v>15</v>
      </c>
      <c r="B129" s="21">
        <f ca="1">(FORECAST( B29, OFFSET(B119:B125,MATCH(B29,A119:A125,1)-1,0,2), OFFSET(A119:A125,MATCH(B29,A119:A125,1)-1,0,2) )) / 1000</f>
        <v>7.3422708187967421E-4</v>
      </c>
    </row>
    <row r="130" spans="1:2" x14ac:dyDescent="0.25">
      <c r="A130" s="5">
        <v>14.5</v>
      </c>
      <c r="B130" s="21">
        <f ca="1">(FORECAST( B29, OFFSET(C119:C125,MATCH(B29,A119:A125,1)-1,0,2), OFFSET(A119:A125,MATCH(B29,A119:A125,1)-1,0,2) )) / 1000</f>
        <v>7.7156686676035761E-4</v>
      </c>
    </row>
    <row r="131" spans="1:2" x14ac:dyDescent="0.25">
      <c r="A131" s="5">
        <v>14</v>
      </c>
      <c r="B131" s="21">
        <f ca="1">(FORECAST( B29, OFFSET(D119:D125,MATCH(B29,A119:A125,1)-1,0,2), OFFSET(A119:A125,MATCH(B29,A119:A125,1)-1,0,2) )) / 1000</f>
        <v>8.1654256320807985E-4</v>
      </c>
    </row>
    <row r="132" spans="1:2" x14ac:dyDescent="0.25">
      <c r="A132" s="5">
        <v>13.5</v>
      </c>
      <c r="B132" s="21">
        <f ca="1">(FORECAST( B29, OFFSET(E119:E125,MATCH(B29,A119:A125,1)-1,0,2), OFFSET(A119:A125,MATCH(B29,A119:A125,1)-1,0,2) )) / 1000</f>
        <v>8.707483138177466E-4</v>
      </c>
    </row>
    <row r="133" spans="1:2" x14ac:dyDescent="0.25">
      <c r="A133" s="5">
        <v>13</v>
      </c>
      <c r="B133" s="21">
        <f ca="1">(FORECAST( B29, OFFSET(F119:F125,MATCH(B29,A119:A125,1)-1,0,2), OFFSET(A119:A125,MATCH(B29,A119:A125,1)-1,0,2) )) / 1000</f>
        <v>9.3592966551456886E-4</v>
      </c>
    </row>
    <row r="134" spans="1:2" x14ac:dyDescent="0.25">
      <c r="A134" s="5">
        <v>12</v>
      </c>
      <c r="B134" s="21">
        <f ca="1">(FORECAST( B29, OFFSET(G119:G125,MATCH(B29,A119:A125,1)-1,0,2), OFFSET(A119:A125,MATCH(B29,A119:A125,1)-1,0,2) )) / 1000</f>
        <v>1.1069583815218127E-3</v>
      </c>
    </row>
    <row r="135" spans="1:2" x14ac:dyDescent="0.25">
      <c r="A135" s="5">
        <v>11</v>
      </c>
      <c r="B135" s="21">
        <f ca="1">(FORECAST( B29, OFFSET(H119:H125,MATCH(B29,A119:A125,1)-1,0,2), OFFSET(A119:A125,MATCH(B29,A119:A125,1)-1,0,2) )) / 1000</f>
        <v>1.3466211732369297E-3</v>
      </c>
    </row>
    <row r="136" spans="1:2" x14ac:dyDescent="0.25">
      <c r="A136" s="5">
        <v>10</v>
      </c>
      <c r="B136" s="21">
        <f ca="1">(FORECAST( B29, OFFSET(I119:I125,MATCH(B29,A119:A125,1)-1,0,2), OFFSET(A119:A125,MATCH(B29,A119:A125,1)-1,0,2) )) / 1000</f>
        <v>1.6743329719514618E-3</v>
      </c>
    </row>
    <row r="137" spans="1:2" x14ac:dyDescent="0.25">
      <c r="A137" s="5">
        <v>9</v>
      </c>
      <c r="B137" s="21">
        <f ca="1">(FORECAST( B29, OFFSET(J119:J125,MATCH(B29,A119:A125,1)-1,0,2), OFFSET(A119:A125,MATCH(B29,A119:A125,1)-1,0,2) )) / 1000</f>
        <v>2.1119311782413718E-3</v>
      </c>
    </row>
    <row r="138" spans="1:2" x14ac:dyDescent="0.25">
      <c r="A138" s="5">
        <v>8</v>
      </c>
      <c r="B138" s="21">
        <f ca="1">(FORECAST( B29, OFFSET(K119:K125,MATCH(B29,A119:A125,1)-1,0,2), OFFSET(A119:A125,MATCH(B29,A119:A125,1)-1,0,2) )) / 1000</f>
        <v>2.6836756619670597E-3</v>
      </c>
    </row>
    <row r="139" spans="1:2" x14ac:dyDescent="0.25">
      <c r="A139" s="5">
        <v>7</v>
      </c>
      <c r="B139" s="21">
        <f ca="1">(FORECAST( B29, OFFSET(L119:L125,MATCH(B29,A119:A125,1)-1,0,2), OFFSET(A119:A125,MATCH(B29,A119:A125,1)-1,0,2) )) / 1000</f>
        <v>3.4162487622733605E-3</v>
      </c>
    </row>
    <row r="140" spans="1:2" x14ac:dyDescent="0.25">
      <c r="A140" s="8">
        <v>6</v>
      </c>
      <c r="B140" s="22">
        <f ca="1">(FORECAST( B29, OFFSET(M119:M125,MATCH(B29,A119:A125,1)-1,0,2), OFFSET(A119:A125,MATCH(B29,A119:A125,1)-1,0,2) )) / 1000</f>
        <v>4.3387552875895283E-3</v>
      </c>
    </row>
    <row r="142" spans="1:2" x14ac:dyDescent="0.25">
      <c r="A142" t="s">
        <v>46</v>
      </c>
    </row>
    <row r="144" spans="1:2" ht="28.9" customHeight="1" x14ac:dyDescent="0.5">
      <c r="A144" s="1" t="s">
        <v>34</v>
      </c>
      <c r="B144" s="1"/>
    </row>
    <row r="145" spans="1:2" x14ac:dyDescent="0.25">
      <c r="A145" s="23" t="s">
        <v>17</v>
      </c>
      <c r="B145" s="25" t="s">
        <v>35</v>
      </c>
    </row>
    <row r="146" spans="1:2" x14ac:dyDescent="0.25">
      <c r="A146" s="5">
        <v>85</v>
      </c>
      <c r="B146" s="7">
        <v>1</v>
      </c>
    </row>
    <row r="147" spans="1:2" x14ac:dyDescent="0.25">
      <c r="A147" s="5">
        <v>79.02</v>
      </c>
      <c r="B147" s="7">
        <v>1</v>
      </c>
    </row>
    <row r="148" spans="1:2" x14ac:dyDescent="0.25">
      <c r="A148" s="5">
        <v>73.039999999999992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67.06</v>
      </c>
      <c r="B150" s="7">
        <v>1</v>
      </c>
    </row>
    <row r="151" spans="1:2" x14ac:dyDescent="0.25">
      <c r="A151" s="5">
        <v>61.08</v>
      </c>
      <c r="B151" s="7">
        <v>1</v>
      </c>
    </row>
    <row r="152" spans="1:2" x14ac:dyDescent="0.25">
      <c r="A152" s="8">
        <v>55.1</v>
      </c>
      <c r="B152" s="10">
        <v>1</v>
      </c>
    </row>
    <row r="154" spans="1:2" ht="28.9" customHeight="1" x14ac:dyDescent="0.5">
      <c r="A154" s="1" t="s">
        <v>36</v>
      </c>
      <c r="B154" s="1"/>
    </row>
    <row r="155" spans="1:2" x14ac:dyDescent="0.25">
      <c r="A155" s="23" t="s">
        <v>17</v>
      </c>
      <c r="B155" s="25" t="s">
        <v>35</v>
      </c>
    </row>
    <row r="156" spans="1:2" x14ac:dyDescent="0.25">
      <c r="A156" s="5">
        <v>85</v>
      </c>
      <c r="B156" s="7">
        <v>1</v>
      </c>
    </row>
    <row r="157" spans="1:2" x14ac:dyDescent="0.25">
      <c r="A157" s="5">
        <v>79.02</v>
      </c>
      <c r="B157" s="7">
        <v>1</v>
      </c>
    </row>
    <row r="158" spans="1:2" x14ac:dyDescent="0.25">
      <c r="A158" s="5">
        <v>73.039999999999992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67.06</v>
      </c>
      <c r="B160" s="7">
        <v>1</v>
      </c>
    </row>
    <row r="161" spans="1:2" x14ac:dyDescent="0.25">
      <c r="A161" s="5">
        <v>61.08</v>
      </c>
      <c r="B161" s="7">
        <v>1</v>
      </c>
    </row>
    <row r="162" spans="1:2" x14ac:dyDescent="0.25">
      <c r="A162" s="8">
        <v>55.1</v>
      </c>
      <c r="B162" s="10">
        <v>1</v>
      </c>
    </row>
    <row r="164" spans="1:2" ht="28.9" customHeight="1" x14ac:dyDescent="0.5">
      <c r="A164" s="1" t="s">
        <v>37</v>
      </c>
      <c r="B164" s="1"/>
    </row>
    <row r="165" spans="1:2" x14ac:dyDescent="0.25">
      <c r="A165" s="23" t="s">
        <v>17</v>
      </c>
      <c r="B165" s="25" t="s">
        <v>35</v>
      </c>
    </row>
    <row r="166" spans="1:2" x14ac:dyDescent="0.25">
      <c r="A166" s="5">
        <v>85</v>
      </c>
      <c r="B166" s="7">
        <v>1</v>
      </c>
    </row>
    <row r="167" spans="1:2" x14ac:dyDescent="0.25">
      <c r="A167" s="5">
        <v>79.02</v>
      </c>
      <c r="B167" s="7">
        <v>1</v>
      </c>
    </row>
    <row r="168" spans="1:2" x14ac:dyDescent="0.25">
      <c r="A168" s="5">
        <v>73.039999999999992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67.06</v>
      </c>
      <c r="B170" s="7">
        <v>1</v>
      </c>
    </row>
    <row r="171" spans="1:2" x14ac:dyDescent="0.25">
      <c r="A171" s="5">
        <v>61.08</v>
      </c>
      <c r="B171" s="7">
        <v>1</v>
      </c>
    </row>
    <row r="172" spans="1:2" x14ac:dyDescent="0.25">
      <c r="A172" s="8">
        <v>55.1</v>
      </c>
      <c r="B172" s="10">
        <v>1</v>
      </c>
    </row>
    <row r="174" spans="1:2" ht="28.9" customHeight="1" x14ac:dyDescent="0.5">
      <c r="A174" s="1" t="s">
        <v>38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85</v>
      </c>
      <c r="B176" s="7">
        <v>1</v>
      </c>
    </row>
    <row r="177" spans="1:2" x14ac:dyDescent="0.25">
      <c r="A177" s="5">
        <v>80.016666666666666</v>
      </c>
      <c r="B177" s="7">
        <v>1</v>
      </c>
    </row>
    <row r="178" spans="1:2" x14ac:dyDescent="0.25">
      <c r="A178" s="5">
        <v>75.033333333333331</v>
      </c>
      <c r="B178" s="7">
        <v>1</v>
      </c>
    </row>
    <row r="179" spans="1:2" x14ac:dyDescent="0.25">
      <c r="A179" s="5">
        <v>72.52</v>
      </c>
      <c r="B179" s="7">
        <v>1</v>
      </c>
    </row>
    <row r="180" spans="1:2" x14ac:dyDescent="0.25">
      <c r="A180" s="5">
        <v>70.05</v>
      </c>
      <c r="B180" s="7">
        <v>1</v>
      </c>
    </row>
    <row r="181" spans="1:2" x14ac:dyDescent="0.25">
      <c r="A181" s="5">
        <v>65.066666666666663</v>
      </c>
      <c r="B181" s="7">
        <v>1</v>
      </c>
    </row>
    <row r="182" spans="1:2" x14ac:dyDescent="0.25">
      <c r="A182" s="5">
        <v>60.083333333333343</v>
      </c>
      <c r="B182" s="7">
        <v>1</v>
      </c>
    </row>
    <row r="183" spans="1:2" x14ac:dyDescent="0.25">
      <c r="A183" s="8">
        <v>55.1</v>
      </c>
      <c r="B183" s="10">
        <v>1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43.511299999999999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20</v>
      </c>
      <c r="B34" s="7">
        <v>3.1867359872961919E-3</v>
      </c>
    </row>
    <row r="35" spans="1:2" hidden="1" x14ac:dyDescent="0.25">
      <c r="A35" s="5">
        <v>30</v>
      </c>
      <c r="B35" s="7">
        <v>4.0684440521000856E-3</v>
      </c>
    </row>
    <row r="36" spans="1:2" hidden="1" x14ac:dyDescent="0.25">
      <c r="A36" s="5">
        <v>40</v>
      </c>
      <c r="B36" s="7">
        <v>5.0517420087682454E-3</v>
      </c>
    </row>
    <row r="37" spans="1:2" hidden="1" x14ac:dyDescent="0.25">
      <c r="A37" s="5">
        <v>50</v>
      </c>
      <c r="B37" s="7">
        <v>5.9406165840388851E-3</v>
      </c>
    </row>
    <row r="38" spans="1:2" hidden="1" x14ac:dyDescent="0.25">
      <c r="A38" s="5">
        <v>60.000000000000007</v>
      </c>
      <c r="B38" s="7">
        <v>6.7685629487553032E-3</v>
      </c>
    </row>
    <row r="39" spans="1:2" hidden="1" x14ac:dyDescent="0.25">
      <c r="A39" s="8">
        <v>70</v>
      </c>
      <c r="B39" s="10">
        <v>7.5568488178936917E-3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20</v>
      </c>
      <c r="B44" s="21">
        <v>4.5853162194658969E-4</v>
      </c>
    </row>
    <row r="45" spans="1:2" hidden="1" x14ac:dyDescent="0.25">
      <c r="A45" s="5">
        <v>30</v>
      </c>
      <c r="B45" s="21">
        <v>4.4208576363138371E-4</v>
      </c>
    </row>
    <row r="46" spans="1:2" hidden="1" x14ac:dyDescent="0.25">
      <c r="A46" s="5">
        <v>40</v>
      </c>
      <c r="B46" s="21">
        <v>4.3084848645168683E-4</v>
      </c>
    </row>
    <row r="47" spans="1:2" hidden="1" x14ac:dyDescent="0.25">
      <c r="A47" s="5">
        <v>50</v>
      </c>
      <c r="B47" s="21">
        <v>4.224151793155555E-4</v>
      </c>
    </row>
    <row r="48" spans="1:2" hidden="1" x14ac:dyDescent="0.25">
      <c r="A48" s="5">
        <v>60.000000000000007</v>
      </c>
      <c r="B48" s="21">
        <v>4.1555820490587851E-4</v>
      </c>
    </row>
    <row r="49" spans="1:13" hidden="1" x14ac:dyDescent="0.25">
      <c r="A49" s="8">
        <v>70</v>
      </c>
      <c r="B49" s="22">
        <v>4.0893768647455039E-4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(0.00536385253838302)*B29</f>
        <v>3.8083353022519444</v>
      </c>
      <c r="C53" s="26" t="s">
        <v>23</v>
      </c>
      <c r="D53" s="26">
        <f>1000 * 0.00536385253838302*B29 / 453592</f>
        <v>8.3959490075926045E-6</v>
      </c>
      <c r="E53" s="21" t="s">
        <v>24</v>
      </c>
    </row>
    <row r="54" spans="1:13" x14ac:dyDescent="0.25">
      <c r="A54" s="5" t="s">
        <v>25</v>
      </c>
      <c r="B54" s="26">
        <f>(518.244529865579)*B29 / 60</f>
        <v>6.1325602700760173</v>
      </c>
      <c r="C54" s="26" t="s">
        <v>26</v>
      </c>
      <c r="D54" s="26">
        <f>(518.244529865579)*B29 * 0.00220462 / 60</f>
        <v>1.351996502261499E-2</v>
      </c>
      <c r="E54" s="21" t="s">
        <v>27</v>
      </c>
    </row>
    <row r="55" spans="1:13" x14ac:dyDescent="0.25">
      <c r="A55" s="5" t="s">
        <v>28</v>
      </c>
      <c r="B55" s="26">
        <f>(1703.50339895871)*B29 / 60</f>
        <v>20.158123554344733</v>
      </c>
      <c r="C55" s="26" t="s">
        <v>26</v>
      </c>
      <c r="D55" s="26">
        <f>(1703.50339895871)*B29 * 0.00220462 / 60</f>
        <v>4.444100235037949E-2</v>
      </c>
      <c r="E55" s="21" t="s">
        <v>27</v>
      </c>
    </row>
    <row r="56" spans="1:13" x14ac:dyDescent="0.25">
      <c r="A56" s="8" t="s">
        <v>29</v>
      </c>
      <c r="B56" s="27">
        <f>0.000427887299316977</f>
        <v>4.2788729931697702E-4</v>
      </c>
      <c r="C56" s="27" t="s">
        <v>30</v>
      </c>
      <c r="D56" s="27">
        <f>0.000427887299316977</f>
        <v>4.2788729931697702E-4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20</v>
      </c>
      <c r="B62" s="26">
        <v>2.475683207434356</v>
      </c>
      <c r="C62" s="26">
        <v>1.9955533174080189</v>
      </c>
      <c r="D62" s="26">
        <v>1.6244770963916739</v>
      </c>
      <c r="E62" s="26">
        <v>1.3407203837398209</v>
      </c>
      <c r="F62" s="26">
        <v>1.1249714880913859</v>
      </c>
      <c r="G62" s="26">
        <v>0.96034118736972229</v>
      </c>
      <c r="H62" s="26">
        <v>0.83236272878262696</v>
      </c>
      <c r="I62" s="26">
        <v>0.72899182882230928</v>
      </c>
      <c r="J62" s="26">
        <v>0.68343276867596858</v>
      </c>
      <c r="K62" s="26">
        <v>0.64060667326541754</v>
      </c>
      <c r="L62" s="26">
        <v>0.59968932663841579</v>
      </c>
      <c r="M62" s="21">
        <v>0.56000791717302034</v>
      </c>
    </row>
    <row r="63" spans="1:13" hidden="1" x14ac:dyDescent="0.25">
      <c r="A63" s="5">
        <v>30</v>
      </c>
      <c r="B63" s="26">
        <v>2.7283330720146108</v>
      </c>
      <c r="C63" s="26">
        <v>2.1822186108548789</v>
      </c>
      <c r="D63" s="26">
        <v>1.7587295011232511</v>
      </c>
      <c r="E63" s="26">
        <v>1.434728183890954</v>
      </c>
      <c r="F63" s="26">
        <v>1.1894995695136401</v>
      </c>
      <c r="G63" s="26">
        <v>1.0047510376313891</v>
      </c>
      <c r="H63" s="26">
        <v>0.8646124371687216</v>
      </c>
      <c r="I63" s="26">
        <v>0.75563608633457036</v>
      </c>
      <c r="J63" s="26">
        <v>0.70929374791344457</v>
      </c>
      <c r="K63" s="26">
        <v>0.66679677262231396</v>
      </c>
      <c r="L63" s="26">
        <v>0.62714551972353294</v>
      </c>
      <c r="M63" s="21">
        <v>0.58949175280974286</v>
      </c>
    </row>
    <row r="64" spans="1:13" hidden="1" x14ac:dyDescent="0.25">
      <c r="A64" s="5">
        <v>40</v>
      </c>
      <c r="B64" s="26">
        <v>3.0273796834270761</v>
      </c>
      <c r="C64" s="26">
        <v>2.4059275460012439</v>
      </c>
      <c r="D64" s="26">
        <v>1.9217295758313779</v>
      </c>
      <c r="E64" s="26">
        <v>1.550244815705426</v>
      </c>
      <c r="F64" s="26">
        <v>1.2693547776957661</v>
      </c>
      <c r="G64" s="26">
        <v>1.0593634431592041</v>
      </c>
      <c r="H64" s="26">
        <v>0.90299726273698599</v>
      </c>
      <c r="I64" s="26">
        <v>0.78540515635477359</v>
      </c>
      <c r="J64" s="26">
        <v>0.73717081235040016</v>
      </c>
      <c r="K64" s="26">
        <v>0.69415851322266731</v>
      </c>
      <c r="L64" s="26">
        <v>0.65519319344851623</v>
      </c>
      <c r="M64" s="21">
        <v>0.61925119183518806</v>
      </c>
    </row>
    <row r="65" spans="1:13" hidden="1" x14ac:dyDescent="0.25">
      <c r="A65" s="5">
        <v>50</v>
      </c>
      <c r="B65" s="26">
        <v>3.3721934848826449</v>
      </c>
      <c r="C65" s="26">
        <v>2.6674506904031778</v>
      </c>
      <c r="D65" s="26">
        <v>2.1153522779376441</v>
      </c>
      <c r="E65" s="26">
        <v>1.6899538919907171</v>
      </c>
      <c r="F65" s="26">
        <v>1.367733646351502</v>
      </c>
      <c r="G65" s="26">
        <v>1.1275921240935289</v>
      </c>
      <c r="H65" s="26">
        <v>0.95085237757477192</v>
      </c>
      <c r="I65" s="26">
        <v>0.82125992843761453</v>
      </c>
      <c r="J65" s="26">
        <v>0.76972680984534758</v>
      </c>
      <c r="K65" s="26">
        <v>0.72498276760888847</v>
      </c>
      <c r="L65" s="26">
        <v>0.68567731141977251</v>
      </c>
      <c r="M65" s="21">
        <v>0.65061135529983494</v>
      </c>
    </row>
    <row r="66" spans="1:13" hidden="1" x14ac:dyDescent="0.25">
      <c r="A66" s="5">
        <v>60.000000000000007</v>
      </c>
      <c r="B66" s="26">
        <v>3.7601454042729281</v>
      </c>
      <c r="C66" s="26">
        <v>2.9650029887677571</v>
      </c>
      <c r="D66" s="26">
        <v>2.338540152851976</v>
      </c>
      <c r="E66" s="26">
        <v>1.853409142746989</v>
      </c>
      <c r="F66" s="26">
        <v>1.484684673958623</v>
      </c>
      <c r="G66" s="26">
        <v>1.209863931277134</v>
      </c>
      <c r="H66" s="26">
        <v>1.008866568777226</v>
      </c>
      <c r="I66" s="26">
        <v>0.86403470981800046</v>
      </c>
      <c r="J66" s="26">
        <v>0.80782515166083746</v>
      </c>
      <c r="K66" s="26">
        <v>0.76013294704302259</v>
      </c>
      <c r="L66" s="26">
        <v>0.71943218087068561</v>
      </c>
      <c r="M66" s="21">
        <v>0.68434834238025366</v>
      </c>
    </row>
    <row r="67" spans="1:13" hidden="1" x14ac:dyDescent="0.25">
      <c r="A67" s="8">
        <v>70</v>
      </c>
      <c r="B67" s="27">
        <v>4.2222938733756443</v>
      </c>
      <c r="C67" s="27">
        <v>3.3254229356572171</v>
      </c>
      <c r="D67" s="27">
        <v>2.6142074924007659</v>
      </c>
      <c r="E67" s="27">
        <v>2.0598963915444202</v>
      </c>
      <c r="F67" s="27">
        <v>1.6361609503107311</v>
      </c>
      <c r="G67" s="27">
        <v>1.319094955206684</v>
      </c>
      <c r="H67" s="27">
        <v>1.0872146620237011</v>
      </c>
      <c r="I67" s="27">
        <v>0.92145879583762391</v>
      </c>
      <c r="J67" s="27">
        <v>0.85808326839958293</v>
      </c>
      <c r="K67" s="27">
        <v>0.80518855100872333</v>
      </c>
      <c r="L67" s="27">
        <v>0.76107330378575921</v>
      </c>
      <c r="M67" s="22">
        <v>0.72418759118170783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(FORECAST( 43.5113, OFFSET(B62:B67,MATCH(43.5113,A62:A67,1)-1,0,2), OFFSET(A62:A67,MATCH(43.5113,A62:A67,1)-1,0,2) )) / 1000</f>
        <v>3.1484541535321702E-3</v>
      </c>
    </row>
    <row r="72" spans="1:13" x14ac:dyDescent="0.25">
      <c r="A72" s="5">
        <v>7</v>
      </c>
      <c r="B72" s="21">
        <f ca="1">(FORECAST( 43.5113, OFFSET(C62:C67,MATCH(43.5113,A62:A67,1)-1,0,2), OFFSET(A62:A67,MATCH(43.5113,A62:A67,1)-1,0,2) )) / 1000</f>
        <v>2.4977561676950951E-3</v>
      </c>
    </row>
    <row r="73" spans="1:13" x14ac:dyDescent="0.25">
      <c r="A73" s="5">
        <v>8</v>
      </c>
      <c r="B73" s="21">
        <f ca="1">(FORECAST( 43.5113, OFFSET(D62:D67,MATCH(43.5113,A62:A67,1)-1,0,2), OFFSET(A62:A67,MATCH(43.5113,A62:A67,1)-1,0,2) )) / 1000</f>
        <v>1.9897163152219513E-3</v>
      </c>
    </row>
    <row r="74" spans="1:13" x14ac:dyDescent="0.25">
      <c r="A74" s="5">
        <v>9</v>
      </c>
      <c r="B74" s="21">
        <f ca="1">(FORECAST( 43.5113, OFFSET(E62:E67,MATCH(43.5113,A62:A67,1)-1,0,2), OFFSET(A62:A67,MATCH(43.5113,A62:A67,1)-1,0,2) )) / 1000</f>
        <v>1.5993008636614801E-3</v>
      </c>
    </row>
    <row r="75" spans="1:13" x14ac:dyDescent="0.25">
      <c r="A75" s="5">
        <v>10</v>
      </c>
      <c r="B75" s="21">
        <f ca="1">(FORECAST( 43.5113, OFFSET(F62:F67,MATCH(43.5113,A62:A67,1)-1,0,2), OFFSET(A62:A67,MATCH(43.5113,A62:A67,1)-1,0,2) )) / 1000</f>
        <v>1.3038985498468544E-3</v>
      </c>
    </row>
    <row r="76" spans="1:13" x14ac:dyDescent="0.25">
      <c r="A76" s="5">
        <v>11</v>
      </c>
      <c r="B76" s="21">
        <f ca="1">(FORECAST( 43.5113, OFFSET(G62:G67,MATCH(43.5113,A62:A67,1)-1,0,2), OFFSET(A62:A67,MATCH(43.5113,A62:A67,1)-1,0,2) )) / 1000</f>
        <v>1.0833205798956736E-3</v>
      </c>
    </row>
    <row r="77" spans="1:13" x14ac:dyDescent="0.25">
      <c r="A77" s="5">
        <v>12</v>
      </c>
      <c r="B77" s="21">
        <f ca="1">(FORECAST( 43.5113, OFFSET(H62:H67,MATCH(43.5113,A62:A67,1)-1,0,2), OFFSET(A62:A67,MATCH(43.5113,A62:A67,1)-1,0,2) )) / 1000</f>
        <v>9.1980062920997776E-4</v>
      </c>
    </row>
    <row r="78" spans="1:13" x14ac:dyDescent="0.25">
      <c r="A78" s="5">
        <v>13</v>
      </c>
      <c r="B78" s="21">
        <f ca="1">(FORECAST( 43.5113, OFFSET(I62:I67,MATCH(43.5113,A62:A67,1)-1,0,2), OFFSET(A62:A67,MATCH(43.5113,A62:A67,1)-1,0,2) )) / 1000</f>
        <v>7.979948424762216E-4</v>
      </c>
    </row>
    <row r="79" spans="1:13" x14ac:dyDescent="0.25">
      <c r="A79" s="5">
        <v>13.5</v>
      </c>
      <c r="B79" s="21">
        <f ca="1">(FORECAST( 43.5113, OFFSET(J62:J67,MATCH(43.5113,A62:A67,1)-1,0,2), OFFSET(A62:A67,MATCH(43.5113,A62:A67,1)-1,0,2) )) / 1000</f>
        <v>7.4860219975080098E-4</v>
      </c>
    </row>
    <row r="80" spans="1:13" x14ac:dyDescent="0.25">
      <c r="A80" s="5">
        <v>14</v>
      </c>
      <c r="B80" s="21">
        <f ca="1">(FORECAST( 43.5113, OFFSET(K62:K67,MATCH(43.5113,A62:A67,1)-1,0,2), OFFSET(A62:A67,MATCH(43.5113,A62:A67,1)-1,0,2) )) / 1000</f>
        <v>7.049818336653011E-4</v>
      </c>
    </row>
    <row r="81" spans="1:2" x14ac:dyDescent="0.25">
      <c r="A81" s="5">
        <v>14.5</v>
      </c>
      <c r="B81" s="21">
        <f ca="1">(FORECAST( 43.5113, OFFSET(L62:L67,MATCH(43.5113,A62:A67,1)-1,0,2), OFFSET(A62:A67,MATCH(43.5113,A62:A67,1)-1,0,2) )) / 1000</f>
        <v>6.658970817917634E-4</v>
      </c>
    </row>
    <row r="82" spans="1:2" x14ac:dyDescent="0.25">
      <c r="A82" s="8">
        <v>15</v>
      </c>
      <c r="B82" s="22">
        <f ca="1">(FORECAST( 43.5113, OFFSET(M62:M67,MATCH(43.5113,A62:A67,1)-1,0,2), OFFSET(A62:A67,MATCH(43.5113,A62:A67,1)-1,0,2) )) / 1000</f>
        <v>6.3026268603252943E-4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20</v>
      </c>
      <c r="B86" s="7">
        <v>1.442676444515576</v>
      </c>
    </row>
    <row r="87" spans="1:2" x14ac:dyDescent="0.25">
      <c r="A87" s="5">
        <v>30</v>
      </c>
      <c r="B87" s="7">
        <v>1.152543261497581</v>
      </c>
    </row>
    <row r="88" spans="1:2" x14ac:dyDescent="0.25">
      <c r="A88" s="5">
        <v>40</v>
      </c>
      <c r="B88" s="7">
        <v>1.039642754886388</v>
      </c>
    </row>
    <row r="89" spans="1:2" x14ac:dyDescent="0.25">
      <c r="A89" s="5">
        <v>50</v>
      </c>
      <c r="B89" s="7">
        <v>1.0010431370992059</v>
      </c>
    </row>
    <row r="90" spans="1:2" x14ac:dyDescent="0.25">
      <c r="A90" s="5">
        <v>60</v>
      </c>
      <c r="B90" s="7">
        <v>1.0019854539863999</v>
      </c>
    </row>
    <row r="91" spans="1:2" x14ac:dyDescent="0.25">
      <c r="A91" s="8">
        <v>70</v>
      </c>
      <c r="B91" s="10">
        <v>1.000189811289804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20</v>
      </c>
      <c r="B95" s="7">
        <v>0.67280601959010444</v>
      </c>
    </row>
    <row r="96" spans="1:2" x14ac:dyDescent="0.25">
      <c r="A96" s="5">
        <v>30</v>
      </c>
      <c r="B96" s="7">
        <v>0.82090561267428275</v>
      </c>
    </row>
    <row r="97" spans="1:2" x14ac:dyDescent="0.25">
      <c r="A97" s="5">
        <v>40</v>
      </c>
      <c r="B97" s="7">
        <v>0.9534571712406068</v>
      </c>
    </row>
    <row r="98" spans="1:2" x14ac:dyDescent="0.25">
      <c r="A98" s="5">
        <v>50</v>
      </c>
      <c r="B98" s="7">
        <v>1.072850128715729</v>
      </c>
    </row>
    <row r="99" spans="1:2" x14ac:dyDescent="0.25">
      <c r="A99" s="5">
        <v>60</v>
      </c>
      <c r="B99" s="7">
        <v>1.181573052334151</v>
      </c>
    </row>
    <row r="100" spans="1:2" x14ac:dyDescent="0.25">
      <c r="A100" s="8">
        <v>70</v>
      </c>
      <c r="B100" s="10">
        <v>1.275964181662852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20</v>
      </c>
      <c r="B104" s="7">
        <v>0.59046351785877416</v>
      </c>
    </row>
    <row r="105" spans="1:2" x14ac:dyDescent="0.25">
      <c r="A105" s="5">
        <v>30</v>
      </c>
      <c r="B105" s="7">
        <v>0.75383332563198724</v>
      </c>
    </row>
    <row r="106" spans="1:2" x14ac:dyDescent="0.25">
      <c r="A106" s="5">
        <v>40</v>
      </c>
      <c r="B106" s="7">
        <v>0.93602650790757358</v>
      </c>
    </row>
    <row r="107" spans="1:2" x14ac:dyDescent="0.25">
      <c r="A107" s="5">
        <v>50</v>
      </c>
      <c r="B107" s="7">
        <v>1.10072418312818</v>
      </c>
    </row>
    <row r="108" spans="1:2" x14ac:dyDescent="0.25">
      <c r="A108" s="5">
        <v>60</v>
      </c>
      <c r="B108" s="7">
        <v>1.2541326000970501</v>
      </c>
    </row>
    <row r="109" spans="1:2" x14ac:dyDescent="0.25">
      <c r="A109" s="8">
        <v>70</v>
      </c>
      <c r="B109" s="10">
        <v>1.400192408385321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20</v>
      </c>
      <c r="B113" s="7">
        <v>0.91025516402214057</v>
      </c>
    </row>
    <row r="114" spans="1:2" x14ac:dyDescent="0.25">
      <c r="A114" s="5">
        <v>28.333333333333339</v>
      </c>
      <c r="B114" s="7">
        <v>0.9411142275220602</v>
      </c>
    </row>
    <row r="115" spans="1:2" x14ac:dyDescent="0.25">
      <c r="A115" s="5">
        <v>36.666666666666671</v>
      </c>
      <c r="B115" s="7">
        <v>0.97338872994611236</v>
      </c>
    </row>
    <row r="116" spans="1:2" x14ac:dyDescent="0.25">
      <c r="A116" s="5">
        <v>45</v>
      </c>
      <c r="B116" s="7">
        <v>1.006916300882847</v>
      </c>
    </row>
    <row r="117" spans="1:2" x14ac:dyDescent="0.25">
      <c r="A117" s="5">
        <v>53.333333333333343</v>
      </c>
      <c r="B117" s="7">
        <v>1.045634823232696</v>
      </c>
    </row>
    <row r="118" spans="1:2" x14ac:dyDescent="0.25">
      <c r="A118" s="5">
        <v>61.666666666666671</v>
      </c>
      <c r="B118" s="7">
        <v>1.090763363719687</v>
      </c>
    </row>
    <row r="119" spans="1:2" x14ac:dyDescent="0.25">
      <c r="A119" s="8">
        <v>70</v>
      </c>
      <c r="B119" s="10">
        <v>1.1441139581503039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M119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55.1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40</v>
      </c>
      <c r="B34" s="7">
        <v>5.0517420087682454E-3</v>
      </c>
    </row>
    <row r="35" spans="1:2" hidden="1" x14ac:dyDescent="0.25">
      <c r="A35" s="5">
        <v>46</v>
      </c>
      <c r="B35" s="7">
        <v>5.6055115699274287E-3</v>
      </c>
    </row>
    <row r="36" spans="1:2" hidden="1" x14ac:dyDescent="0.25">
      <c r="A36" s="5">
        <v>52</v>
      </c>
      <c r="B36" s="7">
        <v>6.1081690910946137E-3</v>
      </c>
    </row>
    <row r="37" spans="1:2" hidden="1" x14ac:dyDescent="0.25">
      <c r="A37" s="5">
        <v>58</v>
      </c>
      <c r="B37" s="7">
        <v>6.6108266122617996E-3</v>
      </c>
    </row>
    <row r="38" spans="1:2" hidden="1" x14ac:dyDescent="0.25">
      <c r="A38" s="5">
        <v>63.999999999999993</v>
      </c>
      <c r="B38" s="7">
        <v>7.0838772964106579E-3</v>
      </c>
    </row>
    <row r="39" spans="1:2" hidden="1" x14ac:dyDescent="0.25">
      <c r="A39" s="8">
        <v>70</v>
      </c>
      <c r="B39" s="10">
        <v>7.5568488178936917E-3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40</v>
      </c>
      <c r="B44" s="21">
        <v>4.3084848645168683E-4</v>
      </c>
    </row>
    <row r="45" spans="1:2" hidden="1" x14ac:dyDescent="0.25">
      <c r="A45" s="5">
        <v>46</v>
      </c>
      <c r="B45" s="21">
        <v>4.251813786932507E-4</v>
      </c>
    </row>
    <row r="46" spans="1:2" hidden="1" x14ac:dyDescent="0.25">
      <c r="A46" s="5">
        <v>52</v>
      </c>
      <c r="B46" s="21">
        <v>4.2103207962670757E-4</v>
      </c>
    </row>
    <row r="47" spans="1:2" hidden="1" x14ac:dyDescent="0.25">
      <c r="A47" s="5">
        <v>58</v>
      </c>
      <c r="B47" s="21">
        <v>4.1688278056016477E-4</v>
      </c>
    </row>
    <row r="48" spans="1:2" hidden="1" x14ac:dyDescent="0.25">
      <c r="A48" s="5">
        <v>63.999999999999993</v>
      </c>
      <c r="B48" s="21">
        <v>4.1290999753334752E-4</v>
      </c>
    </row>
    <row r="49" spans="1:13" hidden="1" x14ac:dyDescent="0.25">
      <c r="A49" s="8">
        <v>70</v>
      </c>
      <c r="B49" s="22">
        <v>4.0893768647455039E-4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(0.00636787547703099)*B29</f>
        <v>4.5211915886920027</v>
      </c>
      <c r="C53" s="26" t="s">
        <v>23</v>
      </c>
      <c r="D53" s="26">
        <f>1000 * 0.00636787547703099*B29 / 453592</f>
        <v>9.9675293847598781E-6</v>
      </c>
      <c r="E53" s="21" t="s">
        <v>24</v>
      </c>
    </row>
    <row r="54" spans="1:13" x14ac:dyDescent="0.25">
      <c r="A54" s="5" t="s">
        <v>25</v>
      </c>
      <c r="B54" s="26">
        <f>(588.390819519373)*B29 / 60</f>
        <v>6.9626246976459134</v>
      </c>
      <c r="C54" s="26" t="s">
        <v>26</v>
      </c>
      <c r="D54" s="26">
        <f>(588.390819519373)*B29 * 0.00220462 / 60</f>
        <v>1.5349941660924134E-2</v>
      </c>
      <c r="E54" s="21" t="s">
        <v>27</v>
      </c>
    </row>
    <row r="55" spans="1:13" x14ac:dyDescent="0.25">
      <c r="A55" s="5" t="s">
        <v>28</v>
      </c>
      <c r="B55" s="26">
        <f>(1663.29368008951)*B29 / 60</f>
        <v>19.682308547725867</v>
      </c>
      <c r="C55" s="26" t="s">
        <v>26</v>
      </c>
      <c r="D55" s="26">
        <f>(1663.29368008951)*B29 * 0.00220462 / 60</f>
        <v>4.3392011070487402E-2</v>
      </c>
      <c r="E55" s="21" t="s">
        <v>27</v>
      </c>
    </row>
    <row r="56" spans="1:13" x14ac:dyDescent="0.25">
      <c r="A56" s="8" t="s">
        <v>29</v>
      </c>
      <c r="B56" s="27">
        <f>0.000418888275108993</f>
        <v>4.1888827510899301E-4</v>
      </c>
      <c r="C56" s="27" t="s">
        <v>30</v>
      </c>
      <c r="D56" s="27">
        <f>0.000418888275108993</f>
        <v>4.1888827510899301E-4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40</v>
      </c>
      <c r="B62" s="26">
        <v>3.0273796834270761</v>
      </c>
      <c r="C62" s="26">
        <v>2.4059275460012439</v>
      </c>
      <c r="D62" s="26">
        <v>1.9217295758313779</v>
      </c>
      <c r="E62" s="26">
        <v>1.550244815705426</v>
      </c>
      <c r="F62" s="26">
        <v>1.2693547776957661</v>
      </c>
      <c r="G62" s="26">
        <v>1.0593634431592041</v>
      </c>
      <c r="H62" s="26">
        <v>0.90299726273698599</v>
      </c>
      <c r="I62" s="26">
        <v>0.78540515635477359</v>
      </c>
      <c r="J62" s="26">
        <v>0.73717081235040016</v>
      </c>
      <c r="K62" s="26">
        <v>0.69415851322266731</v>
      </c>
      <c r="L62" s="26">
        <v>0.65519319344851623</v>
      </c>
      <c r="M62" s="21">
        <v>0.61925119183518806</v>
      </c>
    </row>
    <row r="63" spans="1:13" hidden="1" x14ac:dyDescent="0.25">
      <c r="A63" s="5">
        <v>46</v>
      </c>
      <c r="B63" s="26">
        <v>3.2243583236449691</v>
      </c>
      <c r="C63" s="26">
        <v>2.5546537937456382</v>
      </c>
      <c r="D63" s="26">
        <v>2.031272699720152</v>
      </c>
      <c r="E63" s="26">
        <v>1.628832045386496</v>
      </c>
      <c r="F63" s="26">
        <v>1.324371303847079</v>
      </c>
      <c r="G63" s="26">
        <v>1.097352417488747</v>
      </c>
      <c r="H63" s="26">
        <v>0.92965979798277976</v>
      </c>
      <c r="I63" s="26">
        <v>0.80560032628487366</v>
      </c>
      <c r="J63" s="26">
        <v>0.75569131510756171</v>
      </c>
      <c r="K63" s="26">
        <v>0.71190335263516646</v>
      </c>
      <c r="L63" s="26">
        <v>0.67295611847338399</v>
      </c>
      <c r="M63" s="21">
        <v>0.63772069655821317</v>
      </c>
    </row>
    <row r="64" spans="1:13" hidden="1" x14ac:dyDescent="0.25">
      <c r="A64" s="5">
        <v>52</v>
      </c>
      <c r="B64" s="26">
        <v>3.4461110655014831</v>
      </c>
      <c r="C64" s="26">
        <v>2.7238491387319481</v>
      </c>
      <c r="D64" s="26">
        <v>2.15739206704639</v>
      </c>
      <c r="E64" s="26">
        <v>1.7205148152928289</v>
      </c>
      <c r="F64" s="26">
        <v>1.3894148176037131</v>
      </c>
      <c r="G64" s="26">
        <v>1.14271197739592</v>
      </c>
      <c r="H64" s="26">
        <v>0.96144866737076828</v>
      </c>
      <c r="I64" s="26">
        <v>0.82908972951398496</v>
      </c>
      <c r="J64" s="26">
        <v>0.77674455721424052</v>
      </c>
      <c r="K64" s="26">
        <v>0.73152247509574952</v>
      </c>
      <c r="L64" s="26">
        <v>0.69203790789296682</v>
      </c>
      <c r="M64" s="21">
        <v>0.65705668467064593</v>
      </c>
    </row>
    <row r="65" spans="1:13" hidden="1" x14ac:dyDescent="0.25">
      <c r="A65" s="5">
        <v>58</v>
      </c>
      <c r="B65" s="26">
        <v>3.6678638073579979</v>
      </c>
      <c r="C65" s="26">
        <v>2.8930444837182572</v>
      </c>
      <c r="D65" s="26">
        <v>2.283511434372627</v>
      </c>
      <c r="E65" s="26">
        <v>1.8121975851991621</v>
      </c>
      <c r="F65" s="26">
        <v>1.454458331360347</v>
      </c>
      <c r="G65" s="26">
        <v>1.188071537303093</v>
      </c>
      <c r="H65" s="26">
        <v>0.99323753675875659</v>
      </c>
      <c r="I65" s="26">
        <v>0.85257913274309616</v>
      </c>
      <c r="J65" s="26">
        <v>0.79779779932091932</v>
      </c>
      <c r="K65" s="26">
        <v>0.75114159755633259</v>
      </c>
      <c r="L65" s="26">
        <v>0.71111969731254954</v>
      </c>
      <c r="M65" s="21">
        <v>0.67639267278307857</v>
      </c>
    </row>
    <row r="66" spans="1:13" hidden="1" x14ac:dyDescent="0.25">
      <c r="A66" s="5">
        <v>63.999999999999993</v>
      </c>
      <c r="B66" s="26">
        <v>3.9450047919140139</v>
      </c>
      <c r="C66" s="26">
        <v>3.1091709675235402</v>
      </c>
      <c r="D66" s="26">
        <v>2.4488070886714919</v>
      </c>
      <c r="E66" s="26">
        <v>1.936004042265961</v>
      </c>
      <c r="F66" s="26">
        <v>1.5452751844994661</v>
      </c>
      <c r="G66" s="26">
        <v>1.2535563408489541</v>
      </c>
      <c r="H66" s="26">
        <v>1.0402058060758159</v>
      </c>
      <c r="I66" s="26">
        <v>0.88700434422584984</v>
      </c>
      <c r="J66" s="26">
        <v>0.82792839835633569</v>
      </c>
      <c r="K66" s="26">
        <v>0.77815518862930277</v>
      </c>
      <c r="L66" s="26">
        <v>0.7360886300367151</v>
      </c>
      <c r="M66" s="21">
        <v>0.70028404190083526</v>
      </c>
    </row>
    <row r="67" spans="1:13" hidden="1" x14ac:dyDescent="0.25">
      <c r="A67" s="8">
        <v>70</v>
      </c>
      <c r="B67" s="27">
        <v>4.2222938733756443</v>
      </c>
      <c r="C67" s="27">
        <v>3.3254229356572171</v>
      </c>
      <c r="D67" s="27">
        <v>2.6142074924007659</v>
      </c>
      <c r="E67" s="27">
        <v>2.0598963915444202</v>
      </c>
      <c r="F67" s="27">
        <v>1.6361609503107311</v>
      </c>
      <c r="G67" s="27">
        <v>1.319094955206684</v>
      </c>
      <c r="H67" s="27">
        <v>1.0872146620237011</v>
      </c>
      <c r="I67" s="27">
        <v>0.92145879583762391</v>
      </c>
      <c r="J67" s="27">
        <v>0.85808326839958293</v>
      </c>
      <c r="K67" s="27">
        <v>0.80518855100872333</v>
      </c>
      <c r="L67" s="27">
        <v>0.76107330378575921</v>
      </c>
      <c r="M67" s="22">
        <v>0.72418759118170783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(FORECAST( 55.1, OFFSET(B62:B67,MATCH(55.1,A62:A67,1)-1,0,2), OFFSET(A62:A67,MATCH(55.1,A62:A67,1)-1,0,2) )) / 1000</f>
        <v>3.560683315460683E-3</v>
      </c>
    </row>
    <row r="72" spans="1:13" x14ac:dyDescent="0.25">
      <c r="A72" s="5">
        <v>7</v>
      </c>
      <c r="B72" s="21">
        <f ca="1">(FORECAST( 55.1, OFFSET(C62:C67,MATCH(55.1,A62:A67,1)-1,0,2), OFFSET(A62:A67,MATCH(55.1,A62:A67,1)-1,0,2) )) / 1000</f>
        <v>2.8112667336415409E-3</v>
      </c>
    </row>
    <row r="73" spans="1:13" x14ac:dyDescent="0.25">
      <c r="A73" s="5">
        <v>8</v>
      </c>
      <c r="B73" s="21">
        <f ca="1">(FORECAST( 55.1, OFFSET(D62:D67,MATCH(55.1,A62:A67,1)-1,0,2), OFFSET(A62:A67,MATCH(55.1,A62:A67,1)-1,0,2) )) / 1000</f>
        <v>2.2225537401649458E-3</v>
      </c>
    </row>
    <row r="74" spans="1:13" x14ac:dyDescent="0.25">
      <c r="A74" s="5">
        <v>9</v>
      </c>
      <c r="B74" s="21">
        <f ca="1">(FORECAST( 55.1, OFFSET(E62:E67,MATCH(55.1,A62:A67,1)-1,0,2), OFFSET(A62:A67,MATCH(55.1,A62:A67,1)-1,0,2) )) / 1000</f>
        <v>1.7678842464111009E-3</v>
      </c>
    </row>
    <row r="75" spans="1:13" x14ac:dyDescent="0.25">
      <c r="A75" s="5">
        <v>10</v>
      </c>
      <c r="B75" s="21">
        <f ca="1">(FORECAST( 55.1, OFFSET(F62:F67,MATCH(55.1,A62:A67,1)-1,0,2), OFFSET(A62:A67,MATCH(55.1,A62:A67,1)-1,0,2) )) / 1000</f>
        <v>1.4230206330446407E-3</v>
      </c>
    </row>
    <row r="76" spans="1:13" x14ac:dyDescent="0.25">
      <c r="A76" s="5">
        <v>11</v>
      </c>
      <c r="B76" s="21">
        <f ca="1">(FORECAST( 55.1, OFFSET(G62:G67,MATCH(55.1,A62:A67,1)-1,0,2), OFFSET(A62:A67,MATCH(55.1,A62:A67,1)-1,0,2) )) / 1000</f>
        <v>1.1661477500146259E-3</v>
      </c>
    </row>
    <row r="77" spans="1:13" x14ac:dyDescent="0.25">
      <c r="A77" s="5">
        <v>12</v>
      </c>
      <c r="B77" s="21">
        <f ca="1">(FORECAST( 55.1, OFFSET(H62:H67,MATCH(55.1,A62:A67,1)-1,0,2), OFFSET(A62:A67,MATCH(55.1,A62:A67,1)-1,0,2) )) / 1000</f>
        <v>9.7787291655456235E-4</v>
      </c>
    </row>
    <row r="78" spans="1:13" x14ac:dyDescent="0.25">
      <c r="A78" s="5">
        <v>13</v>
      </c>
      <c r="B78" s="21">
        <f ca="1">(FORECAST( 55.1, OFFSET(I62:I67,MATCH(55.1,A62:A67,1)-1,0,2), OFFSET(A62:A67,MATCH(55.1,A62:A67,1)-1,0,2) )) / 1000</f>
        <v>8.4122592118235904E-4</v>
      </c>
    </row>
    <row r="79" spans="1:13" x14ac:dyDescent="0.25">
      <c r="A79" s="5">
        <v>13.5</v>
      </c>
      <c r="B79" s="21">
        <f ca="1">(FORECAST( 55.1, OFFSET(J62:J67,MATCH(55.1,A62:A67,1)-1,0,2), OFFSET(A62:A67,MATCH(55.1,A62:A67,1)-1,0,2) )) / 1000</f>
        <v>7.8762206563602448E-4</v>
      </c>
    </row>
    <row r="80" spans="1:13" x14ac:dyDescent="0.25">
      <c r="A80" s="5">
        <v>14</v>
      </c>
      <c r="B80" s="21">
        <f ca="1">(FORECAST( 55.1, OFFSET(K62:K67,MATCH(55.1,A62:A67,1)-1,0,2), OFFSET(A62:A67,MATCH(55.1,A62:A67,1)-1,0,2) )) / 1000</f>
        <v>7.4165902170038409E-4</v>
      </c>
    </row>
    <row r="81" spans="1:2" x14ac:dyDescent="0.25">
      <c r="A81" s="5">
        <v>14.5</v>
      </c>
      <c r="B81" s="21">
        <f ca="1">(FORECAST( 55.1, OFFSET(L62:L67,MATCH(55.1,A62:A67,1)-1,0,2), OFFSET(A62:A67,MATCH(55.1,A62:A67,1)-1,0,2) )) / 1000</f>
        <v>7.0189683242641787E-4</v>
      </c>
    </row>
    <row r="82" spans="1:2" x14ac:dyDescent="0.25">
      <c r="A82" s="8">
        <v>15</v>
      </c>
      <c r="B82" s="22">
        <f ca="1">(FORECAST( 55.1, OFFSET(M62:M67,MATCH(55.1,A62:A67,1)-1,0,2), OFFSET(A62:A67,MATCH(55.1,A62:A67,1)-1,0,2) )) / 1000</f>
        <v>6.6704694519540287E-4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40</v>
      </c>
      <c r="B86" s="7">
        <v>1.037702951203155</v>
      </c>
    </row>
    <row r="87" spans="1:2" x14ac:dyDescent="0.25">
      <c r="A87" s="5">
        <v>46</v>
      </c>
      <c r="B87" s="7">
        <v>0.99852857282759633</v>
      </c>
    </row>
    <row r="88" spans="1:2" x14ac:dyDescent="0.25">
      <c r="A88" s="5">
        <v>52</v>
      </c>
      <c r="B88" s="7">
        <v>0.99949874458962074</v>
      </c>
    </row>
    <row r="89" spans="1:2" x14ac:dyDescent="0.25">
      <c r="A89" s="5">
        <v>58</v>
      </c>
      <c r="B89" s="7">
        <v>1.0004689163516449</v>
      </c>
    </row>
    <row r="90" spans="1:2" x14ac:dyDescent="0.25">
      <c r="A90" s="5">
        <v>64</v>
      </c>
      <c r="B90" s="7">
        <v>0.99939899575180413</v>
      </c>
    </row>
    <row r="91" spans="1:2" x14ac:dyDescent="0.25">
      <c r="A91" s="8">
        <v>70</v>
      </c>
      <c r="B91" s="10">
        <v>0.99832362035955191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40</v>
      </c>
      <c r="B95" s="7">
        <v>0.84368685701173685</v>
      </c>
    </row>
    <row r="96" spans="1:2" x14ac:dyDescent="0.25">
      <c r="A96" s="5">
        <v>46</v>
      </c>
      <c r="B96" s="7">
        <v>0.90959641542257275</v>
      </c>
    </row>
    <row r="97" spans="1:2" x14ac:dyDescent="0.25">
      <c r="A97" s="5">
        <v>52</v>
      </c>
      <c r="B97" s="7">
        <v>0.96920317448461246</v>
      </c>
    </row>
    <row r="98" spans="1:2" x14ac:dyDescent="0.25">
      <c r="A98" s="5">
        <v>58</v>
      </c>
      <c r="B98" s="7">
        <v>1.028809933546653</v>
      </c>
    </row>
    <row r="99" spans="1:2" x14ac:dyDescent="0.25">
      <c r="A99" s="5">
        <v>64</v>
      </c>
      <c r="B99" s="7">
        <v>1.078949645539149</v>
      </c>
    </row>
    <row r="100" spans="1:2" x14ac:dyDescent="0.25">
      <c r="A100" s="8">
        <v>70</v>
      </c>
      <c r="B100" s="10">
        <v>1.1290640445715669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40</v>
      </c>
      <c r="B104" s="7">
        <v>0.79331670774498364</v>
      </c>
    </row>
    <row r="105" spans="1:2" x14ac:dyDescent="0.25">
      <c r="A105" s="5">
        <v>46</v>
      </c>
      <c r="B105" s="7">
        <v>0.88027970869508654</v>
      </c>
    </row>
    <row r="106" spans="1:2" x14ac:dyDescent="0.25">
      <c r="A106" s="5">
        <v>52</v>
      </c>
      <c r="B106" s="7">
        <v>0.95921616450052405</v>
      </c>
    </row>
    <row r="107" spans="1:2" x14ac:dyDescent="0.25">
      <c r="A107" s="5">
        <v>58</v>
      </c>
      <c r="B107" s="7">
        <v>1.038152620305961</v>
      </c>
    </row>
    <row r="108" spans="1:2" x14ac:dyDescent="0.25">
      <c r="A108" s="5">
        <v>64</v>
      </c>
      <c r="B108" s="7">
        <v>1.1124396703362509</v>
      </c>
    </row>
    <row r="109" spans="1:2" x14ac:dyDescent="0.25">
      <c r="A109" s="8">
        <v>70</v>
      </c>
      <c r="B109" s="10">
        <v>1.1867142888002979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40</v>
      </c>
      <c r="B113" s="7">
        <v>0.93595371041423658</v>
      </c>
    </row>
    <row r="114" spans="1:2" x14ac:dyDescent="0.25">
      <c r="A114" s="5">
        <v>45</v>
      </c>
      <c r="B114" s="7">
        <v>0.95547074620230288</v>
      </c>
    </row>
    <row r="115" spans="1:2" x14ac:dyDescent="0.25">
      <c r="A115" s="5">
        <v>50</v>
      </c>
      <c r="B115" s="7">
        <v>0.97751493125066768</v>
      </c>
    </row>
    <row r="116" spans="1:2" x14ac:dyDescent="0.25">
      <c r="A116" s="5">
        <v>55</v>
      </c>
      <c r="B116" s="7">
        <v>0.99955911629903282</v>
      </c>
    </row>
    <row r="117" spans="1:2" x14ac:dyDescent="0.25">
      <c r="A117" s="5">
        <v>60</v>
      </c>
      <c r="B117" s="7">
        <v>1.024908920139991</v>
      </c>
    </row>
    <row r="118" spans="1:2" x14ac:dyDescent="0.25">
      <c r="A118" s="5">
        <v>65</v>
      </c>
      <c r="B118" s="7">
        <v>1.0552837977100109</v>
      </c>
    </row>
    <row r="119" spans="1:2" x14ac:dyDescent="0.25">
      <c r="A119" s="8">
        <v>70</v>
      </c>
      <c r="B119" s="10">
        <v>1.0856586752800319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M119"/>
  <sheetViews>
    <sheetView workbookViewId="0">
      <selection activeCell="E19" sqref="E1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5" t="s">
        <v>10</v>
      </c>
      <c r="B25" s="13">
        <v>72.52</v>
      </c>
      <c r="C25" s="13" t="s">
        <v>11</v>
      </c>
      <c r="D25" s="14"/>
    </row>
    <row r="26" spans="1:7" x14ac:dyDescent="0.25">
      <c r="A26" s="8"/>
      <c r="B26" s="15"/>
      <c r="C26" s="15"/>
      <c r="D26" s="16"/>
    </row>
    <row r="29" spans="1:7" x14ac:dyDescent="0.25">
      <c r="A29" s="17" t="s">
        <v>12</v>
      </c>
      <c r="B29" s="30">
        <v>0.71</v>
      </c>
      <c r="C29" s="17" t="s">
        <v>13</v>
      </c>
      <c r="D29" s="17" t="s">
        <v>14</v>
      </c>
      <c r="E29" s="17"/>
      <c r="F29" s="17"/>
      <c r="G29" s="17"/>
    </row>
    <row r="31" spans="1:7" ht="31.5" hidden="1" x14ac:dyDescent="0.5">
      <c r="A31" s="1" t="s">
        <v>15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6.3678754770309931E-3</v>
      </c>
    </row>
    <row r="35" spans="1:2" hidden="1" x14ac:dyDescent="0.25">
      <c r="A35" s="5">
        <v>61.079999999999991</v>
      </c>
      <c r="B35" s="7">
        <v>6.853697822622247E-3</v>
      </c>
    </row>
    <row r="36" spans="1:2" hidden="1" x14ac:dyDescent="0.25">
      <c r="A36" s="5">
        <v>67.06</v>
      </c>
      <c r="B36" s="7">
        <v>7.3250927723670046E-3</v>
      </c>
    </row>
    <row r="37" spans="1:2" hidden="1" x14ac:dyDescent="0.25">
      <c r="A37" s="5">
        <v>73.039999999999992</v>
      </c>
      <c r="B37" s="7">
        <v>7.8864122314247238E-3</v>
      </c>
    </row>
    <row r="38" spans="1:2" hidden="1" x14ac:dyDescent="0.25">
      <c r="A38" s="5">
        <v>79.02</v>
      </c>
      <c r="B38" s="7">
        <v>9.3919390382685673E-3</v>
      </c>
    </row>
    <row r="39" spans="1:2" hidden="1" x14ac:dyDescent="0.25">
      <c r="A39" s="8">
        <v>85</v>
      </c>
      <c r="B39" s="10">
        <v>1.0897465845112409E-2</v>
      </c>
    </row>
    <row r="40" spans="1:2" hidden="1" x14ac:dyDescent="0.25"/>
    <row r="41" spans="1:2" ht="31.5" hidden="1" x14ac:dyDescent="0.5">
      <c r="A41" s="1" t="s">
        <v>18</v>
      </c>
      <c r="B41" s="1"/>
    </row>
    <row r="42" spans="1:2" hidden="1" x14ac:dyDescent="0.25">
      <c r="A42" s="2"/>
      <c r="B42" s="18" t="s">
        <v>16</v>
      </c>
    </row>
    <row r="43" spans="1:2" hidden="1" x14ac:dyDescent="0.25">
      <c r="A43" s="19" t="s">
        <v>17</v>
      </c>
      <c r="B43" s="20">
        <v>14</v>
      </c>
    </row>
    <row r="44" spans="1:2" hidden="1" x14ac:dyDescent="0.25">
      <c r="A44" s="5">
        <v>55.1</v>
      </c>
      <c r="B44" s="21">
        <v>4.1888827510899393E-4</v>
      </c>
    </row>
    <row r="45" spans="1:2" hidden="1" x14ac:dyDescent="0.25">
      <c r="A45" s="5">
        <v>61.079999999999991</v>
      </c>
      <c r="B45" s="21">
        <v>4.1484318891529522E-4</v>
      </c>
    </row>
    <row r="46" spans="1:2" hidden="1" x14ac:dyDescent="0.25">
      <c r="A46" s="5">
        <v>67.06</v>
      </c>
      <c r="B46" s="21">
        <v>4.1088411889336123E-4</v>
      </c>
    </row>
    <row r="47" spans="1:2" hidden="1" x14ac:dyDescent="0.25">
      <c r="A47" s="5">
        <v>73.039999999999992</v>
      </c>
      <c r="B47" s="21">
        <v>4.0659754124922309E-4</v>
      </c>
    </row>
    <row r="48" spans="1:2" hidden="1" x14ac:dyDescent="0.25">
      <c r="A48" s="5">
        <v>79.02</v>
      </c>
      <c r="B48" s="21">
        <v>3.9887213357194662E-4</v>
      </c>
    </row>
    <row r="49" spans="1:13" hidden="1" x14ac:dyDescent="0.25">
      <c r="A49" s="8">
        <v>85</v>
      </c>
      <c r="B49" s="22">
        <v>3.9114672589466972E-4</v>
      </c>
    </row>
    <row r="50" spans="1:13" hidden="1" x14ac:dyDescent="0.25"/>
    <row r="51" spans="1:13" ht="28.9" customHeight="1" x14ac:dyDescent="0.5">
      <c r="A51" s="1" t="s">
        <v>19</v>
      </c>
      <c r="B51" s="1"/>
    </row>
    <row r="52" spans="1:13" x14ac:dyDescent="0.25">
      <c r="A52" s="23"/>
      <c r="B52" s="24" t="s">
        <v>20</v>
      </c>
      <c r="C52" s="24"/>
      <c r="D52" s="24" t="s">
        <v>21</v>
      </c>
      <c r="E52" s="25"/>
    </row>
    <row r="53" spans="1:13" x14ac:dyDescent="0.25">
      <c r="A53" s="5" t="s">
        <v>22</v>
      </c>
      <c r="B53" s="26">
        <f>1000 * (0.00783760184368057)*B29</f>
        <v>5.5646973090132041</v>
      </c>
      <c r="C53" s="26" t="s">
        <v>23</v>
      </c>
      <c r="D53" s="26">
        <f>1000 * 0.00783760184368057*B29 / 453592</f>
        <v>1.2268067578381462E-5</v>
      </c>
      <c r="E53" s="21" t="s">
        <v>24</v>
      </c>
    </row>
    <row r="54" spans="1:13" x14ac:dyDescent="0.25">
      <c r="A54" s="5" t="s">
        <v>25</v>
      </c>
      <c r="B54" s="26">
        <f>(676.466893820726)*B29 / 60</f>
        <v>8.0048582435452573</v>
      </c>
      <c r="C54" s="26" t="s">
        <v>26</v>
      </c>
      <c r="D54" s="26">
        <f>(676.466893820726)*B29 * 0.00220462 / 60</f>
        <v>1.7647670580884744E-2</v>
      </c>
      <c r="E54" s="21" t="s">
        <v>27</v>
      </c>
    </row>
    <row r="55" spans="1:13" x14ac:dyDescent="0.25">
      <c r="A55" s="5" t="s">
        <v>28</v>
      </c>
      <c r="B55" s="26">
        <f>(1647.37435534781)*B29 / 60</f>
        <v>19.493929871615752</v>
      </c>
      <c r="C55" s="26" t="s">
        <v>26</v>
      </c>
      <c r="D55" s="26">
        <f>(1647.37435534781)*B29 * 0.00220462 / 60</f>
        <v>4.2976707673561522E-2</v>
      </c>
      <c r="E55" s="21" t="s">
        <v>27</v>
      </c>
    </row>
    <row r="56" spans="1:13" x14ac:dyDescent="0.25">
      <c r="A56" s="8" t="s">
        <v>29</v>
      </c>
      <c r="B56" s="27">
        <f>0.000406970287131322</f>
        <v>4.0697028713132202E-4</v>
      </c>
      <c r="C56" s="27" t="s">
        <v>30</v>
      </c>
      <c r="D56" s="27">
        <f>0.000406970287131322</f>
        <v>4.0697028713132202E-4</v>
      </c>
      <c r="E56" s="22" t="s">
        <v>30</v>
      </c>
    </row>
    <row r="59" spans="1:13" ht="31.5" hidden="1" x14ac:dyDescent="0.5">
      <c r="A59" s="1" t="s">
        <v>31</v>
      </c>
      <c r="B59" s="1"/>
    </row>
    <row r="60" spans="1:13" hidden="1" x14ac:dyDescent="0.25">
      <c r="A60" s="2"/>
      <c r="B60" s="28" t="s">
        <v>16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/>
    </row>
    <row r="61" spans="1:13" hidden="1" x14ac:dyDescent="0.25">
      <c r="A61" s="19" t="s">
        <v>17</v>
      </c>
      <c r="B61" s="29">
        <v>6</v>
      </c>
      <c r="C61" s="29">
        <v>7</v>
      </c>
      <c r="D61" s="29">
        <v>8</v>
      </c>
      <c r="E61" s="29">
        <v>9</v>
      </c>
      <c r="F61" s="29">
        <v>10</v>
      </c>
      <c r="G61" s="29">
        <v>11</v>
      </c>
      <c r="H61" s="29">
        <v>12</v>
      </c>
      <c r="I61" s="29">
        <v>13</v>
      </c>
      <c r="J61" s="29">
        <v>13.5</v>
      </c>
      <c r="K61" s="29">
        <v>14</v>
      </c>
      <c r="L61" s="29">
        <v>14.5</v>
      </c>
      <c r="M61" s="20">
        <v>15</v>
      </c>
    </row>
    <row r="62" spans="1:13" hidden="1" x14ac:dyDescent="0.25">
      <c r="A62" s="5">
        <v>55.1</v>
      </c>
      <c r="B62" s="26">
        <v>3.560683315460683</v>
      </c>
      <c r="C62" s="26">
        <v>2.8112667336415411</v>
      </c>
      <c r="D62" s="26">
        <v>2.2225537401649449</v>
      </c>
      <c r="E62" s="26">
        <v>1.7678842464111011</v>
      </c>
      <c r="F62" s="26">
        <v>1.4230206330446411</v>
      </c>
      <c r="G62" s="26">
        <v>1.166147750014626</v>
      </c>
      <c r="H62" s="26">
        <v>0.97787291655456221</v>
      </c>
      <c r="I62" s="26">
        <v>0.84122592118235906</v>
      </c>
      <c r="J62" s="26">
        <v>0.78762206563602455</v>
      </c>
      <c r="K62" s="26">
        <v>0.74165902170038411</v>
      </c>
      <c r="L62" s="26">
        <v>0.70189683242641776</v>
      </c>
      <c r="M62" s="21">
        <v>0.66704694519540286</v>
      </c>
    </row>
    <row r="63" spans="1:13" hidden="1" x14ac:dyDescent="0.25">
      <c r="A63" s="5">
        <v>61.079999999999991</v>
      </c>
      <c r="B63" s="26">
        <v>3.8100574389360209</v>
      </c>
      <c r="C63" s="26">
        <v>3.0039283430318182</v>
      </c>
      <c r="D63" s="26">
        <v>2.3683122255232458</v>
      </c>
      <c r="E63" s="26">
        <v>1.8757097656171109</v>
      </c>
      <c r="F63" s="26">
        <v>1.5010441118046509</v>
      </c>
      <c r="G63" s="26">
        <v>1.221660881861526</v>
      </c>
      <c r="H63" s="26">
        <v>1.017328162847845</v>
      </c>
      <c r="I63" s="26">
        <v>0.87023651110811984</v>
      </c>
      <c r="J63" s="26">
        <v>0.81325302826862189</v>
      </c>
      <c r="K63" s="26">
        <v>0.7649989522713182</v>
      </c>
      <c r="L63" s="26">
        <v>0.72392942214551359</v>
      </c>
      <c r="M63" s="21">
        <v>0.68865098125081059</v>
      </c>
    </row>
    <row r="64" spans="1:13" hidden="1" x14ac:dyDescent="0.25">
      <c r="A64" s="5">
        <v>67.06</v>
      </c>
      <c r="B64" s="26">
        <v>4.0864222234594463</v>
      </c>
      <c r="C64" s="26">
        <v>3.2194594712717159</v>
      </c>
      <c r="D64" s="26">
        <v>2.5331612945734219</v>
      </c>
      <c r="E64" s="26">
        <v>1.9991891403979749</v>
      </c>
      <c r="F64" s="26">
        <v>1.591626925063212</v>
      </c>
      <c r="G64" s="26">
        <v>1.2869810341713961</v>
      </c>
      <c r="H64" s="26">
        <v>1.064180322609237</v>
      </c>
      <c r="I64" s="26">
        <v>0.90457611454785469</v>
      </c>
      <c r="J64" s="26">
        <v>0.84330738207839184</v>
      </c>
      <c r="K64" s="26">
        <v>0.79194220344280719</v>
      </c>
      <c r="L64" s="26">
        <v>0.74883081364872761</v>
      </c>
      <c r="M64" s="21">
        <v>0.71247485203408034</v>
      </c>
    </row>
    <row r="65" spans="1:13" hidden="1" x14ac:dyDescent="0.25">
      <c r="A65" s="5">
        <v>73.039999999999992</v>
      </c>
      <c r="B65" s="26">
        <v>4.3689003349768676</v>
      </c>
      <c r="C65" s="26">
        <v>3.4402715242158481</v>
      </c>
      <c r="D65" s="26">
        <v>2.7025199106132329</v>
      </c>
      <c r="E65" s="26">
        <v>2.126467709029038</v>
      </c>
      <c r="F65" s="26">
        <v>1.685359603607697</v>
      </c>
      <c r="G65" s="26">
        <v>1.354862747778081</v>
      </c>
      <c r="H65" s="26">
        <v>1.113066764253497</v>
      </c>
      <c r="I65" s="26">
        <v>0.9404837450316712</v>
      </c>
      <c r="J65" s="26">
        <v>0.87471951972853745</v>
      </c>
      <c r="K65" s="26">
        <v>0.82004825139475646</v>
      </c>
      <c r="L65" s="26">
        <v>0.77471527101627669</v>
      </c>
      <c r="M65" s="21">
        <v>0.73711731390935065</v>
      </c>
    </row>
    <row r="66" spans="1:13" hidden="1" x14ac:dyDescent="0.25">
      <c r="A66" s="5">
        <v>79.02</v>
      </c>
      <c r="B66" s="26">
        <v>4.7155683799312644</v>
      </c>
      <c r="C66" s="26">
        <v>3.7165332865544491</v>
      </c>
      <c r="D66" s="26">
        <v>2.919228770044219</v>
      </c>
      <c r="E66" s="26">
        <v>2.2936378130871908</v>
      </c>
      <c r="F66" s="26">
        <v>1.812165867654401</v>
      </c>
      <c r="G66" s="26">
        <v>1.449640855001322</v>
      </c>
      <c r="H66" s="26">
        <v>1.183313165667861</v>
      </c>
      <c r="I66" s="26">
        <v>0.99285565947834753</v>
      </c>
      <c r="J66" s="26">
        <v>0.92038838770263076</v>
      </c>
      <c r="K66" s="26">
        <v>0.86036366554153842</v>
      </c>
      <c r="L66" s="26">
        <v>0.81092191995934515</v>
      </c>
      <c r="M66" s="21">
        <v>0.77035498225062882</v>
      </c>
    </row>
    <row r="67" spans="1:13" hidden="1" x14ac:dyDescent="0.25">
      <c r="A67" s="8">
        <v>85</v>
      </c>
      <c r="B67" s="27">
        <v>5.0622364248856604</v>
      </c>
      <c r="C67" s="27">
        <v>3.9927950488930501</v>
      </c>
      <c r="D67" s="27">
        <v>3.1359376294752059</v>
      </c>
      <c r="E67" s="27">
        <v>2.460807917145345</v>
      </c>
      <c r="F67" s="27">
        <v>1.9389721317011039</v>
      </c>
      <c r="G67" s="27">
        <v>1.5444189622245621</v>
      </c>
      <c r="H67" s="27">
        <v>1.253559567082225</v>
      </c>
      <c r="I67" s="27">
        <v>1.0452275739250241</v>
      </c>
      <c r="J67" s="27">
        <v>0.96605725567672407</v>
      </c>
      <c r="K67" s="27">
        <v>0.90067907968832039</v>
      </c>
      <c r="L67" s="27">
        <v>0.8471285689024135</v>
      </c>
      <c r="M67" s="22">
        <v>0.80359265059190677</v>
      </c>
    </row>
    <row r="68" spans="1:13" hidden="1" x14ac:dyDescent="0.25"/>
    <row r="69" spans="1:13" ht="28.9" customHeight="1" x14ac:dyDescent="0.5">
      <c r="A69" s="1" t="s">
        <v>32</v>
      </c>
      <c r="B69" s="1"/>
    </row>
    <row r="70" spans="1:13" x14ac:dyDescent="0.25">
      <c r="A70" s="23" t="s">
        <v>16</v>
      </c>
      <c r="B70" s="25" t="s">
        <v>33</v>
      </c>
    </row>
    <row r="71" spans="1:13" x14ac:dyDescent="0.25">
      <c r="A71" s="5">
        <v>6</v>
      </c>
      <c r="B71" s="21">
        <f ca="1">(FORECAST( 72.52, OFFSET(B62:B67,MATCH(72.52,A62:A67,1)-1,0,2), OFFSET(A62:A67,MATCH(72.52,A62:A67,1)-1,0,2) )) / 1000</f>
        <v>4.3443370209318754E-3</v>
      </c>
    </row>
    <row r="72" spans="1:13" x14ac:dyDescent="0.25">
      <c r="A72" s="5">
        <v>7</v>
      </c>
      <c r="B72" s="21">
        <f ca="1">(FORECAST( 72.52, OFFSET(C62:C67,MATCH(72.52,A62:A67,1)-1,0,2), OFFSET(A62:A67,MATCH(72.52,A62:A67,1)-1,0,2) )) / 1000</f>
        <v>3.4210704761337496E-3</v>
      </c>
    </row>
    <row r="73" spans="1:13" x14ac:dyDescent="0.25">
      <c r="A73" s="5">
        <v>8</v>
      </c>
      <c r="B73" s="21">
        <f ca="1">(FORECAST( 72.52, OFFSET(D62:D67,MATCH(72.52,A62:A67,1)-1,0,2), OFFSET(A62:A67,MATCH(72.52,A62:A67,1)-1,0,2) )) / 1000</f>
        <v>2.687793074435858E-3</v>
      </c>
    </row>
    <row r="74" spans="1:13" x14ac:dyDescent="0.25">
      <c r="A74" s="5">
        <v>9</v>
      </c>
      <c r="B74" s="21">
        <f ca="1">(FORECAST( 72.52, OFFSET(E62:E67,MATCH(72.52,A62:A67,1)-1,0,2), OFFSET(A62:A67,MATCH(72.52,A62:A67,1)-1,0,2) )) / 1000</f>
        <v>2.1154000074089458E-3</v>
      </c>
    </row>
    <row r="75" spans="1:13" x14ac:dyDescent="0.25">
      <c r="A75" s="5">
        <v>10</v>
      </c>
      <c r="B75" s="21">
        <f ca="1">(FORECAST( 72.52, OFFSET(F62:F67,MATCH(72.52,A62:A67,1)-1,0,2), OFFSET(A62:A67,MATCH(72.52,A62:A67,1)-1,0,2) )) / 1000</f>
        <v>1.6772089359081764E-3</v>
      </c>
    </row>
    <row r="76" spans="1:13" x14ac:dyDescent="0.25">
      <c r="A76" s="5">
        <v>11</v>
      </c>
      <c r="B76" s="21">
        <f ca="1">(FORECAST( 72.52, OFFSET(G62:G67,MATCH(72.52,A62:A67,1)-1,0,2), OFFSET(A62:A67,MATCH(72.52,A62:A67,1)-1,0,2) )) / 1000</f>
        <v>1.3489599900731522E-3</v>
      </c>
    </row>
    <row r="77" spans="1:13" x14ac:dyDescent="0.25">
      <c r="A77" s="5">
        <v>12</v>
      </c>
      <c r="B77" s="21">
        <f ca="1">(FORECAST( 72.52, OFFSET(H62:H67,MATCH(72.52,A62:A67,1)-1,0,2), OFFSET(A62:A67,MATCH(72.52,A62:A67,1)-1,0,2) )) / 1000</f>
        <v>1.1088157693279093E-3</v>
      </c>
    </row>
    <row r="78" spans="1:13" x14ac:dyDescent="0.25">
      <c r="A78" s="5">
        <v>13</v>
      </c>
      <c r="B78" s="21">
        <f ca="1">(FORECAST( 72.52, OFFSET(I62:I67,MATCH(72.52,A62:A67,1)-1,0,2), OFFSET(A62:A67,MATCH(72.52,A62:A67,1)-1,0,2) )) / 1000</f>
        <v>9.3736134238090461E-4</v>
      </c>
    </row>
    <row r="79" spans="1:13" x14ac:dyDescent="0.25">
      <c r="A79" s="5">
        <v>13.5</v>
      </c>
      <c r="B79" s="21">
        <f ca="1">(FORECAST( 72.52, OFFSET(J62:J67,MATCH(72.52,A62:A67,1)-1,0,2), OFFSET(A62:A67,MATCH(72.52,A62:A67,1)-1,0,2) )) / 1000</f>
        <v>8.7198802949808992E-4</v>
      </c>
    </row>
    <row r="80" spans="1:13" x14ac:dyDescent="0.25">
      <c r="A80" s="5">
        <v>14</v>
      </c>
      <c r="B80" s="21">
        <f ca="1">(FORECAST( 72.52, OFFSET(K62:K67,MATCH(72.52,A62:A67,1)-1,0,2), OFFSET(A62:A67,MATCH(72.52,A62:A67,1)-1,0,2) )) / 1000</f>
        <v>8.176042472250218E-4</v>
      </c>
    </row>
    <row r="81" spans="1:2" x14ac:dyDescent="0.25">
      <c r="A81" s="5">
        <v>14.5</v>
      </c>
      <c r="B81" s="21">
        <f ca="1">(FORECAST( 72.52, OFFSET(L62:L67,MATCH(72.52,A62:A67,1)-1,0,2), OFFSET(A62:A67,MATCH(72.52,A62:A67,1)-1,0,2) )) / 1000</f>
        <v>7.7246444863648988E-4</v>
      </c>
    </row>
    <row r="82" spans="1:2" x14ac:dyDescent="0.25">
      <c r="A82" s="8">
        <v>15</v>
      </c>
      <c r="B82" s="22">
        <f ca="1">(FORECAST( 72.52, OFFSET(M62:M67,MATCH(72.52,A62:A67,1)-1,0,2), OFFSET(A62:A67,MATCH(72.52,A62:A67,1)-1,0,2) )) / 1000</f>
        <v>7.3497449113758796E-4</v>
      </c>
    </row>
    <row r="84" spans="1:2" ht="28.9" customHeight="1" x14ac:dyDescent="0.5">
      <c r="A84" s="1" t="s">
        <v>34</v>
      </c>
      <c r="B84" s="1"/>
    </row>
    <row r="85" spans="1:2" x14ac:dyDescent="0.25">
      <c r="A85" s="23" t="s">
        <v>17</v>
      </c>
      <c r="B85" s="25" t="s">
        <v>35</v>
      </c>
    </row>
    <row r="86" spans="1:2" x14ac:dyDescent="0.25">
      <c r="A86" s="5">
        <v>55.1</v>
      </c>
      <c r="B86" s="7">
        <v>1.002132575505426</v>
      </c>
    </row>
    <row r="87" spans="1:2" x14ac:dyDescent="0.25">
      <c r="A87" s="5">
        <v>61.08</v>
      </c>
      <c r="B87" s="7">
        <v>1.0020547550098751</v>
      </c>
    </row>
    <row r="88" spans="1:2" x14ac:dyDescent="0.25">
      <c r="A88" s="5">
        <v>67.06</v>
      </c>
      <c r="B88" s="7">
        <v>1.00098067852744</v>
      </c>
    </row>
    <row r="89" spans="1:2" x14ac:dyDescent="0.25">
      <c r="A89" s="5">
        <v>73.039999999999992</v>
      </c>
      <c r="B89" s="7">
        <v>0.99173744037587275</v>
      </c>
    </row>
    <row r="90" spans="1:2" x14ac:dyDescent="0.25">
      <c r="A90" s="5">
        <v>79.02</v>
      </c>
      <c r="B90" s="7">
        <v>0.89671800469840901</v>
      </c>
    </row>
    <row r="91" spans="1:2" x14ac:dyDescent="0.25">
      <c r="A91" s="8">
        <v>85</v>
      </c>
      <c r="B91" s="10">
        <v>0.80169856902094516</v>
      </c>
    </row>
    <row r="93" spans="1:2" ht="28.9" customHeight="1" x14ac:dyDescent="0.5">
      <c r="A93" s="1" t="s">
        <v>36</v>
      </c>
      <c r="B93" s="1"/>
    </row>
    <row r="94" spans="1:2" x14ac:dyDescent="0.25">
      <c r="A94" s="23" t="s">
        <v>17</v>
      </c>
      <c r="B94" s="25" t="s">
        <v>35</v>
      </c>
    </row>
    <row r="95" spans="1:2" x14ac:dyDescent="0.25">
      <c r="A95" s="5">
        <v>55.1</v>
      </c>
      <c r="B95" s="7">
        <v>0.86948046787110678</v>
      </c>
    </row>
    <row r="96" spans="1:2" x14ac:dyDescent="0.25">
      <c r="A96" s="5">
        <v>61.08</v>
      </c>
      <c r="B96" s="7">
        <v>0.91691987693542176</v>
      </c>
    </row>
    <row r="97" spans="1:2" x14ac:dyDescent="0.25">
      <c r="A97" s="5">
        <v>67.06</v>
      </c>
      <c r="B97" s="7">
        <v>0.96034812308281503</v>
      </c>
    </row>
    <row r="98" spans="1:2" x14ac:dyDescent="0.25">
      <c r="A98" s="5">
        <v>73.039999999999992</v>
      </c>
      <c r="B98" s="7">
        <v>1.0033741771922871</v>
      </c>
    </row>
    <row r="99" spans="1:2" x14ac:dyDescent="0.25">
      <c r="A99" s="5">
        <v>79.02</v>
      </c>
      <c r="B99" s="7">
        <v>1.0421772149035939</v>
      </c>
    </row>
    <row r="100" spans="1:2" x14ac:dyDescent="0.25">
      <c r="A100" s="8">
        <v>85</v>
      </c>
      <c r="B100" s="10">
        <v>1.0809802526148999</v>
      </c>
    </row>
    <row r="102" spans="1:2" ht="28.9" customHeight="1" x14ac:dyDescent="0.5">
      <c r="A102" s="1" t="s">
        <v>37</v>
      </c>
      <c r="B102" s="1"/>
    </row>
    <row r="103" spans="1:2" x14ac:dyDescent="0.25">
      <c r="A103" s="23" t="s">
        <v>17</v>
      </c>
      <c r="B103" s="25" t="s">
        <v>35</v>
      </c>
    </row>
    <row r="104" spans="1:2" x14ac:dyDescent="0.25">
      <c r="A104" s="5">
        <v>55.1</v>
      </c>
      <c r="B104" s="7">
        <v>0.82107898365685594</v>
      </c>
    </row>
    <row r="105" spans="1:2" x14ac:dyDescent="0.25">
      <c r="A105" s="5">
        <v>61.08</v>
      </c>
      <c r="B105" s="7">
        <v>0.88372130748914335</v>
      </c>
    </row>
    <row r="106" spans="1:2" x14ac:dyDescent="0.25">
      <c r="A106" s="5">
        <v>67.06</v>
      </c>
      <c r="B106" s="7">
        <v>0.94450335130163676</v>
      </c>
    </row>
    <row r="107" spans="1:2" x14ac:dyDescent="0.25">
      <c r="A107" s="5">
        <v>73.039999999999992</v>
      </c>
      <c r="B107" s="7">
        <v>1.0168803336425061</v>
      </c>
    </row>
    <row r="108" spans="1:2" x14ac:dyDescent="0.25">
      <c r="A108" s="5">
        <v>79.02</v>
      </c>
      <c r="B108" s="7">
        <v>1.2110041705313279</v>
      </c>
    </row>
    <row r="109" spans="1:2" x14ac:dyDescent="0.25">
      <c r="A109" s="8">
        <v>85</v>
      </c>
      <c r="B109" s="10">
        <v>1.40512800742015</v>
      </c>
    </row>
    <row r="111" spans="1:2" ht="28.9" customHeight="1" x14ac:dyDescent="0.5">
      <c r="A111" s="1" t="s">
        <v>38</v>
      </c>
      <c r="B111" s="1"/>
    </row>
    <row r="112" spans="1:2" x14ac:dyDescent="0.25">
      <c r="A112" s="23" t="s">
        <v>17</v>
      </c>
      <c r="B112" s="25" t="s">
        <v>35</v>
      </c>
    </row>
    <row r="113" spans="1:2" x14ac:dyDescent="0.25">
      <c r="A113" s="5">
        <v>55.1</v>
      </c>
      <c r="B113" s="7">
        <v>0.90829193126995256</v>
      </c>
    </row>
    <row r="114" spans="1:2" x14ac:dyDescent="0.25">
      <c r="A114" s="5">
        <v>60.083333333333343</v>
      </c>
      <c r="B114" s="7">
        <v>0.9313763233865896</v>
      </c>
    </row>
    <row r="115" spans="1:2" x14ac:dyDescent="0.25">
      <c r="A115" s="5">
        <v>65.066666666666663</v>
      </c>
      <c r="B115" s="7">
        <v>0.95887361540938465</v>
      </c>
    </row>
    <row r="116" spans="1:2" x14ac:dyDescent="0.25">
      <c r="A116" s="5">
        <v>70.05</v>
      </c>
      <c r="B116" s="7">
        <v>0.98637090743217981</v>
      </c>
    </row>
    <row r="117" spans="1:2" x14ac:dyDescent="0.25">
      <c r="A117" s="5">
        <v>75.033333333333331</v>
      </c>
      <c r="B117" s="7">
        <v>1.020751103901266</v>
      </c>
    </row>
    <row r="118" spans="1:2" x14ac:dyDescent="0.25">
      <c r="A118" s="5">
        <v>80.016666666666666</v>
      </c>
      <c r="B118" s="7">
        <v>1.06189553405033</v>
      </c>
    </row>
    <row r="119" spans="1:2" x14ac:dyDescent="0.25">
      <c r="A119" s="8">
        <v>85</v>
      </c>
      <c r="B119" s="10">
        <v>1.103039964199392</v>
      </c>
    </row>
  </sheetData>
  <sheetProtection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M183"/>
  <sheetViews>
    <sheetView workbookViewId="0">
      <selection activeCell="B28" sqref="B28:B29"/>
    </sheetView>
  </sheetViews>
  <sheetFormatPr defaultRowHeight="15" x14ac:dyDescent="0.25"/>
  <cols>
    <col min="1" max="1" width="30.7109375" customWidth="1"/>
    <col min="2" max="2" width="15.7109375" customWidth="1"/>
    <col min="4" max="4" width="15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7" x14ac:dyDescent="0.25">
      <c r="A17" s="5" t="s">
        <v>1</v>
      </c>
      <c r="B17" s="6" t="s">
        <v>2</v>
      </c>
      <c r="C17" s="6"/>
      <c r="D17" s="7"/>
    </row>
    <row r="18" spans="1:7" x14ac:dyDescent="0.25">
      <c r="A18" s="5" t="s">
        <v>3</v>
      </c>
      <c r="B18" s="6" t="s">
        <v>4</v>
      </c>
      <c r="C18" s="6"/>
      <c r="D18" s="7"/>
    </row>
    <row r="19" spans="1:7" x14ac:dyDescent="0.25">
      <c r="A19" s="5" t="s">
        <v>5</v>
      </c>
      <c r="B19" s="6" t="s">
        <v>6</v>
      </c>
      <c r="C19" s="6"/>
      <c r="D19" s="7"/>
    </row>
    <row r="20" spans="1:7" x14ac:dyDescent="0.25">
      <c r="A20" s="8"/>
      <c r="B20" s="9"/>
      <c r="C20" s="9"/>
      <c r="D20" s="10"/>
    </row>
    <row r="21" spans="1:7" x14ac:dyDescent="0.25">
      <c r="A21" t="s">
        <v>7</v>
      </c>
    </row>
    <row r="23" spans="1:7" x14ac:dyDescent="0.25">
      <c r="A23" s="2"/>
      <c r="B23" s="11"/>
      <c r="C23" s="11"/>
      <c r="D23" s="12"/>
    </row>
    <row r="24" spans="1:7" x14ac:dyDescent="0.25">
      <c r="A24" s="5" t="s">
        <v>8</v>
      </c>
      <c r="B24" s="13">
        <v>14</v>
      </c>
      <c r="C24" s="13" t="s">
        <v>9</v>
      </c>
      <c r="D24" s="14"/>
    </row>
    <row r="25" spans="1:7" x14ac:dyDescent="0.25">
      <c r="A25" s="8"/>
      <c r="B25" s="15"/>
      <c r="C25" s="15"/>
      <c r="D25" s="16"/>
    </row>
    <row r="28" spans="1:7" x14ac:dyDescent="0.25">
      <c r="A28" s="17" t="s">
        <v>12</v>
      </c>
      <c r="B28" s="30">
        <v>0.71</v>
      </c>
      <c r="C28" s="17" t="s">
        <v>13</v>
      </c>
      <c r="D28" s="17" t="s">
        <v>14</v>
      </c>
      <c r="E28" s="17"/>
      <c r="F28" s="17"/>
      <c r="G28" s="17"/>
    </row>
    <row r="29" spans="1:7" x14ac:dyDescent="0.25">
      <c r="A29" s="17" t="s">
        <v>39</v>
      </c>
      <c r="B29" s="30">
        <v>72.52</v>
      </c>
      <c r="C29" s="17" t="s">
        <v>11</v>
      </c>
      <c r="D29" s="17" t="s">
        <v>40</v>
      </c>
      <c r="E29" s="17"/>
      <c r="F29" s="17"/>
      <c r="G29" s="17"/>
    </row>
    <row r="31" spans="1:7" ht="31.5" hidden="1" x14ac:dyDescent="0.5">
      <c r="A31" s="1" t="s">
        <v>41</v>
      </c>
      <c r="B31" s="1"/>
    </row>
    <row r="32" spans="1:7" hidden="1" x14ac:dyDescent="0.25">
      <c r="A32" s="2"/>
      <c r="B32" s="18" t="s">
        <v>16</v>
      </c>
    </row>
    <row r="33" spans="1:2" hidden="1" x14ac:dyDescent="0.25">
      <c r="A33" s="19" t="s">
        <v>17</v>
      </c>
      <c r="B33" s="20">
        <v>14</v>
      </c>
    </row>
    <row r="34" spans="1:2" hidden="1" x14ac:dyDescent="0.25">
      <c r="A34" s="5">
        <v>55.1</v>
      </c>
      <c r="B34" s="7">
        <v>1.160547296809378</v>
      </c>
    </row>
    <row r="35" spans="1:2" hidden="1" x14ac:dyDescent="0.25">
      <c r="A35" s="5">
        <v>61.079999999999991</v>
      </c>
      <c r="B35" s="7">
        <v>1.1798421411866129</v>
      </c>
    </row>
    <row r="36" spans="1:2" hidden="1" x14ac:dyDescent="0.25">
      <c r="A36" s="5">
        <v>67.06</v>
      </c>
      <c r="B36" s="7">
        <v>1.2028263223361679</v>
      </c>
    </row>
    <row r="37" spans="1:2" hidden="1" x14ac:dyDescent="0.25">
      <c r="A37" s="5">
        <v>72.52</v>
      </c>
      <c r="B37" s="7">
        <v>1.223811879037936</v>
      </c>
    </row>
    <row r="38" spans="1:2" hidden="1" x14ac:dyDescent="0.25">
      <c r="A38" s="5">
        <v>73.039999999999992</v>
      </c>
      <c r="B38" s="7">
        <v>1.22664579264398</v>
      </c>
    </row>
    <row r="39" spans="1:2" hidden="1" x14ac:dyDescent="0.25">
      <c r="A39" s="5">
        <v>79.02</v>
      </c>
      <c r="B39" s="7">
        <v>1.259235799113485</v>
      </c>
    </row>
    <row r="40" spans="1:2" hidden="1" x14ac:dyDescent="0.25">
      <c r="A40" s="8">
        <v>85</v>
      </c>
      <c r="B40" s="10">
        <v>1.2918258055829901</v>
      </c>
    </row>
    <row r="41" spans="1:2" hidden="1" x14ac:dyDescent="0.25"/>
    <row r="42" spans="1:2" ht="31.5" hidden="1" x14ac:dyDescent="0.5">
      <c r="A42" s="1" t="s">
        <v>42</v>
      </c>
      <c r="B42" s="1"/>
    </row>
    <row r="43" spans="1:2" hidden="1" x14ac:dyDescent="0.25">
      <c r="A43" s="2"/>
      <c r="B43" s="18" t="s">
        <v>16</v>
      </c>
    </row>
    <row r="44" spans="1:2" hidden="1" x14ac:dyDescent="0.25">
      <c r="A44" s="19" t="s">
        <v>17</v>
      </c>
      <c r="B44" s="20">
        <v>14</v>
      </c>
    </row>
    <row r="45" spans="1:2" hidden="1" x14ac:dyDescent="0.25">
      <c r="A45" s="5">
        <v>55.1</v>
      </c>
      <c r="B45" s="7">
        <v>1663.293680089512</v>
      </c>
    </row>
    <row r="46" spans="1:2" hidden="1" x14ac:dyDescent="0.25">
      <c r="A46" s="5">
        <v>61.079999999999991</v>
      </c>
      <c r="B46" s="7">
        <v>1663.164517200694</v>
      </c>
    </row>
    <row r="47" spans="1:2" hidden="1" x14ac:dyDescent="0.25">
      <c r="A47" s="5">
        <v>67.06</v>
      </c>
      <c r="B47" s="7">
        <v>1661.381814324016</v>
      </c>
    </row>
    <row r="48" spans="1:2" hidden="1" x14ac:dyDescent="0.25">
      <c r="A48" s="5">
        <v>72.52</v>
      </c>
      <c r="B48" s="7">
        <v>1659.754129088788</v>
      </c>
    </row>
    <row r="49" spans="1:13" hidden="1" x14ac:dyDescent="0.25">
      <c r="A49" s="5">
        <v>73.039999999999992</v>
      </c>
      <c r="B49" s="7">
        <v>1646.0403116358</v>
      </c>
    </row>
    <row r="50" spans="1:13" hidden="1" x14ac:dyDescent="0.25">
      <c r="A50" s="5">
        <v>79.02</v>
      </c>
      <c r="B50" s="7">
        <v>1488.3314109264429</v>
      </c>
    </row>
    <row r="51" spans="1:13" hidden="1" x14ac:dyDescent="0.25">
      <c r="A51" s="8">
        <v>85</v>
      </c>
      <c r="B51" s="10">
        <v>1330.6225102170861</v>
      </c>
    </row>
    <row r="52" spans="1:13" hidden="1" x14ac:dyDescent="0.25"/>
    <row r="53" spans="1:13" ht="31.5" hidden="1" x14ac:dyDescent="0.5">
      <c r="A53" s="1" t="s">
        <v>43</v>
      </c>
      <c r="B53" s="1"/>
    </row>
    <row r="54" spans="1:13" hidden="1" x14ac:dyDescent="0.25">
      <c r="A54" s="2"/>
      <c r="B54" s="28" t="s">
        <v>16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/>
    </row>
    <row r="55" spans="1:13" hidden="1" x14ac:dyDescent="0.25">
      <c r="A55" s="19" t="s">
        <v>17</v>
      </c>
      <c r="B55" s="29">
        <v>6</v>
      </c>
      <c r="C55" s="29">
        <v>7</v>
      </c>
      <c r="D55" s="29">
        <v>8</v>
      </c>
      <c r="E55" s="29">
        <v>9</v>
      </c>
      <c r="F55" s="29">
        <v>10</v>
      </c>
      <c r="G55" s="29">
        <v>11</v>
      </c>
      <c r="H55" s="29">
        <v>12</v>
      </c>
      <c r="I55" s="29">
        <v>13</v>
      </c>
      <c r="J55" s="29">
        <v>13.5</v>
      </c>
      <c r="K55" s="29">
        <v>14</v>
      </c>
      <c r="L55" s="29">
        <v>14.5</v>
      </c>
      <c r="M55" s="20">
        <v>15</v>
      </c>
    </row>
    <row r="56" spans="1:13" hidden="1" x14ac:dyDescent="0.25">
      <c r="A56" s="5">
        <v>55.1</v>
      </c>
      <c r="B56" s="6">
        <v>3.560683315460683</v>
      </c>
      <c r="C56" s="6">
        <v>2.8112667336415411</v>
      </c>
      <c r="D56" s="6">
        <v>2.2225537401649449</v>
      </c>
      <c r="E56" s="6">
        <v>1.7678842464111011</v>
      </c>
      <c r="F56" s="6">
        <v>1.4230206330446411</v>
      </c>
      <c r="G56" s="6">
        <v>1.166147750014626</v>
      </c>
      <c r="H56" s="6">
        <v>0.97787291655456221</v>
      </c>
      <c r="I56" s="6">
        <v>0.84122592118235906</v>
      </c>
      <c r="J56" s="6">
        <v>0.78762206563602455</v>
      </c>
      <c r="K56" s="6">
        <v>0.74165902170038411</v>
      </c>
      <c r="L56" s="6">
        <v>0.70189683242641776</v>
      </c>
      <c r="M56" s="7">
        <v>0.66704694519540286</v>
      </c>
    </row>
    <row r="57" spans="1:13" hidden="1" x14ac:dyDescent="0.25">
      <c r="A57" s="5">
        <v>61.079999999999991</v>
      </c>
      <c r="B57" s="6">
        <v>3.8100574389360209</v>
      </c>
      <c r="C57" s="6">
        <v>3.0039283430318182</v>
      </c>
      <c r="D57" s="6">
        <v>2.3683122255232458</v>
      </c>
      <c r="E57" s="6">
        <v>1.8757097656171109</v>
      </c>
      <c r="F57" s="6">
        <v>1.5010441118046509</v>
      </c>
      <c r="G57" s="6">
        <v>1.221660881861526</v>
      </c>
      <c r="H57" s="6">
        <v>1.017328162847845</v>
      </c>
      <c r="I57" s="6">
        <v>0.87023651110811984</v>
      </c>
      <c r="J57" s="6">
        <v>0.81325302826862189</v>
      </c>
      <c r="K57" s="6">
        <v>0.7649989522713182</v>
      </c>
      <c r="L57" s="6">
        <v>0.72392942214551359</v>
      </c>
      <c r="M57" s="7">
        <v>0.68865098125081059</v>
      </c>
    </row>
    <row r="58" spans="1:13" hidden="1" x14ac:dyDescent="0.25">
      <c r="A58" s="5">
        <v>67.06</v>
      </c>
      <c r="B58" s="6">
        <v>4.0864222234594463</v>
      </c>
      <c r="C58" s="6">
        <v>3.2194594712717159</v>
      </c>
      <c r="D58" s="6">
        <v>2.5331612945734219</v>
      </c>
      <c r="E58" s="6">
        <v>1.9991891403979749</v>
      </c>
      <c r="F58" s="6">
        <v>1.591626925063212</v>
      </c>
      <c r="G58" s="6">
        <v>1.2869810341713961</v>
      </c>
      <c r="H58" s="6">
        <v>1.064180322609237</v>
      </c>
      <c r="I58" s="6">
        <v>0.90457611454785469</v>
      </c>
      <c r="J58" s="6">
        <v>0.84330738207839184</v>
      </c>
      <c r="K58" s="6">
        <v>0.79194220344280719</v>
      </c>
      <c r="L58" s="6">
        <v>0.74883081364872761</v>
      </c>
      <c r="M58" s="7">
        <v>0.71247485203408034</v>
      </c>
    </row>
    <row r="59" spans="1:13" hidden="1" x14ac:dyDescent="0.25">
      <c r="A59" s="5">
        <v>72.52</v>
      </c>
      <c r="B59" s="6">
        <v>4.338755287589529</v>
      </c>
      <c r="C59" s="6">
        <v>3.4162487622733608</v>
      </c>
      <c r="D59" s="6">
        <v>2.6836756619670599</v>
      </c>
      <c r="E59" s="6">
        <v>2.1119311782413721</v>
      </c>
      <c r="F59" s="6">
        <v>1.6743329719514619</v>
      </c>
      <c r="G59" s="6">
        <v>1.34662117323693</v>
      </c>
      <c r="H59" s="6">
        <v>1.1069583815218129</v>
      </c>
      <c r="I59" s="6">
        <v>0.93592966551456902</v>
      </c>
      <c r="J59" s="6">
        <v>0.87074831381774676</v>
      </c>
      <c r="K59" s="6">
        <v>0.81654256320807983</v>
      </c>
      <c r="L59" s="6">
        <v>0.77156686676035768</v>
      </c>
      <c r="M59" s="7">
        <v>0.73422708187967434</v>
      </c>
    </row>
    <row r="60" spans="1:13" hidden="1" x14ac:dyDescent="0.25">
      <c r="A60" s="5">
        <v>73.039999999999992</v>
      </c>
      <c r="B60" s="6">
        <v>4.3689003349768676</v>
      </c>
      <c r="C60" s="6">
        <v>3.4402715242158481</v>
      </c>
      <c r="D60" s="6">
        <v>2.7025199106132329</v>
      </c>
      <c r="E60" s="6">
        <v>2.126467709029038</v>
      </c>
      <c r="F60" s="6">
        <v>1.685359603607697</v>
      </c>
      <c r="G60" s="6">
        <v>1.354862747778081</v>
      </c>
      <c r="H60" s="6">
        <v>1.113066764253497</v>
      </c>
      <c r="I60" s="6">
        <v>0.9404837450316712</v>
      </c>
      <c r="J60" s="6">
        <v>0.87471951972853745</v>
      </c>
      <c r="K60" s="6">
        <v>0.82004825139475646</v>
      </c>
      <c r="L60" s="6">
        <v>0.77471527101627669</v>
      </c>
      <c r="M60" s="7">
        <v>0.73711731390935065</v>
      </c>
    </row>
    <row r="61" spans="1:13" hidden="1" x14ac:dyDescent="0.25">
      <c r="A61" s="5">
        <v>79.02</v>
      </c>
      <c r="B61" s="6">
        <v>4.7155683799312644</v>
      </c>
      <c r="C61" s="6">
        <v>3.7165332865544491</v>
      </c>
      <c r="D61" s="6">
        <v>2.919228770044219</v>
      </c>
      <c r="E61" s="6">
        <v>2.2936378130871908</v>
      </c>
      <c r="F61" s="6">
        <v>1.812165867654401</v>
      </c>
      <c r="G61" s="6">
        <v>1.449640855001322</v>
      </c>
      <c r="H61" s="6">
        <v>1.183313165667861</v>
      </c>
      <c r="I61" s="6">
        <v>0.99285565947834753</v>
      </c>
      <c r="J61" s="6">
        <v>0.92038838770263076</v>
      </c>
      <c r="K61" s="6">
        <v>0.86036366554153842</v>
      </c>
      <c r="L61" s="6">
        <v>0.81092191995934515</v>
      </c>
      <c r="M61" s="7">
        <v>0.77035498225062882</v>
      </c>
    </row>
    <row r="62" spans="1:13" hidden="1" x14ac:dyDescent="0.25">
      <c r="A62" s="8">
        <v>85</v>
      </c>
      <c r="B62" s="9">
        <v>5.0622364248856604</v>
      </c>
      <c r="C62" s="9">
        <v>3.9927950488930501</v>
      </c>
      <c r="D62" s="9">
        <v>3.1359376294752059</v>
      </c>
      <c r="E62" s="9">
        <v>2.460807917145345</v>
      </c>
      <c r="F62" s="9">
        <v>1.9389721317011039</v>
      </c>
      <c r="G62" s="9">
        <v>1.5444189622245621</v>
      </c>
      <c r="H62" s="9">
        <v>1.253559567082225</v>
      </c>
      <c r="I62" s="9">
        <v>1.0452275739250241</v>
      </c>
      <c r="J62" s="9">
        <v>0.96605725567672407</v>
      </c>
      <c r="K62" s="9">
        <v>0.90067907968832039</v>
      </c>
      <c r="L62" s="9">
        <v>0.8471285689024135</v>
      </c>
      <c r="M62" s="10">
        <v>0.80359265059190677</v>
      </c>
    </row>
    <row r="63" spans="1:13" hidden="1" x14ac:dyDescent="0.25"/>
    <row r="64" spans="1:13" ht="31.5" hidden="1" x14ac:dyDescent="0.5">
      <c r="A64" s="1" t="s">
        <v>44</v>
      </c>
      <c r="B64" s="1"/>
    </row>
    <row r="65" spans="1:13" hidden="1" x14ac:dyDescent="0.25">
      <c r="A65" s="2"/>
      <c r="B65" s="18" t="s">
        <v>16</v>
      </c>
    </row>
    <row r="66" spans="1:13" hidden="1" x14ac:dyDescent="0.25">
      <c r="A66" s="19" t="s">
        <v>17</v>
      </c>
      <c r="B66" s="20">
        <v>14</v>
      </c>
    </row>
    <row r="67" spans="1:13" hidden="1" x14ac:dyDescent="0.25">
      <c r="A67" s="5">
        <v>55.1</v>
      </c>
      <c r="B67" s="7">
        <v>588.39081951937351</v>
      </c>
    </row>
    <row r="68" spans="1:13" hidden="1" x14ac:dyDescent="0.25">
      <c r="A68" s="5">
        <v>61.079999999999991</v>
      </c>
      <c r="B68" s="7">
        <v>620.49379803160036</v>
      </c>
    </row>
    <row r="69" spans="1:13" hidden="1" x14ac:dyDescent="0.25">
      <c r="A69" s="5">
        <v>67.06</v>
      </c>
      <c r="B69" s="7">
        <v>649.88236084028415</v>
      </c>
    </row>
    <row r="70" spans="1:13" hidden="1" x14ac:dyDescent="0.25">
      <c r="A70" s="5">
        <v>72.52</v>
      </c>
      <c r="B70" s="7">
        <v>676.71539644821269</v>
      </c>
    </row>
    <row r="71" spans="1:13" hidden="1" x14ac:dyDescent="0.25">
      <c r="A71" s="5">
        <v>73.039999999999992</v>
      </c>
      <c r="B71" s="7">
        <v>678.99875410457798</v>
      </c>
    </row>
    <row r="72" spans="1:13" hidden="1" x14ac:dyDescent="0.25">
      <c r="A72" s="5">
        <v>79.02</v>
      </c>
      <c r="B72" s="7">
        <v>705.25736715277969</v>
      </c>
    </row>
    <row r="73" spans="1:13" hidden="1" x14ac:dyDescent="0.25">
      <c r="A73" s="8">
        <v>85</v>
      </c>
      <c r="B73" s="10">
        <v>731.5159802009814</v>
      </c>
    </row>
    <row r="74" spans="1:13" hidden="1" x14ac:dyDescent="0.25"/>
    <row r="75" spans="1:13" ht="31.5" hidden="1" x14ac:dyDescent="0.5">
      <c r="A75" s="1" t="s">
        <v>45</v>
      </c>
      <c r="B75" s="1"/>
    </row>
    <row r="76" spans="1:13" hidden="1" x14ac:dyDescent="0.25">
      <c r="A76" s="2"/>
      <c r="B76" s="28" t="s">
        <v>16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8"/>
    </row>
    <row r="77" spans="1:13" hidden="1" x14ac:dyDescent="0.25">
      <c r="A77" s="19" t="s">
        <v>17</v>
      </c>
      <c r="B77" s="29">
        <v>6</v>
      </c>
      <c r="C77" s="29">
        <v>7</v>
      </c>
      <c r="D77" s="29">
        <v>8</v>
      </c>
      <c r="E77" s="29">
        <v>9</v>
      </c>
      <c r="F77" s="29">
        <v>10</v>
      </c>
      <c r="G77" s="29">
        <v>11</v>
      </c>
      <c r="H77" s="29">
        <v>12</v>
      </c>
      <c r="I77" s="29">
        <v>13</v>
      </c>
      <c r="J77" s="29">
        <v>13.5</v>
      </c>
      <c r="K77" s="29">
        <v>14</v>
      </c>
      <c r="L77" s="29">
        <v>14.5</v>
      </c>
      <c r="M77" s="20">
        <v>15</v>
      </c>
    </row>
    <row r="78" spans="1:13" hidden="1" x14ac:dyDescent="0.25">
      <c r="A78" s="5">
        <v>55.1</v>
      </c>
      <c r="B78" s="6">
        <v>4.386067793603357</v>
      </c>
      <c r="C78" s="6">
        <v>4.1641284657481563</v>
      </c>
      <c r="D78" s="6">
        <v>4.0422095294151594</v>
      </c>
      <c r="E78" s="6">
        <v>3.485116785599748</v>
      </c>
      <c r="F78" s="6">
        <v>2.7119293263586091</v>
      </c>
      <c r="G78" s="6">
        <v>2.1468267827816021</v>
      </c>
      <c r="H78" s="6">
        <v>1.7849384653711211</v>
      </c>
      <c r="I78" s="6">
        <v>1.549397584847841</v>
      </c>
      <c r="J78" s="6">
        <v>1.4624627022004939</v>
      </c>
      <c r="K78" s="6">
        <v>1.3902393641312589</v>
      </c>
      <c r="L78" s="6">
        <v>1.3295529082353079</v>
      </c>
      <c r="M78" s="7">
        <v>1.277898764389807</v>
      </c>
    </row>
    <row r="79" spans="1:13" hidden="1" x14ac:dyDescent="0.25">
      <c r="A79" s="5">
        <v>61.079999999999991</v>
      </c>
      <c r="B79" s="6">
        <v>4.4548442133001087</v>
      </c>
      <c r="C79" s="6">
        <v>4.045047075854777</v>
      </c>
      <c r="D79" s="6">
        <v>3.910157164774835</v>
      </c>
      <c r="E79" s="6">
        <v>3.473897738079649</v>
      </c>
      <c r="F79" s="6">
        <v>2.774277033058993</v>
      </c>
      <c r="G79" s="6">
        <v>2.2242303516410322</v>
      </c>
      <c r="H79" s="6">
        <v>1.850431483543955</v>
      </c>
      <c r="I79" s="6">
        <v>1.5987307592301441</v>
      </c>
      <c r="J79" s="6">
        <v>1.504953730116686</v>
      </c>
      <c r="K79" s="6">
        <v>1.42711298526354</v>
      </c>
      <c r="L79" s="6">
        <v>1.362036809003097</v>
      </c>
      <c r="M79" s="7">
        <v>1.307124892885535</v>
      </c>
    </row>
    <row r="80" spans="1:13" hidden="1" x14ac:dyDescent="0.25">
      <c r="A80" s="5">
        <v>67.06</v>
      </c>
      <c r="B80" s="6">
        <v>4.5961334861505341</v>
      </c>
      <c r="C80" s="6">
        <v>3.993770904727397</v>
      </c>
      <c r="D80" s="6">
        <v>3.638798489014007</v>
      </c>
      <c r="E80" s="6">
        <v>3.2245343807596738</v>
      </c>
      <c r="F80" s="6">
        <v>2.7102912595311559</v>
      </c>
      <c r="G80" s="6">
        <v>2.2595054892922568</v>
      </c>
      <c r="H80" s="6">
        <v>1.906808782558775</v>
      </c>
      <c r="I80" s="6">
        <v>1.6490897635153721</v>
      </c>
      <c r="J80" s="6">
        <v>1.550157991312715</v>
      </c>
      <c r="K80" s="6">
        <v>1.467394130871805</v>
      </c>
      <c r="L80" s="6">
        <v>1.3980937104743481</v>
      </c>
      <c r="M80" s="7">
        <v>1.339829657244723</v>
      </c>
    </row>
    <row r="81" spans="1:13" hidden="1" x14ac:dyDescent="0.25">
      <c r="A81" s="5">
        <v>72.52</v>
      </c>
      <c r="B81" s="6">
        <v>4.7251367352748348</v>
      </c>
      <c r="C81" s="6">
        <v>3.946953531089354</v>
      </c>
      <c r="D81" s="6">
        <v>3.3910362198410771</v>
      </c>
      <c r="E81" s="6">
        <v>2.996854793641436</v>
      </c>
      <c r="F81" s="6">
        <v>2.6518694663100879</v>
      </c>
      <c r="G81" s="6">
        <v>2.2917132236694631</v>
      </c>
      <c r="H81" s="6">
        <v>1.958283707746219</v>
      </c>
      <c r="I81" s="6">
        <v>1.6950697239497099</v>
      </c>
      <c r="J81" s="6">
        <v>1.591431447187351</v>
      </c>
      <c r="K81" s="6">
        <v>1.5041725681663081</v>
      </c>
      <c r="L81" s="6">
        <v>1.43101522920897</v>
      </c>
      <c r="M81" s="7">
        <v>1.369690529050938</v>
      </c>
    </row>
    <row r="82" spans="1:13" hidden="1" x14ac:dyDescent="0.25">
      <c r="A82" s="5">
        <v>73.039999999999992</v>
      </c>
      <c r="B82" s="6">
        <v>4.7499847516899854</v>
      </c>
      <c r="C82" s="6">
        <v>3.9643067581541471</v>
      </c>
      <c r="D82" s="6">
        <v>3.401388771759847</v>
      </c>
      <c r="E82" s="6">
        <v>3.002357456128069</v>
      </c>
      <c r="F82" s="6">
        <v>2.657956745766465</v>
      </c>
      <c r="G82" s="6">
        <v>2.303500877036627</v>
      </c>
      <c r="H82" s="6">
        <v>1.9743135093241211</v>
      </c>
      <c r="I82" s="6">
        <v>1.710273526060607</v>
      </c>
      <c r="J82" s="6">
        <v>1.6051100260116249</v>
      </c>
      <c r="K82" s="6">
        <v>1.516166624036946</v>
      </c>
      <c r="L82" s="6">
        <v>1.441417653291764</v>
      </c>
      <c r="M82" s="7">
        <v>1.3787104768772169</v>
      </c>
    </row>
    <row r="83" spans="1:13" hidden="1" x14ac:dyDescent="0.25">
      <c r="A83" s="5">
        <v>79.02</v>
      </c>
      <c r="B83" s="6">
        <v>5.0357369404642096</v>
      </c>
      <c r="C83" s="6">
        <v>4.1638688693992734</v>
      </c>
      <c r="D83" s="6">
        <v>3.520443118825709</v>
      </c>
      <c r="E83" s="6">
        <v>3.0656380747243448</v>
      </c>
      <c r="F83" s="6">
        <v>2.7279604595148021</v>
      </c>
      <c r="G83" s="6">
        <v>2.4390588907590138</v>
      </c>
      <c r="H83" s="6">
        <v>2.1586562274699919</v>
      </c>
      <c r="I83" s="6">
        <v>1.885117250335925</v>
      </c>
      <c r="J83" s="6">
        <v>1.7624136824907739</v>
      </c>
      <c r="K83" s="6">
        <v>1.65409826654929</v>
      </c>
      <c r="L83" s="6">
        <v>1.561045530243887</v>
      </c>
      <c r="M83" s="7">
        <v>1.482439876879432</v>
      </c>
    </row>
    <row r="84" spans="1:13" hidden="1" x14ac:dyDescent="0.25">
      <c r="A84" s="8">
        <v>85</v>
      </c>
      <c r="B84" s="9">
        <v>5.3214891292384374</v>
      </c>
      <c r="C84" s="9">
        <v>4.3634309806443996</v>
      </c>
      <c r="D84" s="9">
        <v>3.6394974658915711</v>
      </c>
      <c r="E84" s="9">
        <v>3.128918693320621</v>
      </c>
      <c r="F84" s="9">
        <v>2.797964173263138</v>
      </c>
      <c r="G84" s="9">
        <v>2.574616904481402</v>
      </c>
      <c r="H84" s="9">
        <v>2.3429989456158631</v>
      </c>
      <c r="I84" s="9">
        <v>2.0599609746112431</v>
      </c>
      <c r="J84" s="9">
        <v>1.9197173389699229</v>
      </c>
      <c r="K84" s="9">
        <v>1.7920299090616341</v>
      </c>
      <c r="L84" s="9">
        <v>1.680673407196011</v>
      </c>
      <c r="M84" s="10">
        <v>1.5861692768816471</v>
      </c>
    </row>
    <row r="85" spans="1:13" hidden="1" x14ac:dyDescent="0.25"/>
    <row r="86" spans="1:13" ht="31.5" hidden="1" x14ac:dyDescent="0.5">
      <c r="A86" s="1" t="s">
        <v>15</v>
      </c>
      <c r="B86" s="1"/>
    </row>
    <row r="87" spans="1:13" hidden="1" x14ac:dyDescent="0.25">
      <c r="A87" s="2"/>
      <c r="B87" s="18" t="s">
        <v>16</v>
      </c>
    </row>
    <row r="88" spans="1:13" hidden="1" x14ac:dyDescent="0.25">
      <c r="A88" s="19" t="s">
        <v>17</v>
      </c>
      <c r="B88" s="20">
        <v>14</v>
      </c>
    </row>
    <row r="89" spans="1:13" hidden="1" x14ac:dyDescent="0.25">
      <c r="A89" s="5">
        <v>55.1</v>
      </c>
      <c r="B89" s="7">
        <v>6.3678754770309931E-3</v>
      </c>
    </row>
    <row r="90" spans="1:13" hidden="1" x14ac:dyDescent="0.25">
      <c r="A90" s="5">
        <v>61.079999999999991</v>
      </c>
      <c r="B90" s="7">
        <v>6.853697822622247E-3</v>
      </c>
    </row>
    <row r="91" spans="1:13" hidden="1" x14ac:dyDescent="0.25">
      <c r="A91" s="5">
        <v>67.06</v>
      </c>
      <c r="B91" s="7">
        <v>7.3250927723670046E-3</v>
      </c>
    </row>
    <row r="92" spans="1:13" hidden="1" x14ac:dyDescent="0.25">
      <c r="A92" s="5">
        <v>72.52</v>
      </c>
      <c r="B92" s="7">
        <v>7.7554968569165644E-3</v>
      </c>
    </row>
    <row r="93" spans="1:13" hidden="1" x14ac:dyDescent="0.25">
      <c r="A93" s="5">
        <v>73.039999999999992</v>
      </c>
      <c r="B93" s="7">
        <v>7.8864122314247238E-3</v>
      </c>
    </row>
    <row r="94" spans="1:13" hidden="1" x14ac:dyDescent="0.25">
      <c r="A94" s="5">
        <v>79.02</v>
      </c>
      <c r="B94" s="7">
        <v>9.3919390382685673E-3</v>
      </c>
    </row>
    <row r="95" spans="1:13" hidden="1" x14ac:dyDescent="0.25">
      <c r="A95" s="8">
        <v>85</v>
      </c>
      <c r="B95" s="10">
        <v>1.0897465845112409E-2</v>
      </c>
    </row>
    <row r="96" spans="1:13" hidden="1" x14ac:dyDescent="0.25"/>
    <row r="97" spans="1:5" ht="31.5" hidden="1" x14ac:dyDescent="0.5">
      <c r="A97" s="1" t="s">
        <v>18</v>
      </c>
      <c r="B97" s="1"/>
    </row>
    <row r="98" spans="1:5" hidden="1" x14ac:dyDescent="0.25">
      <c r="A98" s="2"/>
      <c r="B98" s="18" t="s">
        <v>16</v>
      </c>
    </row>
    <row r="99" spans="1:5" hidden="1" x14ac:dyDescent="0.25">
      <c r="A99" s="19" t="s">
        <v>17</v>
      </c>
      <c r="B99" s="20">
        <v>14</v>
      </c>
    </row>
    <row r="100" spans="1:5" hidden="1" x14ac:dyDescent="0.25">
      <c r="A100" s="5">
        <v>55.1</v>
      </c>
      <c r="B100" s="21">
        <v>4.1888827510899393E-4</v>
      </c>
    </row>
    <row r="101" spans="1:5" hidden="1" x14ac:dyDescent="0.25">
      <c r="A101" s="5">
        <v>61.079999999999991</v>
      </c>
      <c r="B101" s="21">
        <v>4.1484318891529522E-4</v>
      </c>
    </row>
    <row r="102" spans="1:5" hidden="1" x14ac:dyDescent="0.25">
      <c r="A102" s="5">
        <v>67.06</v>
      </c>
      <c r="B102" s="21">
        <v>4.1088411889336123E-4</v>
      </c>
    </row>
    <row r="103" spans="1:5" hidden="1" x14ac:dyDescent="0.25">
      <c r="A103" s="5">
        <v>72.52</v>
      </c>
      <c r="B103" s="21">
        <v>4.072693158298559E-4</v>
      </c>
    </row>
    <row r="104" spans="1:5" hidden="1" x14ac:dyDescent="0.25">
      <c r="A104" s="5">
        <v>73.039999999999992</v>
      </c>
      <c r="B104" s="21">
        <v>4.0659754124922309E-4</v>
      </c>
    </row>
    <row r="105" spans="1:5" hidden="1" x14ac:dyDescent="0.25">
      <c r="A105" s="5">
        <v>79.02</v>
      </c>
      <c r="B105" s="21">
        <v>3.9887213357194662E-4</v>
      </c>
    </row>
    <row r="106" spans="1:5" hidden="1" x14ac:dyDescent="0.25">
      <c r="A106" s="8">
        <v>85</v>
      </c>
      <c r="B106" s="22">
        <v>3.9114672589466972E-4</v>
      </c>
    </row>
    <row r="107" spans="1:5" hidden="1" x14ac:dyDescent="0.25"/>
    <row r="108" spans="1:5" ht="28.9" customHeight="1" x14ac:dyDescent="0.5">
      <c r="A108" s="1" t="s">
        <v>19</v>
      </c>
      <c r="B108" s="1"/>
    </row>
    <row r="109" spans="1:5" x14ac:dyDescent="0.25">
      <c r="A109" s="23"/>
      <c r="B109" s="24" t="s">
        <v>20</v>
      </c>
      <c r="C109" s="24"/>
      <c r="D109" s="24" t="s">
        <v>21</v>
      </c>
      <c r="E109" s="25"/>
    </row>
    <row r="110" spans="1:5" x14ac:dyDescent="0.25">
      <c r="A110" s="5" t="s">
        <v>22</v>
      </c>
      <c r="B110" s="26">
        <f ca="1">1000 * (FORECAST( B29, OFFSET(B89:B95,MATCH(B29,A89:A95,1)-1,0,2), OFFSET(A89:A95,MATCH(B29,A89:A95,1)-1,0,2) ))*B28</f>
        <v>5.5064027684107568</v>
      </c>
      <c r="C110" s="26" t="s">
        <v>23</v>
      </c>
      <c r="D110" s="26">
        <f ca="1">1000 * FORECAST( B29, OFFSET(B89:B95,MATCH(B29,A89:A95,1)-1,0,2), OFFSET(A89:A95,MATCH(B29,A89:A95,1)-1,0,2) )*B28 / 453592</f>
        <v>1.2139550010605913E-5</v>
      </c>
      <c r="E110" s="21" t="s">
        <v>24</v>
      </c>
    </row>
    <row r="111" spans="1:5" x14ac:dyDescent="0.25">
      <c r="A111" s="5" t="s">
        <v>25</v>
      </c>
      <c r="B111" s="26">
        <f ca="1">(FORECAST( B29, OFFSET(B67:B73,MATCH(B29,A67:A73,1)-1,0,2), OFFSET(A67:A73,MATCH(B29,A67:A73,1)-1,0,2) ))*B28 / 60</f>
        <v>8.007798857970517</v>
      </c>
      <c r="C111" s="26" t="s">
        <v>26</v>
      </c>
      <c r="D111" s="26">
        <f ca="1">(FORECAST( B29, OFFSET(B67:B73,MATCH(B29,A67:A73,1)-1,0,2), OFFSET(A67:A73,MATCH(B29,A67:A73,1)-1,0,2) ))*B28 * 0.00220462 / 60</f>
        <v>1.7654153518258959E-2</v>
      </c>
      <c r="E111" s="21" t="s">
        <v>27</v>
      </c>
    </row>
    <row r="112" spans="1:5" x14ac:dyDescent="0.25">
      <c r="A112" s="5" t="s">
        <v>28</v>
      </c>
      <c r="B112" s="26">
        <f ca="1">(FORECAST( B29, OFFSET(B45:B51,MATCH(B29,A45:A51,1)-1,0,2), OFFSET(A45:A51,MATCH(B29,A45:A51,1)-1,0,2) ))*B28 / 60</f>
        <v>19.640423860883992</v>
      </c>
      <c r="C112" s="26" t="s">
        <v>26</v>
      </c>
      <c r="D112" s="26">
        <f ca="1">(FORECAST( B29, OFFSET(B45:B51,MATCH(B29,A45:A51,1)-1,0,2), OFFSET(A45:A51,MATCH(B29,A45:A51,1)-1,0,2) ))*B28 * 0.00220462 / 60</f>
        <v>4.3299671252182065E-2</v>
      </c>
      <c r="E112" s="21" t="s">
        <v>27</v>
      </c>
    </row>
    <row r="113" spans="1:13" x14ac:dyDescent="0.25">
      <c r="A113" s="8" t="s">
        <v>29</v>
      </c>
      <c r="B113" s="27">
        <f ca="1">FORECAST( B29, OFFSET(B100:B106,MATCH(B29,A100:A106,1)-1,0,2), OFFSET(A100:A106,MATCH(B29,A100:A106,1)-1,0,2) )</f>
        <v>4.0726931582985595E-4</v>
      </c>
      <c r="C113" s="27" t="s">
        <v>30</v>
      </c>
      <c r="D113" s="27">
        <f ca="1">FORECAST( B29, OFFSET(B100:B106,MATCH(B29,A100:A106,1)-1,0,2), OFFSET(A100:A106,MATCH(B29,A100:A106,1)-1,0,2) )</f>
        <v>4.0726931582985595E-4</v>
      </c>
      <c r="E113" s="22" t="s">
        <v>30</v>
      </c>
    </row>
    <row r="116" spans="1:13" ht="31.5" hidden="1" x14ac:dyDescent="0.5">
      <c r="A116" s="1" t="s">
        <v>31</v>
      </c>
      <c r="B116" s="1"/>
    </row>
    <row r="117" spans="1:13" hidden="1" x14ac:dyDescent="0.25">
      <c r="A117" s="2"/>
      <c r="B117" s="28" t="s">
        <v>16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18"/>
    </row>
    <row r="118" spans="1:13" hidden="1" x14ac:dyDescent="0.25">
      <c r="A118" s="19" t="s">
        <v>17</v>
      </c>
      <c r="B118" s="29">
        <v>6</v>
      </c>
      <c r="C118" s="29">
        <v>7</v>
      </c>
      <c r="D118" s="29">
        <v>8</v>
      </c>
      <c r="E118" s="29">
        <v>9</v>
      </c>
      <c r="F118" s="29">
        <v>10</v>
      </c>
      <c r="G118" s="29">
        <v>11</v>
      </c>
      <c r="H118" s="29">
        <v>12</v>
      </c>
      <c r="I118" s="29">
        <v>13</v>
      </c>
      <c r="J118" s="29">
        <v>13.5</v>
      </c>
      <c r="K118" s="29">
        <v>14</v>
      </c>
      <c r="L118" s="29">
        <v>14.5</v>
      </c>
      <c r="M118" s="20">
        <v>15</v>
      </c>
    </row>
    <row r="119" spans="1:13" hidden="1" x14ac:dyDescent="0.25">
      <c r="A119" s="5">
        <v>55.1</v>
      </c>
      <c r="B119" s="26">
        <v>3.560683315460683</v>
      </c>
      <c r="C119" s="26">
        <v>2.8112667336415411</v>
      </c>
      <c r="D119" s="26">
        <v>2.2225537401649449</v>
      </c>
      <c r="E119" s="26">
        <v>1.7678842464111011</v>
      </c>
      <c r="F119" s="26">
        <v>1.4230206330446411</v>
      </c>
      <c r="G119" s="26">
        <v>1.166147750014626</v>
      </c>
      <c r="H119" s="26">
        <v>0.97787291655456221</v>
      </c>
      <c r="I119" s="26">
        <v>0.84122592118235906</v>
      </c>
      <c r="J119" s="26">
        <v>0.78762206563602455</v>
      </c>
      <c r="K119" s="26">
        <v>0.74165902170038411</v>
      </c>
      <c r="L119" s="26">
        <v>0.70189683242641776</v>
      </c>
      <c r="M119" s="21">
        <v>0.66704694519540286</v>
      </c>
    </row>
    <row r="120" spans="1:13" hidden="1" x14ac:dyDescent="0.25">
      <c r="A120" s="5">
        <v>61.079999999999991</v>
      </c>
      <c r="B120" s="26">
        <v>3.8100574389360209</v>
      </c>
      <c r="C120" s="26">
        <v>3.0039283430318182</v>
      </c>
      <c r="D120" s="26">
        <v>2.3683122255232458</v>
      </c>
      <c r="E120" s="26">
        <v>1.8757097656171109</v>
      </c>
      <c r="F120" s="26">
        <v>1.5010441118046509</v>
      </c>
      <c r="G120" s="26">
        <v>1.221660881861526</v>
      </c>
      <c r="H120" s="26">
        <v>1.017328162847845</v>
      </c>
      <c r="I120" s="26">
        <v>0.87023651110811984</v>
      </c>
      <c r="J120" s="26">
        <v>0.81325302826862189</v>
      </c>
      <c r="K120" s="26">
        <v>0.7649989522713182</v>
      </c>
      <c r="L120" s="26">
        <v>0.72392942214551359</v>
      </c>
      <c r="M120" s="21">
        <v>0.68865098125081059</v>
      </c>
    </row>
    <row r="121" spans="1:13" hidden="1" x14ac:dyDescent="0.25">
      <c r="A121" s="5">
        <v>67.06</v>
      </c>
      <c r="B121" s="26">
        <v>4.0864222234594463</v>
      </c>
      <c r="C121" s="26">
        <v>3.2194594712717159</v>
      </c>
      <c r="D121" s="26">
        <v>2.5331612945734219</v>
      </c>
      <c r="E121" s="26">
        <v>1.9991891403979749</v>
      </c>
      <c r="F121" s="26">
        <v>1.591626925063212</v>
      </c>
      <c r="G121" s="26">
        <v>1.2869810341713961</v>
      </c>
      <c r="H121" s="26">
        <v>1.064180322609237</v>
      </c>
      <c r="I121" s="26">
        <v>0.90457611454785469</v>
      </c>
      <c r="J121" s="26">
        <v>0.84330738207839184</v>
      </c>
      <c r="K121" s="26">
        <v>0.79194220344280719</v>
      </c>
      <c r="L121" s="26">
        <v>0.74883081364872761</v>
      </c>
      <c r="M121" s="21">
        <v>0.71247485203408034</v>
      </c>
    </row>
    <row r="122" spans="1:13" hidden="1" x14ac:dyDescent="0.25">
      <c r="A122" s="5">
        <v>72.52</v>
      </c>
      <c r="B122" s="26">
        <v>4.338755287589529</v>
      </c>
      <c r="C122" s="26">
        <v>3.4162487622733608</v>
      </c>
      <c r="D122" s="26">
        <v>2.6836756619670599</v>
      </c>
      <c r="E122" s="26">
        <v>2.1119311782413721</v>
      </c>
      <c r="F122" s="26">
        <v>1.6743329719514619</v>
      </c>
      <c r="G122" s="26">
        <v>1.34662117323693</v>
      </c>
      <c r="H122" s="26">
        <v>1.1069583815218129</v>
      </c>
      <c r="I122" s="26">
        <v>0.93592966551456902</v>
      </c>
      <c r="J122" s="26">
        <v>0.87074831381774676</v>
      </c>
      <c r="K122" s="26">
        <v>0.81654256320807983</v>
      </c>
      <c r="L122" s="26">
        <v>0.77156686676035768</v>
      </c>
      <c r="M122" s="21">
        <v>0.73422708187967434</v>
      </c>
    </row>
    <row r="123" spans="1:13" hidden="1" x14ac:dyDescent="0.25">
      <c r="A123" s="5">
        <v>73.039999999999992</v>
      </c>
      <c r="B123" s="26">
        <v>4.3689003349768676</v>
      </c>
      <c r="C123" s="26">
        <v>3.4402715242158481</v>
      </c>
      <c r="D123" s="26">
        <v>2.7025199106132329</v>
      </c>
      <c r="E123" s="26">
        <v>2.126467709029038</v>
      </c>
      <c r="F123" s="26">
        <v>1.685359603607697</v>
      </c>
      <c r="G123" s="26">
        <v>1.354862747778081</v>
      </c>
      <c r="H123" s="26">
        <v>1.113066764253497</v>
      </c>
      <c r="I123" s="26">
        <v>0.9404837450316712</v>
      </c>
      <c r="J123" s="26">
        <v>0.87471951972853745</v>
      </c>
      <c r="K123" s="26">
        <v>0.82004825139475646</v>
      </c>
      <c r="L123" s="26">
        <v>0.77471527101627669</v>
      </c>
      <c r="M123" s="21">
        <v>0.73711731390935065</v>
      </c>
    </row>
    <row r="124" spans="1:13" hidden="1" x14ac:dyDescent="0.25">
      <c r="A124" s="5">
        <v>79.02</v>
      </c>
      <c r="B124" s="26">
        <v>4.7155683799312644</v>
      </c>
      <c r="C124" s="26">
        <v>3.7165332865544491</v>
      </c>
      <c r="D124" s="26">
        <v>2.919228770044219</v>
      </c>
      <c r="E124" s="26">
        <v>2.2936378130871908</v>
      </c>
      <c r="F124" s="26">
        <v>1.812165867654401</v>
      </c>
      <c r="G124" s="26">
        <v>1.449640855001322</v>
      </c>
      <c r="H124" s="26">
        <v>1.183313165667861</v>
      </c>
      <c r="I124" s="26">
        <v>0.99285565947834753</v>
      </c>
      <c r="J124" s="26">
        <v>0.92038838770263076</v>
      </c>
      <c r="K124" s="26">
        <v>0.86036366554153842</v>
      </c>
      <c r="L124" s="26">
        <v>0.81092191995934515</v>
      </c>
      <c r="M124" s="21">
        <v>0.77035498225062882</v>
      </c>
    </row>
    <row r="125" spans="1:13" hidden="1" x14ac:dyDescent="0.25">
      <c r="A125" s="8">
        <v>85</v>
      </c>
      <c r="B125" s="27">
        <v>5.0622364248856604</v>
      </c>
      <c r="C125" s="27">
        <v>3.9927950488930501</v>
      </c>
      <c r="D125" s="27">
        <v>3.1359376294752059</v>
      </c>
      <c r="E125" s="27">
        <v>2.460807917145345</v>
      </c>
      <c r="F125" s="27">
        <v>1.9389721317011039</v>
      </c>
      <c r="G125" s="27">
        <v>1.5444189622245621</v>
      </c>
      <c r="H125" s="27">
        <v>1.253559567082225</v>
      </c>
      <c r="I125" s="27">
        <v>1.0452275739250241</v>
      </c>
      <c r="J125" s="27">
        <v>0.96605725567672407</v>
      </c>
      <c r="K125" s="27">
        <v>0.90067907968832039</v>
      </c>
      <c r="L125" s="27">
        <v>0.8471285689024135</v>
      </c>
      <c r="M125" s="22">
        <v>0.80359265059190677</v>
      </c>
    </row>
    <row r="126" spans="1:13" hidden="1" x14ac:dyDescent="0.25"/>
    <row r="127" spans="1:13" ht="28.9" customHeight="1" x14ac:dyDescent="0.5">
      <c r="A127" s="1" t="s">
        <v>32</v>
      </c>
      <c r="B127" s="1"/>
    </row>
    <row r="128" spans="1:13" x14ac:dyDescent="0.25">
      <c r="A128" s="23" t="s">
        <v>16</v>
      </c>
      <c r="B128" s="25" t="s">
        <v>33</v>
      </c>
    </row>
    <row r="129" spans="1:2" x14ac:dyDescent="0.25">
      <c r="A129" s="5">
        <v>6</v>
      </c>
      <c r="B129" s="21">
        <f ca="1">(FORECAST( B29, OFFSET(B119:B125,MATCH(B29,A119:A125,1)-1,0,2), OFFSET(A119:A125,MATCH(B29,A119:A125,1)-1,0,2) )) / 1000</f>
        <v>4.3387552875895283E-3</v>
      </c>
    </row>
    <row r="130" spans="1:2" x14ac:dyDescent="0.25">
      <c r="A130" s="5">
        <v>7</v>
      </c>
      <c r="B130" s="21">
        <f ca="1">(FORECAST( B29, OFFSET(C119:C125,MATCH(B29,A119:A125,1)-1,0,2), OFFSET(A119:A125,MATCH(B29,A119:A125,1)-1,0,2) )) / 1000</f>
        <v>3.4162487622733605E-3</v>
      </c>
    </row>
    <row r="131" spans="1:2" x14ac:dyDescent="0.25">
      <c r="A131" s="5">
        <v>8</v>
      </c>
      <c r="B131" s="21">
        <f ca="1">(FORECAST( B29, OFFSET(D119:D125,MATCH(B29,A119:A125,1)-1,0,2), OFFSET(A119:A125,MATCH(B29,A119:A125,1)-1,0,2) )) / 1000</f>
        <v>2.6836756619670597E-3</v>
      </c>
    </row>
    <row r="132" spans="1:2" x14ac:dyDescent="0.25">
      <c r="A132" s="5">
        <v>9</v>
      </c>
      <c r="B132" s="21">
        <f ca="1">(FORECAST( B29, OFFSET(E119:E125,MATCH(B29,A119:A125,1)-1,0,2), OFFSET(A119:A125,MATCH(B29,A119:A125,1)-1,0,2) )) / 1000</f>
        <v>2.1119311782413718E-3</v>
      </c>
    </row>
    <row r="133" spans="1:2" x14ac:dyDescent="0.25">
      <c r="A133" s="5">
        <v>10</v>
      </c>
      <c r="B133" s="21">
        <f ca="1">(FORECAST( B29, OFFSET(F119:F125,MATCH(B29,A119:A125,1)-1,0,2), OFFSET(A119:A125,MATCH(B29,A119:A125,1)-1,0,2) )) / 1000</f>
        <v>1.6743329719514618E-3</v>
      </c>
    </row>
    <row r="134" spans="1:2" x14ac:dyDescent="0.25">
      <c r="A134" s="5">
        <v>11</v>
      </c>
      <c r="B134" s="21">
        <f ca="1">(FORECAST( B29, OFFSET(G119:G125,MATCH(B29,A119:A125,1)-1,0,2), OFFSET(A119:A125,MATCH(B29,A119:A125,1)-1,0,2) )) / 1000</f>
        <v>1.3466211732369297E-3</v>
      </c>
    </row>
    <row r="135" spans="1:2" x14ac:dyDescent="0.25">
      <c r="A135" s="5">
        <v>12</v>
      </c>
      <c r="B135" s="21">
        <f ca="1">(FORECAST( B29, OFFSET(H119:H125,MATCH(B29,A119:A125,1)-1,0,2), OFFSET(A119:A125,MATCH(B29,A119:A125,1)-1,0,2) )) / 1000</f>
        <v>1.1069583815218127E-3</v>
      </c>
    </row>
    <row r="136" spans="1:2" x14ac:dyDescent="0.25">
      <c r="A136" s="5">
        <v>13</v>
      </c>
      <c r="B136" s="21">
        <f ca="1">(FORECAST( B29, OFFSET(I119:I125,MATCH(B29,A119:A125,1)-1,0,2), OFFSET(A119:A125,MATCH(B29,A119:A125,1)-1,0,2) )) / 1000</f>
        <v>9.3592966551456886E-4</v>
      </c>
    </row>
    <row r="137" spans="1:2" x14ac:dyDescent="0.25">
      <c r="A137" s="5">
        <v>13.5</v>
      </c>
      <c r="B137" s="21">
        <f ca="1">(FORECAST( B29, OFFSET(J119:J125,MATCH(B29,A119:A125,1)-1,0,2), OFFSET(A119:A125,MATCH(B29,A119:A125,1)-1,0,2) )) / 1000</f>
        <v>8.707483138177466E-4</v>
      </c>
    </row>
    <row r="138" spans="1:2" x14ac:dyDescent="0.25">
      <c r="A138" s="5">
        <v>14</v>
      </c>
      <c r="B138" s="21">
        <f ca="1">(FORECAST( B29, OFFSET(K119:K125,MATCH(B29,A119:A125,1)-1,0,2), OFFSET(A119:A125,MATCH(B29,A119:A125,1)-1,0,2) )) / 1000</f>
        <v>8.1654256320807985E-4</v>
      </c>
    </row>
    <row r="139" spans="1:2" x14ac:dyDescent="0.25">
      <c r="A139" s="5">
        <v>14.5</v>
      </c>
      <c r="B139" s="21">
        <f ca="1">(FORECAST( B29, OFFSET(L119:L125,MATCH(B29,A119:A125,1)-1,0,2), OFFSET(A119:A125,MATCH(B29,A119:A125,1)-1,0,2) )) / 1000</f>
        <v>7.7156686676035761E-4</v>
      </c>
    </row>
    <row r="140" spans="1:2" x14ac:dyDescent="0.25">
      <c r="A140" s="8">
        <v>15</v>
      </c>
      <c r="B140" s="22">
        <f ca="1">(FORECAST( B29, OFFSET(M119:M125,MATCH(B29,A119:A125,1)-1,0,2), OFFSET(A119:A125,MATCH(B29,A119:A125,1)-1,0,2) )) / 1000</f>
        <v>7.3422708187967421E-4</v>
      </c>
    </row>
    <row r="142" spans="1:2" x14ac:dyDescent="0.25">
      <c r="A142" t="s">
        <v>46</v>
      </c>
    </row>
    <row r="144" spans="1:2" ht="28.9" customHeight="1" x14ac:dyDescent="0.5">
      <c r="A144" s="1" t="s">
        <v>34</v>
      </c>
      <c r="B144" s="1"/>
    </row>
    <row r="145" spans="1:2" x14ac:dyDescent="0.25">
      <c r="A145" s="23" t="s">
        <v>17</v>
      </c>
      <c r="B145" s="25" t="s">
        <v>35</v>
      </c>
    </row>
    <row r="146" spans="1:2" x14ac:dyDescent="0.25">
      <c r="A146" s="5">
        <v>55.1</v>
      </c>
      <c r="B146" s="7">
        <v>1</v>
      </c>
    </row>
    <row r="147" spans="1:2" x14ac:dyDescent="0.25">
      <c r="A147" s="5">
        <v>61.08</v>
      </c>
      <c r="B147" s="7">
        <v>1</v>
      </c>
    </row>
    <row r="148" spans="1:2" x14ac:dyDescent="0.25">
      <c r="A148" s="5">
        <v>67.06</v>
      </c>
      <c r="B148" s="7">
        <v>1</v>
      </c>
    </row>
    <row r="149" spans="1:2" x14ac:dyDescent="0.25">
      <c r="A149" s="5">
        <v>72.52</v>
      </c>
      <c r="B149" s="7">
        <v>1</v>
      </c>
    </row>
    <row r="150" spans="1:2" x14ac:dyDescent="0.25">
      <c r="A150" s="5">
        <v>73.039999999999992</v>
      </c>
      <c r="B150" s="7">
        <v>1</v>
      </c>
    </row>
    <row r="151" spans="1:2" x14ac:dyDescent="0.25">
      <c r="A151" s="5">
        <v>79.02</v>
      </c>
      <c r="B151" s="7">
        <v>1</v>
      </c>
    </row>
    <row r="152" spans="1:2" x14ac:dyDescent="0.25">
      <c r="A152" s="8">
        <v>85</v>
      </c>
      <c r="B152" s="10">
        <v>1</v>
      </c>
    </row>
    <row r="154" spans="1:2" ht="28.9" customHeight="1" x14ac:dyDescent="0.5">
      <c r="A154" s="1" t="s">
        <v>36</v>
      </c>
      <c r="B154" s="1"/>
    </row>
    <row r="155" spans="1:2" x14ac:dyDescent="0.25">
      <c r="A155" s="23" t="s">
        <v>17</v>
      </c>
      <c r="B155" s="25" t="s">
        <v>35</v>
      </c>
    </row>
    <row r="156" spans="1:2" x14ac:dyDescent="0.25">
      <c r="A156" s="5">
        <v>55.1</v>
      </c>
      <c r="B156" s="7">
        <v>1</v>
      </c>
    </row>
    <row r="157" spans="1:2" x14ac:dyDescent="0.25">
      <c r="A157" s="5">
        <v>61.08</v>
      </c>
      <c r="B157" s="7">
        <v>1</v>
      </c>
    </row>
    <row r="158" spans="1:2" x14ac:dyDescent="0.25">
      <c r="A158" s="5">
        <v>67.06</v>
      </c>
      <c r="B158" s="7">
        <v>1</v>
      </c>
    </row>
    <row r="159" spans="1:2" x14ac:dyDescent="0.25">
      <c r="A159" s="5">
        <v>72.52</v>
      </c>
      <c r="B159" s="7">
        <v>1</v>
      </c>
    </row>
    <row r="160" spans="1:2" x14ac:dyDescent="0.25">
      <c r="A160" s="5">
        <v>73.039999999999992</v>
      </c>
      <c r="B160" s="7">
        <v>1</v>
      </c>
    </row>
    <row r="161" spans="1:2" x14ac:dyDescent="0.25">
      <c r="A161" s="5">
        <v>79.02</v>
      </c>
      <c r="B161" s="7">
        <v>1</v>
      </c>
    </row>
    <row r="162" spans="1:2" x14ac:dyDescent="0.25">
      <c r="A162" s="8">
        <v>85</v>
      </c>
      <c r="B162" s="10">
        <v>1</v>
      </c>
    </row>
    <row r="164" spans="1:2" ht="28.9" customHeight="1" x14ac:dyDescent="0.5">
      <c r="A164" s="1" t="s">
        <v>37</v>
      </c>
      <c r="B164" s="1"/>
    </row>
    <row r="165" spans="1:2" x14ac:dyDescent="0.25">
      <c r="A165" s="23" t="s">
        <v>17</v>
      </c>
      <c r="B165" s="25" t="s">
        <v>35</v>
      </c>
    </row>
    <row r="166" spans="1:2" x14ac:dyDescent="0.25">
      <c r="A166" s="5">
        <v>55.1</v>
      </c>
      <c r="B166" s="7">
        <v>1</v>
      </c>
    </row>
    <row r="167" spans="1:2" x14ac:dyDescent="0.25">
      <c r="A167" s="5">
        <v>61.08</v>
      </c>
      <c r="B167" s="7">
        <v>1</v>
      </c>
    </row>
    <row r="168" spans="1:2" x14ac:dyDescent="0.25">
      <c r="A168" s="5">
        <v>67.06</v>
      </c>
      <c r="B168" s="7">
        <v>1</v>
      </c>
    </row>
    <row r="169" spans="1:2" x14ac:dyDescent="0.25">
      <c r="A169" s="5">
        <v>72.52</v>
      </c>
      <c r="B169" s="7">
        <v>1</v>
      </c>
    </row>
    <row r="170" spans="1:2" x14ac:dyDescent="0.25">
      <c r="A170" s="5">
        <v>73.039999999999992</v>
      </c>
      <c r="B170" s="7">
        <v>1</v>
      </c>
    </row>
    <row r="171" spans="1:2" x14ac:dyDescent="0.25">
      <c r="A171" s="5">
        <v>79.02</v>
      </c>
      <c r="B171" s="7">
        <v>1</v>
      </c>
    </row>
    <row r="172" spans="1:2" x14ac:dyDescent="0.25">
      <c r="A172" s="8">
        <v>85</v>
      </c>
      <c r="B172" s="10">
        <v>1</v>
      </c>
    </row>
    <row r="174" spans="1:2" ht="28.9" customHeight="1" x14ac:dyDescent="0.5">
      <c r="A174" s="1" t="s">
        <v>38</v>
      </c>
      <c r="B174" s="1"/>
    </row>
    <row r="175" spans="1:2" x14ac:dyDescent="0.25">
      <c r="A175" s="23" t="s">
        <v>17</v>
      </c>
      <c r="B175" s="25" t="s">
        <v>35</v>
      </c>
    </row>
    <row r="176" spans="1:2" x14ac:dyDescent="0.25">
      <c r="A176" s="5">
        <v>55.1</v>
      </c>
      <c r="B176" s="7">
        <v>1</v>
      </c>
    </row>
    <row r="177" spans="1:2" x14ac:dyDescent="0.25">
      <c r="A177" s="5">
        <v>60.083333333333343</v>
      </c>
      <c r="B177" s="7">
        <v>1</v>
      </c>
    </row>
    <row r="178" spans="1:2" x14ac:dyDescent="0.25">
      <c r="A178" s="5">
        <v>65.066666666666663</v>
      </c>
      <c r="B178" s="7">
        <v>1</v>
      </c>
    </row>
    <row r="179" spans="1:2" x14ac:dyDescent="0.25">
      <c r="A179" s="5">
        <v>70.05</v>
      </c>
      <c r="B179" s="7">
        <v>1</v>
      </c>
    </row>
    <row r="180" spans="1:2" x14ac:dyDescent="0.25">
      <c r="A180" s="5">
        <v>72.52</v>
      </c>
      <c r="B180" s="7">
        <v>1</v>
      </c>
    </row>
    <row r="181" spans="1:2" x14ac:dyDescent="0.25">
      <c r="A181" s="5">
        <v>75.033333333333331</v>
      </c>
      <c r="B181" s="7">
        <v>1</v>
      </c>
    </row>
    <row r="182" spans="1:2" x14ac:dyDescent="0.25">
      <c r="A182" s="5">
        <v>80.016666666666666</v>
      </c>
      <c r="B182" s="7">
        <v>1</v>
      </c>
    </row>
    <row r="183" spans="1:2" x14ac:dyDescent="0.25">
      <c r="A183" s="8">
        <v>85</v>
      </c>
      <c r="B183" s="10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SCT Stock 20...70psi</vt:lpstr>
      <vt:lpstr>SCT Stock 40...70psi</vt:lpstr>
      <vt:lpstr>SCT Stock 55.1...85psi</vt:lpstr>
      <vt:lpstr>SCT Return</vt:lpstr>
      <vt:lpstr>HP Tuners Stock 20...70psi</vt:lpstr>
      <vt:lpstr>HP Tuners Stock 40...70psi</vt:lpstr>
      <vt:lpstr>HP Tuners Stock 55.1...85psi</vt:lpstr>
      <vt:lpstr>HP Tuners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2022-09-19T04:28:14Z</dcterms:created>
  <dcterms:modified xsi:type="dcterms:W3CDTF">2022-09-19T05:02:37Z</dcterms:modified>
</cp:coreProperties>
</file>