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8- Product Managers\Injectors Online\Tuning Data Locked\HP525M\"/>
    </mc:Choice>
  </mc:AlternateContent>
  <xr:revisionPtr revIDLastSave="0" documentId="13_ncr:1_{3B86A4A8-84F5-49B2-9AA5-6AFFD389D7DC}" xr6:coauthVersionLast="47" xr6:coauthVersionMax="47" xr10:uidLastSave="{00000000-0000-0000-0000-000000000000}"/>
  <bookViews>
    <workbookView xWindow="38280" yWindow="-120" windowWidth="38640" windowHeight="21240" activeTab="3" xr2:uid="{00000000-000D-0000-FFFF-FFFF00000000}"/>
  </bookViews>
  <sheets>
    <sheet name="Offset" sheetId="1" r:id="rId1"/>
    <sheet name="Short Pulse Adder" sheetId="2" r:id="rId2"/>
    <sheet name="Minimum Pulse Width" sheetId="3" r:id="rId3"/>
    <sheet name="Flow Rate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79" i="4" l="1"/>
  <c r="Q79" i="4"/>
  <c r="P79" i="4"/>
  <c r="O79" i="4"/>
  <c r="N79" i="4"/>
  <c r="M79" i="4"/>
  <c r="L79" i="4"/>
  <c r="K79" i="4"/>
  <c r="J79" i="4"/>
  <c r="I79" i="4"/>
  <c r="H79" i="4"/>
  <c r="G79" i="4"/>
  <c r="F79" i="4"/>
  <c r="E79" i="4"/>
  <c r="D79" i="4"/>
  <c r="C79" i="4"/>
  <c r="B79" i="4"/>
  <c r="AH73" i="4"/>
  <c r="AG73" i="4"/>
  <c r="AF73" i="4"/>
  <c r="AE73" i="4"/>
  <c r="AD73" i="4"/>
  <c r="AC73" i="4"/>
  <c r="AB73" i="4"/>
  <c r="AA73" i="4"/>
  <c r="Z73" i="4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C73" i="4"/>
  <c r="B73" i="4"/>
  <c r="AH67" i="4"/>
  <c r="AG67" i="4"/>
  <c r="AF67" i="4"/>
  <c r="AE67" i="4"/>
  <c r="AD67" i="4"/>
  <c r="AC67" i="4"/>
  <c r="AB67" i="4"/>
  <c r="AA67" i="4"/>
  <c r="Z67" i="4"/>
  <c r="Y67" i="4"/>
  <c r="X67" i="4"/>
  <c r="W67" i="4"/>
  <c r="V67" i="4"/>
  <c r="U67" i="4"/>
  <c r="T67" i="4"/>
  <c r="S67" i="4"/>
  <c r="R67" i="4"/>
  <c r="Q67" i="4"/>
  <c r="P67" i="4"/>
  <c r="O67" i="4"/>
  <c r="N67" i="4"/>
  <c r="M67" i="4"/>
  <c r="L67" i="4"/>
  <c r="K67" i="4"/>
  <c r="J67" i="4"/>
  <c r="I67" i="4"/>
  <c r="H67" i="4"/>
  <c r="G67" i="4"/>
  <c r="F67" i="4"/>
  <c r="E67" i="4"/>
  <c r="D67" i="4"/>
  <c r="C67" i="4"/>
  <c r="B67" i="4"/>
  <c r="AH61" i="4"/>
  <c r="AG61" i="4"/>
  <c r="AF61" i="4"/>
  <c r="AE61" i="4"/>
  <c r="AD61" i="4"/>
  <c r="AC61" i="4"/>
  <c r="AB61" i="4"/>
  <c r="AA61" i="4"/>
  <c r="Z61" i="4"/>
  <c r="Y61" i="4"/>
  <c r="X61" i="4"/>
  <c r="W61" i="4"/>
  <c r="V61" i="4"/>
  <c r="U61" i="4"/>
  <c r="T61" i="4"/>
  <c r="S61" i="4"/>
  <c r="R61" i="4"/>
  <c r="Q61" i="4"/>
  <c r="P61" i="4"/>
  <c r="O61" i="4"/>
  <c r="N61" i="4"/>
  <c r="M61" i="4"/>
  <c r="L61" i="4"/>
  <c r="K61" i="4"/>
  <c r="J61" i="4"/>
  <c r="I61" i="4"/>
  <c r="H61" i="4"/>
  <c r="G61" i="4"/>
  <c r="F61" i="4"/>
  <c r="E61" i="4"/>
  <c r="D61" i="4"/>
  <c r="C61" i="4"/>
  <c r="B61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B55" i="4"/>
  <c r="L49" i="4"/>
  <c r="K49" i="4"/>
  <c r="J49" i="4"/>
  <c r="I49" i="4"/>
  <c r="H49" i="4"/>
  <c r="G49" i="4"/>
  <c r="F49" i="4"/>
  <c r="E49" i="4"/>
  <c r="D49" i="4"/>
  <c r="C49" i="4"/>
  <c r="B49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</calcChain>
</file>

<file path=xl/sharedStrings.xml><?xml version="1.0" encoding="utf-8"?>
<sst xmlns="http://schemas.openxmlformats.org/spreadsheetml/2006/main" count="123" uniqueCount="47">
  <si>
    <t>HP525M GM HP TUNERS</t>
  </si>
  <si>
    <t>Injector Type:</t>
  </si>
  <si>
    <t>HP525M</t>
  </si>
  <si>
    <t>Matched Set:</t>
  </si>
  <si>
    <t>None selected</t>
  </si>
  <si>
    <t>Report Date:</t>
  </si>
  <si>
    <t>18/05/2022</t>
  </si>
  <si>
    <t>Reference Pressure (Gauge):</t>
  </si>
  <si>
    <t>kPa</t>
  </si>
  <si>
    <t>Reference Voltage:</t>
  </si>
  <si>
    <t>V</t>
  </si>
  <si>
    <t>P01, 0411, P59</t>
  </si>
  <si>
    <t>Table data (Offset) [ms]</t>
  </si>
  <si>
    <t>Differential Pressure [kPa]</t>
  </si>
  <si>
    <t>Voltage [V]</t>
  </si>
  <si>
    <t>P12</t>
  </si>
  <si>
    <t>Manifold Vacuum [kPa]</t>
  </si>
  <si>
    <t>E40</t>
  </si>
  <si>
    <t>E37, E38 (before 2009)</t>
  </si>
  <si>
    <t>E38 (2009+), E78, E67</t>
  </si>
  <si>
    <t xml:space="preserve"> </t>
  </si>
  <si>
    <t>HP525M GM</t>
  </si>
  <si>
    <t>Short Pulse Limit:</t>
  </si>
  <si>
    <t>ms</t>
  </si>
  <si>
    <t>Injector Pulse Width [ms]</t>
  </si>
  <si>
    <t>Pulse Width Adder [ms]</t>
  </si>
  <si>
    <t>P12, E40, E37, E38, E67, E78</t>
  </si>
  <si>
    <t>Minimum Pulse Width (P12):</t>
  </si>
  <si>
    <t>P01, 0411, P59,</t>
  </si>
  <si>
    <t>Engine Speed [RPM]</t>
  </si>
  <si>
    <t>Minimum Pulse Width [ms]</t>
  </si>
  <si>
    <t>E40, E37, E38, E67, E78</t>
  </si>
  <si>
    <t>Scaling</t>
  </si>
  <si>
    <t>%</t>
  </si>
  <si>
    <t>Edit to update</t>
  </si>
  <si>
    <t>Stoich (Petrol)</t>
  </si>
  <si>
    <t>Stoich (Ethanol)</t>
  </si>
  <si>
    <t>Air Fuel Ratio</t>
  </si>
  <si>
    <t>Ethonol Percentage [%]</t>
  </si>
  <si>
    <t>Stoich</t>
  </si>
  <si>
    <t>Stoich  (Scaled)</t>
  </si>
  <si>
    <t>P01, 0411, P59, E40</t>
  </si>
  <si>
    <t>Flow Rate (@100% Duty) [lb/h]</t>
  </si>
  <si>
    <t>Flow Rate (Scaled) [lb/h]</t>
  </si>
  <si>
    <t>P04</t>
  </si>
  <si>
    <t>P05</t>
  </si>
  <si>
    <t>E38 (2009+), E67, E78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</si>
</sst>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"/>
    <numFmt numFmtId="166" formatCode="0.0000"/>
    <numFmt numFmtId="167" formatCode="0.###"/>
  </numFmts>
  <fonts count="3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164" fontId="2" fillId="2" borderId="1" xfId="0" applyNumberFormat="1" applyFont="1" applyFill="1" applyBorder="1"/>
    <xf numFmtId="164" fontId="0" fillId="3" borderId="2" xfId="0" applyNumberFormat="1" applyFill="1" applyBorder="1"/>
    <xf numFmtId="164" fontId="0" fillId="3" borderId="3" xfId="0" applyNumberFormat="1" applyFill="1" applyBorder="1"/>
    <xf numFmtId="164" fontId="2" fillId="2" borderId="4" xfId="0" applyNumberFormat="1" applyFont="1" applyFill="1" applyBorder="1"/>
    <xf numFmtId="164" fontId="0" fillId="3" borderId="0" xfId="0" applyNumberFormat="1" applyFill="1"/>
    <xf numFmtId="164" fontId="0" fillId="3" borderId="5" xfId="0" applyNumberFormat="1" applyFill="1" applyBorder="1"/>
    <xf numFmtId="164" fontId="2" fillId="2" borderId="6" xfId="0" applyNumberFormat="1" applyFont="1" applyFill="1" applyBorder="1"/>
    <xf numFmtId="164" fontId="0" fillId="3" borderId="7" xfId="0" applyNumberFormat="1" applyFill="1" applyBorder="1"/>
    <xf numFmtId="164" fontId="0" fillId="3" borderId="8" xfId="0" applyNumberFormat="1" applyFill="1" applyBorder="1"/>
    <xf numFmtId="1" fontId="0" fillId="3" borderId="2" xfId="0" applyNumberFormat="1" applyFill="1" applyBorder="1"/>
    <xf numFmtId="1" fontId="0" fillId="3" borderId="3" xfId="0" applyNumberFormat="1" applyFill="1" applyBorder="1"/>
    <xf numFmtId="1" fontId="0" fillId="3" borderId="0" xfId="0" applyNumberFormat="1" applyFill="1"/>
    <xf numFmtId="1" fontId="0" fillId="3" borderId="5" xfId="0" applyNumberFormat="1" applyFill="1" applyBorder="1"/>
    <xf numFmtId="1" fontId="0" fillId="3" borderId="7" xfId="0" applyNumberFormat="1" applyFill="1" applyBorder="1"/>
    <xf numFmtId="1" fontId="0" fillId="3" borderId="8" xfId="0" applyNumberFormat="1" applyFill="1" applyBorder="1"/>
    <xf numFmtId="1" fontId="2" fillId="2" borderId="1" xfId="0" applyNumberFormat="1" applyFont="1" applyFill="1" applyBorder="1"/>
    <xf numFmtId="1" fontId="2" fillId="2" borderId="2" xfId="0" applyNumberFormat="1" applyFont="1" applyFill="1" applyBorder="1"/>
    <xf numFmtId="1" fontId="2" fillId="2" borderId="3" xfId="0" applyNumberFormat="1" applyFont="1" applyFill="1" applyBorder="1"/>
    <xf numFmtId="1" fontId="2" fillId="2" borderId="9" xfId="0" applyNumberFormat="1" applyFont="1" applyFill="1" applyBorder="1"/>
    <xf numFmtId="1" fontId="2" fillId="2" borderId="10" xfId="0" applyNumberFormat="1" applyFont="1" applyFill="1" applyBorder="1"/>
    <xf numFmtId="1" fontId="2" fillId="2" borderId="11" xfId="0" applyNumberFormat="1" applyFont="1" applyFill="1" applyBorder="1"/>
    <xf numFmtId="165" fontId="2" fillId="2" borderId="4" xfId="0" applyNumberFormat="1" applyFont="1" applyFill="1" applyBorder="1"/>
    <xf numFmtId="166" fontId="0" fillId="3" borderId="0" xfId="0" applyNumberFormat="1" applyFill="1"/>
    <xf numFmtId="166" fontId="0" fillId="3" borderId="5" xfId="0" applyNumberFormat="1" applyFill="1" applyBorder="1"/>
    <xf numFmtId="165" fontId="2" fillId="2" borderId="6" xfId="0" applyNumberFormat="1" applyFont="1" applyFill="1" applyBorder="1"/>
    <xf numFmtId="166" fontId="0" fillId="3" borderId="7" xfId="0" applyNumberFormat="1" applyFill="1" applyBorder="1"/>
    <xf numFmtId="166" fontId="0" fillId="3" borderId="8" xfId="0" applyNumberFormat="1" applyFill="1" applyBorder="1"/>
    <xf numFmtId="166" fontId="0" fillId="3" borderId="2" xfId="0" applyNumberFormat="1" applyFill="1" applyBorder="1"/>
    <xf numFmtId="166" fontId="0" fillId="3" borderId="3" xfId="0" applyNumberFormat="1" applyFill="1" applyBorder="1"/>
    <xf numFmtId="2" fontId="2" fillId="2" borderId="1" xfId="0" applyNumberFormat="1" applyFont="1" applyFill="1" applyBorder="1"/>
    <xf numFmtId="2" fontId="2" fillId="2" borderId="2" xfId="0" applyNumberFormat="1" applyFont="1" applyFill="1" applyBorder="1"/>
    <xf numFmtId="2" fontId="2" fillId="2" borderId="3" xfId="0" applyNumberFormat="1" applyFont="1" applyFill="1" applyBorder="1"/>
    <xf numFmtId="2" fontId="2" fillId="2" borderId="9" xfId="0" applyNumberFormat="1" applyFont="1" applyFill="1" applyBorder="1"/>
    <xf numFmtId="2" fontId="2" fillId="2" borderId="10" xfId="0" applyNumberFormat="1" applyFont="1" applyFill="1" applyBorder="1"/>
    <xf numFmtId="2" fontId="2" fillId="2" borderId="11" xfId="0" applyNumberFormat="1" applyFont="1" applyFill="1" applyBorder="1"/>
    <xf numFmtId="165" fontId="2" fillId="2" borderId="1" xfId="0" applyNumberFormat="1" applyFont="1" applyFill="1" applyBorder="1"/>
    <xf numFmtId="165" fontId="2" fillId="2" borderId="2" xfId="0" applyNumberFormat="1" applyFont="1" applyFill="1" applyBorder="1"/>
    <xf numFmtId="165" fontId="2" fillId="2" borderId="3" xfId="0" applyNumberFormat="1" applyFont="1" applyFill="1" applyBorder="1"/>
    <xf numFmtId="165" fontId="2" fillId="2" borderId="9" xfId="0" applyNumberFormat="1" applyFont="1" applyFill="1" applyBorder="1"/>
    <xf numFmtId="165" fontId="2" fillId="2" borderId="10" xfId="0" applyNumberFormat="1" applyFont="1" applyFill="1" applyBorder="1"/>
    <xf numFmtId="165" fontId="2" fillId="2" borderId="11" xfId="0" applyNumberFormat="1" applyFont="1" applyFill="1" applyBorder="1"/>
    <xf numFmtId="1" fontId="2" fillId="2" borderId="12" xfId="0" applyNumberFormat="1" applyFont="1" applyFill="1" applyBorder="1"/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167" fontId="2" fillId="4" borderId="15" xfId="0" applyNumberFormat="1" applyFont="1" applyFill="1" applyBorder="1"/>
    <xf numFmtId="2" fontId="2" fillId="2" borderId="12" xfId="0" applyNumberFormat="1" applyFont="1" applyFill="1" applyBorder="1" applyAlignment="1">
      <alignment wrapText="1"/>
    </xf>
    <xf numFmtId="2" fontId="2" fillId="2" borderId="13" xfId="0" applyNumberFormat="1" applyFont="1" applyFill="1" applyBorder="1" applyAlignment="1">
      <alignment wrapText="1"/>
    </xf>
    <xf numFmtId="2" fontId="2" fillId="2" borderId="14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66488D3-4E94-4F3B-8F94-37804630FC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B8FF295-4330-48AE-B718-1C54061CA1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6AA79DE-08A0-4E66-91D9-D1EFCF6AA0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0925688-1689-4328-B6AD-A21B37192F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5:AH219"/>
  <sheetViews>
    <sheetView workbookViewId="0">
      <selection activeCell="A13" sqref="A13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18" x14ac:dyDescent="0.25">
      <c r="A17" s="5" t="s">
        <v>1</v>
      </c>
      <c r="B17" s="6" t="s">
        <v>2</v>
      </c>
      <c r="C17" s="6"/>
      <c r="D17" s="7"/>
    </row>
    <row r="18" spans="1:18" x14ac:dyDescent="0.25">
      <c r="A18" s="5" t="s">
        <v>3</v>
      </c>
      <c r="B18" s="6" t="s">
        <v>4</v>
      </c>
      <c r="C18" s="6"/>
      <c r="D18" s="7"/>
    </row>
    <row r="19" spans="1:18" x14ac:dyDescent="0.25">
      <c r="A19" s="5" t="s">
        <v>5</v>
      </c>
      <c r="B19" s="6" t="s">
        <v>6</v>
      </c>
      <c r="C19" s="6"/>
      <c r="D19" s="7"/>
    </row>
    <row r="20" spans="1:18" x14ac:dyDescent="0.25">
      <c r="A20" s="8"/>
      <c r="B20" s="9"/>
      <c r="C20" s="9"/>
      <c r="D20" s="10"/>
    </row>
    <row r="22" spans="1:18" x14ac:dyDescent="0.25">
      <c r="A22" s="2"/>
      <c r="B22" s="11"/>
      <c r="C22" s="11"/>
      <c r="D22" s="12"/>
    </row>
    <row r="23" spans="1:18" x14ac:dyDescent="0.25">
      <c r="A23" s="5" t="s">
        <v>7</v>
      </c>
      <c r="B23" s="13">
        <v>400</v>
      </c>
      <c r="C23" s="13" t="s">
        <v>8</v>
      </c>
      <c r="D23" s="14"/>
    </row>
    <row r="24" spans="1:18" x14ac:dyDescent="0.25">
      <c r="A24" s="5" t="s">
        <v>9</v>
      </c>
      <c r="B24" s="13">
        <v>14</v>
      </c>
      <c r="C24" s="13" t="s">
        <v>10</v>
      </c>
      <c r="D24" s="14"/>
    </row>
    <row r="25" spans="1:18" x14ac:dyDescent="0.25">
      <c r="A25" s="8"/>
      <c r="B25" s="15"/>
      <c r="C25" s="15"/>
      <c r="D25" s="16"/>
    </row>
    <row r="31" spans="1:18" ht="28.9" customHeight="1" x14ac:dyDescent="0.5">
      <c r="A31" s="1" t="s">
        <v>11</v>
      </c>
      <c r="B31" s="1"/>
    </row>
    <row r="32" spans="1:18" x14ac:dyDescent="0.25">
      <c r="A32" s="17" t="s">
        <v>12</v>
      </c>
      <c r="B32" s="18" t="s">
        <v>13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9"/>
    </row>
    <row r="33" spans="1:18" x14ac:dyDescent="0.25">
      <c r="A33" s="20" t="s">
        <v>14</v>
      </c>
      <c r="B33" s="21">
        <v>0</v>
      </c>
      <c r="C33" s="21">
        <v>5</v>
      </c>
      <c r="D33" s="21">
        <v>10</v>
      </c>
      <c r="E33" s="21">
        <v>15</v>
      </c>
      <c r="F33" s="21">
        <v>20</v>
      </c>
      <c r="G33" s="21">
        <v>25</v>
      </c>
      <c r="H33" s="21">
        <v>30</v>
      </c>
      <c r="I33" s="21">
        <v>35</v>
      </c>
      <c r="J33" s="21">
        <v>40</v>
      </c>
      <c r="K33" s="21">
        <v>45</v>
      </c>
      <c r="L33" s="21">
        <v>50</v>
      </c>
      <c r="M33" s="21">
        <v>55</v>
      </c>
      <c r="N33" s="21">
        <v>60</v>
      </c>
      <c r="O33" s="21">
        <v>65</v>
      </c>
      <c r="P33" s="21">
        <v>70</v>
      </c>
      <c r="Q33" s="21">
        <v>75</v>
      </c>
      <c r="R33" s="22">
        <v>80</v>
      </c>
    </row>
    <row r="34" spans="1:18" x14ac:dyDescent="0.25">
      <c r="A34" s="23">
        <v>4.5</v>
      </c>
      <c r="B34" s="24">
        <v>5.2556912561944129</v>
      </c>
      <c r="C34" s="24">
        <v>5.2984247745267004</v>
      </c>
      <c r="D34" s="24">
        <v>5.3415826046919008</v>
      </c>
      <c r="E34" s="24">
        <v>5.3851670309863282</v>
      </c>
      <c r="F34" s="24">
        <v>5.429180337706291</v>
      </c>
      <c r="G34" s="24">
        <v>5.473624809148105</v>
      </c>
      <c r="H34" s="24">
        <v>5.5185027296080822</v>
      </c>
      <c r="I34" s="24">
        <v>5.56381638338254</v>
      </c>
      <c r="J34" s="24">
        <v>5.6095680547677844</v>
      </c>
      <c r="K34" s="24">
        <v>5.6557600280601266</v>
      </c>
      <c r="L34" s="24">
        <v>5.7023945875558866</v>
      </c>
      <c r="M34" s="24">
        <v>5.7494740275749274</v>
      </c>
      <c r="N34" s="24">
        <v>5.7970006825313201</v>
      </c>
      <c r="O34" s="24">
        <v>5.8449768968626969</v>
      </c>
      <c r="P34" s="24">
        <v>5.8934050150066772</v>
      </c>
      <c r="Q34" s="24">
        <v>5.9422873814008952</v>
      </c>
      <c r="R34" s="25">
        <v>5.991626340482977</v>
      </c>
    </row>
    <row r="35" spans="1:18" x14ac:dyDescent="0.25">
      <c r="A35" s="23">
        <v>5</v>
      </c>
      <c r="B35" s="24">
        <v>4.6766731243361672</v>
      </c>
      <c r="C35" s="24">
        <v>4.7148722382969854</v>
      </c>
      <c r="D35" s="24">
        <v>4.7534669819332889</v>
      </c>
      <c r="E35" s="24">
        <v>4.7924595618160826</v>
      </c>
      <c r="F35" s="24">
        <v>4.8318521845163707</v>
      </c>
      <c r="G35" s="24">
        <v>4.8716470566051573</v>
      </c>
      <c r="H35" s="24">
        <v>4.911846384653443</v>
      </c>
      <c r="I35" s="24">
        <v>4.9524523752322374</v>
      </c>
      <c r="J35" s="24">
        <v>4.99346723491254</v>
      </c>
      <c r="K35" s="24">
        <v>5.034893170265355</v>
      </c>
      <c r="L35" s="24">
        <v>5.0767323878616892</v>
      </c>
      <c r="M35" s="24">
        <v>5.1189871042960933</v>
      </c>
      <c r="N35" s="24">
        <v>5.161659576257339</v>
      </c>
      <c r="O35" s="24">
        <v>5.204752070457741</v>
      </c>
      <c r="P35" s="24">
        <v>5.2482668536096186</v>
      </c>
      <c r="Q35" s="24">
        <v>5.292206192425291</v>
      </c>
      <c r="R35" s="25">
        <v>5.3365723536170737</v>
      </c>
    </row>
    <row r="36" spans="1:18" x14ac:dyDescent="0.25">
      <c r="A36" s="23">
        <v>5.5</v>
      </c>
      <c r="B36" s="24">
        <v>4.1560018616556356</v>
      </c>
      <c r="C36" s="24">
        <v>4.1900097497496311</v>
      </c>
      <c r="D36" s="24">
        <v>4.2243855889352666</v>
      </c>
      <c r="E36" s="24">
        <v>4.2591315080582381</v>
      </c>
      <c r="F36" s="24">
        <v>4.2942496359642419</v>
      </c>
      <c r="G36" s="24">
        <v>4.3297421014989723</v>
      </c>
      <c r="H36" s="24">
        <v>4.3656110335081229</v>
      </c>
      <c r="I36" s="24">
        <v>4.4018585608373897</v>
      </c>
      <c r="J36" s="24">
        <v>4.4384868123324672</v>
      </c>
      <c r="K36" s="24">
        <v>4.4754979168390499</v>
      </c>
      <c r="L36" s="24">
        <v>4.5128940032028364</v>
      </c>
      <c r="M36" s="24">
        <v>4.5506772102930677</v>
      </c>
      <c r="N36" s="24">
        <v>4.5888497170732059</v>
      </c>
      <c r="O36" s="24">
        <v>4.6274137125302577</v>
      </c>
      <c r="P36" s="24">
        <v>4.6663713856512352</v>
      </c>
      <c r="Q36" s="24">
        <v>4.7057249254231444</v>
      </c>
      <c r="R36" s="25">
        <v>4.7454765208329954</v>
      </c>
    </row>
    <row r="37" spans="1:18" x14ac:dyDescent="0.25">
      <c r="A37" s="23">
        <v>6</v>
      </c>
      <c r="B37" s="24">
        <v>3.6894477553592191</v>
      </c>
      <c r="C37" s="24">
        <v>3.719594938237758</v>
      </c>
      <c r="D37" s="24">
        <v>3.7500833971976739</v>
      </c>
      <c r="E37" s="24">
        <v>3.7809151833593551</v>
      </c>
      <c r="F37" s="24">
        <v>3.8120923478431838</v>
      </c>
      <c r="G37" s="24">
        <v>3.843616941769548</v>
      </c>
      <c r="H37" s="24">
        <v>3.875491016258835</v>
      </c>
      <c r="I37" s="24">
        <v>3.907716622431431</v>
      </c>
      <c r="J37" s="24">
        <v>3.94029581140772</v>
      </c>
      <c r="K37" s="24">
        <v>3.9732306343080879</v>
      </c>
      <c r="L37" s="24">
        <v>4.0065231422529237</v>
      </c>
      <c r="M37" s="24">
        <v>4.0401753963861626</v>
      </c>
      <c r="N37" s="24">
        <v>4.0741894979459543</v>
      </c>
      <c r="O37" s="24">
        <v>4.1085675581939993</v>
      </c>
      <c r="P37" s="24">
        <v>4.1433116883919983</v>
      </c>
      <c r="Q37" s="24">
        <v>4.1784239998016508</v>
      </c>
      <c r="R37" s="25">
        <v>4.2139066036846566</v>
      </c>
    </row>
    <row r="38" spans="1:18" x14ac:dyDescent="0.25">
      <c r="A38" s="23">
        <v>6.5</v>
      </c>
      <c r="B38" s="24">
        <v>3.272940273001347</v>
      </c>
      <c r="C38" s="24">
        <v>3.2995446134625168</v>
      </c>
      <c r="D38" s="24">
        <v>3.3264645585683832</v>
      </c>
      <c r="E38" s="24">
        <v>3.3537020817140202</v>
      </c>
      <c r="F38" s="24">
        <v>3.3812591562945049</v>
      </c>
      <c r="G38" s="24">
        <v>3.4091377557049189</v>
      </c>
      <c r="H38" s="24">
        <v>3.437339853340335</v>
      </c>
      <c r="I38" s="24">
        <v>3.465867422595835</v>
      </c>
      <c r="J38" s="24">
        <v>3.49472243686649</v>
      </c>
      <c r="K38" s="24">
        <v>3.523906869547381</v>
      </c>
      <c r="L38" s="24">
        <v>3.553422694033586</v>
      </c>
      <c r="M38" s="24">
        <v>3.5832718937437309</v>
      </c>
      <c r="N38" s="24">
        <v>3.61345649219066</v>
      </c>
      <c r="O38" s="24">
        <v>3.6439785229107602</v>
      </c>
      <c r="P38" s="24">
        <v>3.674840019440424</v>
      </c>
      <c r="Q38" s="24">
        <v>3.706043015316046</v>
      </c>
      <c r="R38" s="25">
        <v>3.7375895440740141</v>
      </c>
    </row>
    <row r="39" spans="1:18" x14ac:dyDescent="0.25">
      <c r="A39" s="23">
        <v>7</v>
      </c>
      <c r="B39" s="24">
        <v>2.9025680624844759</v>
      </c>
      <c r="C39" s="24">
        <v>2.9259347654730838</v>
      </c>
      <c r="D39" s="24">
        <v>2.949592405243286</v>
      </c>
      <c r="E39" s="24">
        <v>2.973542877464852</v>
      </c>
      <c r="F39" s="24">
        <v>2.9977880778075452</v>
      </c>
      <c r="G39" s="24">
        <v>3.0223299019411392</v>
      </c>
      <c r="H39" s="24">
        <v>3.0471702455353991</v>
      </c>
      <c r="I39" s="24">
        <v>3.072311004260095</v>
      </c>
      <c r="J39" s="24">
        <v>3.0977540737849938</v>
      </c>
      <c r="K39" s="24">
        <v>3.1235013497798652</v>
      </c>
      <c r="L39" s="24">
        <v>3.149554727914476</v>
      </c>
      <c r="M39" s="24">
        <v>3.175916113882149</v>
      </c>
      <c r="N39" s="24">
        <v>3.2025874534704131</v>
      </c>
      <c r="O39" s="24">
        <v>3.2295707024903511</v>
      </c>
      <c r="P39" s="24">
        <v>3.2568678167530449</v>
      </c>
      <c r="Q39" s="24">
        <v>3.2844807520695798</v>
      </c>
      <c r="R39" s="25">
        <v>3.3124114642510349</v>
      </c>
    </row>
    <row r="40" spans="1:18" x14ac:dyDescent="0.25">
      <c r="A40" s="23">
        <v>7.5</v>
      </c>
      <c r="B40" s="24">
        <v>2.5745789520590741</v>
      </c>
      <c r="C40" s="24">
        <v>2.5950005646666492</v>
      </c>
      <c r="D40" s="24">
        <v>2.6156894497662959</v>
      </c>
      <c r="E40" s="24">
        <v>2.6366474253024781</v>
      </c>
      <c r="F40" s="24">
        <v>2.6578763092196511</v>
      </c>
      <c r="G40" s="24">
        <v>2.6793779194622771</v>
      </c>
      <c r="H40" s="24">
        <v>2.7011540739748141</v>
      </c>
      <c r="I40" s="24">
        <v>2.723206590701722</v>
      </c>
      <c r="J40" s="24">
        <v>2.7455372875874611</v>
      </c>
      <c r="K40" s="24">
        <v>2.7681479825764899</v>
      </c>
      <c r="L40" s="24">
        <v>2.7910404936132669</v>
      </c>
      <c r="M40" s="24">
        <v>2.814216648665806</v>
      </c>
      <c r="N40" s="24">
        <v>2.8376783157963268</v>
      </c>
      <c r="O40" s="24">
        <v>2.861427373090605</v>
      </c>
      <c r="P40" s="24">
        <v>2.8854656986344129</v>
      </c>
      <c r="Q40" s="24">
        <v>2.9097951705135259</v>
      </c>
      <c r="R40" s="25">
        <v>2.9344176668137152</v>
      </c>
    </row>
    <row r="41" spans="1:18" x14ac:dyDescent="0.25">
      <c r="A41" s="23">
        <v>8</v>
      </c>
      <c r="B41" s="24">
        <v>2.285379950323648</v>
      </c>
      <c r="C41" s="24">
        <v>2.3031363617884342</v>
      </c>
      <c r="D41" s="24">
        <v>2.3211373850293562</v>
      </c>
      <c r="E41" s="24">
        <v>2.3393847602655629</v>
      </c>
      <c r="F41" s="24">
        <v>2.3578802277162061</v>
      </c>
      <c r="G41" s="24">
        <v>2.376625527600436</v>
      </c>
      <c r="H41" s="24">
        <v>2.3956224001374031</v>
      </c>
      <c r="I41" s="24">
        <v>2.4148725855462581</v>
      </c>
      <c r="J41" s="24">
        <v>2.4343778240461509</v>
      </c>
      <c r="K41" s="24">
        <v>2.4541398558562331</v>
      </c>
      <c r="L41" s="24">
        <v>2.474160421195656</v>
      </c>
      <c r="M41" s="24">
        <v>2.4944412703071199</v>
      </c>
      <c r="N41" s="24">
        <v>2.514984193527539</v>
      </c>
      <c r="O41" s="24">
        <v>2.5357909912173788</v>
      </c>
      <c r="P41" s="24">
        <v>2.5568634637371028</v>
      </c>
      <c r="Q41" s="24">
        <v>2.5782034114471779</v>
      </c>
      <c r="R41" s="25">
        <v>2.599812634708067</v>
      </c>
    </row>
    <row r="42" spans="1:18" x14ac:dyDescent="0.25">
      <c r="A42" s="23">
        <v>8.5</v>
      </c>
      <c r="B42" s="24">
        <v>2.031537246224723</v>
      </c>
      <c r="C42" s="24">
        <v>2.0468956879316869</v>
      </c>
      <c r="D42" s="24">
        <v>2.0624770842724311</v>
      </c>
      <c r="E42" s="24">
        <v>2.0782830977407918</v>
      </c>
      <c r="F42" s="24">
        <v>2.094315390830614</v>
      </c>
      <c r="G42" s="24">
        <v>2.1105756260357409</v>
      </c>
      <c r="H42" s="24">
        <v>2.1270654658500101</v>
      </c>
      <c r="I42" s="24">
        <v>2.143786572767266</v>
      </c>
      <c r="J42" s="24">
        <v>2.160740609281349</v>
      </c>
      <c r="K42" s="24">
        <v>2.177929237886103</v>
      </c>
      <c r="L42" s="24">
        <v>2.1953541210753671</v>
      </c>
      <c r="M42" s="24">
        <v>2.213016931366536</v>
      </c>
      <c r="N42" s="24">
        <v>2.2309193813712138</v>
      </c>
      <c r="O42" s="24">
        <v>2.2490631937245582</v>
      </c>
      <c r="P42" s="24">
        <v>2.2674500910617219</v>
      </c>
      <c r="Q42" s="24">
        <v>2.2860817960178639</v>
      </c>
      <c r="R42" s="25">
        <v>2.3049600312281391</v>
      </c>
    </row>
    <row r="43" spans="1:18" x14ac:dyDescent="0.25">
      <c r="A43" s="23">
        <v>9</v>
      </c>
      <c r="B43" s="24">
        <v>1.8097762090568481</v>
      </c>
      <c r="C43" s="24">
        <v>1.822991254537679</v>
      </c>
      <c r="D43" s="24">
        <v>1.8364086010835099</v>
      </c>
      <c r="E43" s="24">
        <v>1.850029833462876</v>
      </c>
      <c r="F43" s="24">
        <v>1.863856536444308</v>
      </c>
      <c r="G43" s="24">
        <v>1.877890294796341</v>
      </c>
      <c r="H43" s="24">
        <v>1.8921326932875051</v>
      </c>
      <c r="I43" s="24">
        <v>1.906585316686336</v>
      </c>
      <c r="J43" s="24">
        <v>1.921249749761365</v>
      </c>
      <c r="K43" s="24">
        <v>1.9361275772811251</v>
      </c>
      <c r="L43" s="24">
        <v>1.9512203840141491</v>
      </c>
      <c r="M43" s="24">
        <v>1.9665297647525231</v>
      </c>
      <c r="N43" s="24">
        <v>1.982057354382541</v>
      </c>
      <c r="O43" s="24">
        <v>1.997804797814051</v>
      </c>
      <c r="P43" s="24">
        <v>2.013773739956898</v>
      </c>
      <c r="Q43" s="24">
        <v>2.0299658257209319</v>
      </c>
      <c r="R43" s="25">
        <v>2.046382700015998</v>
      </c>
    </row>
    <row r="44" spans="1:18" x14ac:dyDescent="0.25">
      <c r="A44" s="23">
        <v>9.5</v>
      </c>
      <c r="B44" s="24">
        <v>1.6169813884625961</v>
      </c>
      <c r="C44" s="24">
        <v>1.6282949533956981</v>
      </c>
      <c r="D44" s="24">
        <v>1.639791169398606</v>
      </c>
      <c r="E44" s="24">
        <v>1.6514715435145459</v>
      </c>
      <c r="F44" s="24">
        <v>1.663337582786738</v>
      </c>
      <c r="G44" s="24">
        <v>1.6753907942584101</v>
      </c>
      <c r="H44" s="24">
        <v>1.687632684972783</v>
      </c>
      <c r="I44" s="24">
        <v>1.700064761973084</v>
      </c>
      <c r="J44" s="24">
        <v>1.712688532302534</v>
      </c>
      <c r="K44" s="24">
        <v>1.7255055030043589</v>
      </c>
      <c r="L44" s="24">
        <v>1.738517181121781</v>
      </c>
      <c r="M44" s="24">
        <v>1.751725083721579</v>
      </c>
      <c r="N44" s="24">
        <v>1.7651307679647359</v>
      </c>
      <c r="O44" s="24">
        <v>1.778735801035793</v>
      </c>
      <c r="P44" s="24">
        <v>1.792541750119286</v>
      </c>
      <c r="Q44" s="24">
        <v>1.806550182399755</v>
      </c>
      <c r="R44" s="25">
        <v>1.820762665061737</v>
      </c>
    </row>
    <row r="45" spans="1:18" x14ac:dyDescent="0.25">
      <c r="A45" s="23">
        <v>10</v>
      </c>
      <c r="B45" s="24">
        <v>1.450196514432561</v>
      </c>
      <c r="C45" s="24">
        <v>1.459837856643061</v>
      </c>
      <c r="D45" s="24">
        <v>1.469643203501753</v>
      </c>
      <c r="E45" s="24">
        <v>1.4796139843265541</v>
      </c>
      <c r="F45" s="24">
        <v>1.489751628435378</v>
      </c>
      <c r="G45" s="24">
        <v>1.500057565146139</v>
      </c>
      <c r="H45" s="24">
        <v>1.5105332237767539</v>
      </c>
      <c r="I45" s="24">
        <v>1.5211800336451371</v>
      </c>
      <c r="J45" s="24">
        <v>1.5319994240692041</v>
      </c>
      <c r="K45" s="24">
        <v>1.5429928243668689</v>
      </c>
      <c r="L45" s="24">
        <v>1.554161663856048</v>
      </c>
      <c r="M45" s="24">
        <v>1.565507381878207</v>
      </c>
      <c r="N45" s="24">
        <v>1.577031457869025</v>
      </c>
      <c r="O45" s="24">
        <v>1.5887353812877301</v>
      </c>
      <c r="P45" s="24">
        <v>1.600620641593552</v>
      </c>
      <c r="Q45" s="24">
        <v>1.612688728245721</v>
      </c>
      <c r="R45" s="25">
        <v>1.6249411307034649</v>
      </c>
    </row>
    <row r="46" spans="1:18" x14ac:dyDescent="0.25">
      <c r="A46" s="23">
        <v>10.5</v>
      </c>
      <c r="B46" s="24">
        <v>1.3066244973053669</v>
      </c>
      <c r="C46" s="24">
        <v>1.3148102167651099</v>
      </c>
      <c r="D46" s="24">
        <v>1.3231422980250129</v>
      </c>
      <c r="E46" s="24">
        <v>1.3316220926776841</v>
      </c>
      <c r="F46" s="24">
        <v>1.3402509523157271</v>
      </c>
      <c r="G46" s="24">
        <v>1.349030228531749</v>
      </c>
      <c r="H46" s="24">
        <v>1.357961272918357</v>
      </c>
      <c r="I46" s="24">
        <v>1.3670454370681571</v>
      </c>
      <c r="J46" s="24">
        <v>1.376284072573754</v>
      </c>
      <c r="K46" s="24">
        <v>1.385678531027756</v>
      </c>
      <c r="L46" s="24">
        <v>1.3952301640227669</v>
      </c>
      <c r="M46" s="24">
        <v>1.4049403331749479</v>
      </c>
      <c r="N46" s="24">
        <v>1.4148104401946671</v>
      </c>
      <c r="O46" s="24">
        <v>1.4248418968158421</v>
      </c>
      <c r="P46" s="24">
        <v>1.435036114772396</v>
      </c>
      <c r="Q46" s="24">
        <v>1.4453945057982489</v>
      </c>
      <c r="R46" s="25">
        <v>1.455918481627321</v>
      </c>
    </row>
    <row r="47" spans="1:18" x14ac:dyDescent="0.25">
      <c r="A47" s="23">
        <v>11</v>
      </c>
      <c r="B47" s="24">
        <v>1.1836274277676671</v>
      </c>
      <c r="C47" s="24">
        <v>1.19056146659522</v>
      </c>
      <c r="D47" s="24">
        <v>1.197625227948482</v>
      </c>
      <c r="E47" s="24">
        <v>1.2048199856947519</v>
      </c>
      <c r="F47" s="24">
        <v>1.212147013701325</v>
      </c>
      <c r="G47" s="24">
        <v>1.2196075858355</v>
      </c>
      <c r="H47" s="24">
        <v>1.2272029759645739</v>
      </c>
      <c r="I47" s="24">
        <v>1.234934457955843</v>
      </c>
      <c r="J47" s="24">
        <v>1.242803305676607</v>
      </c>
      <c r="K47" s="24">
        <v>1.2508107929941621</v>
      </c>
      <c r="L47" s="24">
        <v>1.258958193775805</v>
      </c>
      <c r="M47" s="24">
        <v>1.2672467919123851</v>
      </c>
      <c r="N47" s="24">
        <v>1.2756779113889629</v>
      </c>
      <c r="O47" s="24">
        <v>1.28425288621415</v>
      </c>
      <c r="P47" s="24">
        <v>1.292973050396558</v>
      </c>
      <c r="Q47" s="24">
        <v>1.3018397379447979</v>
      </c>
      <c r="R47" s="25">
        <v>1.3108542828674821</v>
      </c>
    </row>
    <row r="48" spans="1:18" x14ac:dyDescent="0.25">
      <c r="A48" s="23">
        <v>11.5</v>
      </c>
      <c r="B48" s="24">
        <v>1.0787265768541181</v>
      </c>
      <c r="C48" s="24">
        <v>1.084600219314767</v>
      </c>
      <c r="D48" s="24">
        <v>1.090587948600255</v>
      </c>
      <c r="E48" s="24">
        <v>1.0966909608525719</v>
      </c>
      <c r="F48" s="24">
        <v>1.102910452213705</v>
      </c>
      <c r="G48" s="24">
        <v>1.109247618825643</v>
      </c>
      <c r="H48" s="24">
        <v>1.115703656830374</v>
      </c>
      <c r="I48" s="24">
        <v>1.1222797623698879</v>
      </c>
      <c r="J48" s="24">
        <v>1.1289771315861721</v>
      </c>
      <c r="K48" s="24">
        <v>1.135796960621215</v>
      </c>
      <c r="L48" s="24">
        <v>1.1427404456170061</v>
      </c>
      <c r="M48" s="24">
        <v>1.149808792739085</v>
      </c>
      <c r="N48" s="24">
        <v>1.157003248247203</v>
      </c>
      <c r="O48" s="24">
        <v>1.164325068424662</v>
      </c>
      <c r="P48" s="24">
        <v>1.1717755095547659</v>
      </c>
      <c r="Q48" s="24">
        <v>1.1793558279208161</v>
      </c>
      <c r="R48" s="25">
        <v>1.187067279806117</v>
      </c>
    </row>
    <row r="49" spans="1:18" x14ac:dyDescent="0.25">
      <c r="A49" s="23">
        <v>12</v>
      </c>
      <c r="B49" s="24">
        <v>0.9896023959474175</v>
      </c>
      <c r="C49" s="24">
        <v>0.99459426845316712</v>
      </c>
      <c r="D49" s="24">
        <v>0.9996855956564682</v>
      </c>
      <c r="E49" s="24">
        <v>1.0048774959739999</v>
      </c>
      <c r="F49" s="24">
        <v>1.0101710878224419</v>
      </c>
      <c r="G49" s="24">
        <v>1.0155674896184741</v>
      </c>
      <c r="H49" s="24">
        <v>1.021067819778775</v>
      </c>
      <c r="I49" s="24">
        <v>1.026673196720026</v>
      </c>
      <c r="J49" s="24">
        <v>1.032384738858906</v>
      </c>
      <c r="K49" s="24">
        <v>1.038203564612094</v>
      </c>
      <c r="L49" s="24">
        <v>1.0441307923962699</v>
      </c>
      <c r="M49" s="24">
        <v>1.0501675506516659</v>
      </c>
      <c r="N49" s="24">
        <v>1.056315007912723</v>
      </c>
      <c r="O49" s="24">
        <v>1.062574342737437</v>
      </c>
      <c r="P49" s="24">
        <v>1.068946733683799</v>
      </c>
      <c r="Q49" s="24">
        <v>1.075433359309804</v>
      </c>
      <c r="R49" s="25">
        <v>1.082035398173447</v>
      </c>
    </row>
    <row r="50" spans="1:18" x14ac:dyDescent="0.25">
      <c r="A50" s="23">
        <v>12.5</v>
      </c>
      <c r="B50" s="24">
        <v>0.91409451677828413</v>
      </c>
      <c r="C50" s="24">
        <v>0.91837058788786052</v>
      </c>
      <c r="D50" s="24">
        <v>0.92273248514128114</v>
      </c>
      <c r="E50" s="24">
        <v>0.9271812492299164</v>
      </c>
      <c r="F50" s="24">
        <v>0.93171792084513749</v>
      </c>
      <c r="G50" s="24">
        <v>0.93634354067831438</v>
      </c>
      <c r="H50" s="24">
        <v>0.94105914942081814</v>
      </c>
      <c r="I50" s="24">
        <v>0.94586578776401986</v>
      </c>
      <c r="J50" s="24">
        <v>0.95076449639928973</v>
      </c>
      <c r="K50" s="24">
        <v>0.95575631601799838</v>
      </c>
      <c r="L50" s="24">
        <v>0.96084228731151711</v>
      </c>
      <c r="M50" s="24">
        <v>0.96602346099476843</v>
      </c>
      <c r="N50" s="24">
        <v>0.97130092787688493</v>
      </c>
      <c r="O50" s="24">
        <v>0.97667578879055228</v>
      </c>
      <c r="P50" s="24">
        <v>0.98214914456845515</v>
      </c>
      <c r="Q50" s="24">
        <v>0.98772209604327854</v>
      </c>
      <c r="R50" s="25">
        <v>0.99339574404770792</v>
      </c>
    </row>
    <row r="51" spans="1:18" x14ac:dyDescent="0.25">
      <c r="A51" s="23">
        <v>13</v>
      </c>
      <c r="B51" s="24">
        <v>0.85020175142547061</v>
      </c>
      <c r="C51" s="24">
        <v>0.85391533184431856</v>
      </c>
      <c r="D51" s="24">
        <v>0.85770211342688496</v>
      </c>
      <c r="E51" s="24">
        <v>0.86156305913923137</v>
      </c>
      <c r="F51" s="24">
        <v>0.86549913194741912</v>
      </c>
      <c r="G51" s="24">
        <v>0.86951129481751088</v>
      </c>
      <c r="H51" s="24">
        <v>0.87360051071556777</v>
      </c>
      <c r="I51" s="24">
        <v>0.87776774260765245</v>
      </c>
      <c r="J51" s="24">
        <v>0.88201395345982592</v>
      </c>
      <c r="K51" s="24">
        <v>0.88634010623815052</v>
      </c>
      <c r="L51" s="24">
        <v>0.89074716390868791</v>
      </c>
      <c r="M51" s="24">
        <v>0.8952360994610522</v>
      </c>
      <c r="N51" s="24">
        <v>0.89980792597906722</v>
      </c>
      <c r="O51" s="24">
        <v>0.90446366657010957</v>
      </c>
      <c r="P51" s="24">
        <v>0.90920434434155462</v>
      </c>
      <c r="Q51" s="24">
        <v>0.91403098240077973</v>
      </c>
      <c r="R51" s="25">
        <v>0.91894460385515997</v>
      </c>
    </row>
    <row r="52" spans="1:18" x14ac:dyDescent="0.25">
      <c r="A52" s="23">
        <v>13.5</v>
      </c>
      <c r="B52" s="24">
        <v>0.79608209231572857</v>
      </c>
      <c r="C52" s="24">
        <v>0.79937383489601432</v>
      </c>
      <c r="D52" s="24">
        <v>0.80272715723347343</v>
      </c>
      <c r="E52" s="24">
        <v>0.80614294456885938</v>
      </c>
      <c r="F52" s="24">
        <v>0.80962208214292442</v>
      </c>
      <c r="G52" s="24">
        <v>0.81316545519642203</v>
      </c>
      <c r="H52" s="24">
        <v>0.8167739489701048</v>
      </c>
      <c r="I52" s="24">
        <v>0.82044844870472611</v>
      </c>
      <c r="J52" s="24">
        <v>0.82418983964103854</v>
      </c>
      <c r="K52" s="24">
        <v>0.8279990070197949</v>
      </c>
      <c r="L52" s="24">
        <v>0.83187683608174867</v>
      </c>
      <c r="M52" s="24">
        <v>0.83582422209120433</v>
      </c>
      <c r="N52" s="24">
        <v>0.83984210040667784</v>
      </c>
      <c r="O52" s="24">
        <v>0.84393141641023584</v>
      </c>
      <c r="P52" s="24">
        <v>0.84809311548394584</v>
      </c>
      <c r="Q52" s="24">
        <v>0.85232814300987525</v>
      </c>
      <c r="R52" s="25">
        <v>0.85663744437009126</v>
      </c>
    </row>
    <row r="53" spans="1:18" x14ac:dyDescent="0.25">
      <c r="A53" s="23">
        <v>14</v>
      </c>
      <c r="B53" s="24">
        <v>0.75005271222385472</v>
      </c>
      <c r="C53" s="24">
        <v>0.75305061196446266</v>
      </c>
      <c r="D53" s="24">
        <v>0.75609947362928087</v>
      </c>
      <c r="E53" s="24">
        <v>0.75920010473375321</v>
      </c>
      <c r="F53" s="24">
        <v>0.76235331279332363</v>
      </c>
      <c r="G53" s="24">
        <v>0.76555990532343654</v>
      </c>
      <c r="H53" s="24">
        <v>0.76882068983953566</v>
      </c>
      <c r="I53" s="24">
        <v>0.77213647385706563</v>
      </c>
      <c r="J53" s="24">
        <v>0.77550806489147006</v>
      </c>
      <c r="K53" s="24">
        <v>0.77893627045819314</v>
      </c>
      <c r="L53" s="24">
        <v>0.78242189807267903</v>
      </c>
      <c r="M53" s="24">
        <v>0.78596576527392392</v>
      </c>
      <c r="N53" s="24">
        <v>0.78956872969513425</v>
      </c>
      <c r="O53" s="24">
        <v>0.79323165899306813</v>
      </c>
      <c r="P53" s="24">
        <v>0.79695542082448434</v>
      </c>
      <c r="Q53" s="24">
        <v>0.80074088284614131</v>
      </c>
      <c r="R53" s="25">
        <v>0.80458891271479693</v>
      </c>
    </row>
    <row r="54" spans="1:18" x14ac:dyDescent="0.25">
      <c r="A54" s="23">
        <v>14.5</v>
      </c>
      <c r="B54" s="24">
        <v>0.71058996427265864</v>
      </c>
      <c r="C54" s="24">
        <v>0.71340935831919405</v>
      </c>
      <c r="D54" s="24">
        <v>0.71627010003055747</v>
      </c>
      <c r="E54" s="24">
        <v>0.71917291919688409</v>
      </c>
      <c r="F54" s="24">
        <v>0.7221185456083089</v>
      </c>
      <c r="G54" s="24">
        <v>0.72510770905496758</v>
      </c>
      <c r="H54" s="24">
        <v>0.72814113932699476</v>
      </c>
      <c r="I54" s="24">
        <v>0.73121956621452622</v>
      </c>
      <c r="J54" s="24">
        <v>0.73434371950769661</v>
      </c>
      <c r="K54" s="24">
        <v>0.7375143289966416</v>
      </c>
      <c r="L54" s="24">
        <v>0.74073212447149617</v>
      </c>
      <c r="M54" s="24">
        <v>0.74399784574594796</v>
      </c>
      <c r="N54" s="24">
        <v>0.74731227272789402</v>
      </c>
      <c r="O54" s="24">
        <v>0.75067619534878427</v>
      </c>
      <c r="P54" s="24">
        <v>0.75409040354006796</v>
      </c>
      <c r="Q54" s="24">
        <v>0.757555687233195</v>
      </c>
      <c r="R54" s="25">
        <v>0.76107283635961431</v>
      </c>
    </row>
    <row r="55" spans="1:18" x14ac:dyDescent="0.25">
      <c r="A55" s="23">
        <v>15</v>
      </c>
      <c r="B55" s="24">
        <v>0.67632938193298653</v>
      </c>
      <c r="C55" s="24">
        <v>0.67907294957777364</v>
      </c>
      <c r="D55" s="24">
        <v>0.68184925420158782</v>
      </c>
      <c r="E55" s="24">
        <v>0.68465894786925541</v>
      </c>
      <c r="F55" s="24">
        <v>0.68750268264560277</v>
      </c>
      <c r="G55" s="24">
        <v>0.69038111059545648</v>
      </c>
      <c r="H55" s="24">
        <v>0.69329488378364268</v>
      </c>
      <c r="I55" s="24">
        <v>0.69624465427498816</v>
      </c>
      <c r="J55" s="24">
        <v>0.69923107413431851</v>
      </c>
      <c r="K55" s="24">
        <v>0.70225479542646074</v>
      </c>
      <c r="L55" s="24">
        <v>0.70531647021624111</v>
      </c>
      <c r="M55" s="24">
        <v>0.70841676059203795</v>
      </c>
      <c r="N55" s="24">
        <v>0.71155636873644024</v>
      </c>
      <c r="O55" s="24">
        <v>0.71473600685558814</v>
      </c>
      <c r="P55" s="24">
        <v>0.71795638715562216</v>
      </c>
      <c r="Q55" s="24">
        <v>0.72121822184268336</v>
      </c>
      <c r="R55" s="25">
        <v>0.72452222312291203</v>
      </c>
    </row>
    <row r="56" spans="1:18" x14ac:dyDescent="0.25">
      <c r="A56" s="23">
        <v>15.5</v>
      </c>
      <c r="B56" s="24">
        <v>0.64606567902369783</v>
      </c>
      <c r="C56" s="24">
        <v>0.6488234417057811</v>
      </c>
      <c r="D56" s="24">
        <v>0.65160633425467174</v>
      </c>
      <c r="E56" s="24">
        <v>0.65441493100988746</v>
      </c>
      <c r="F56" s="24">
        <v>0.65724980631094565</v>
      </c>
      <c r="G56" s="24">
        <v>0.66011153449736371</v>
      </c>
      <c r="H56" s="24">
        <v>0.66300068990865924</v>
      </c>
      <c r="I56" s="24">
        <v>0.66591784688435052</v>
      </c>
      <c r="J56" s="24">
        <v>0.66886357976395383</v>
      </c>
      <c r="K56" s="24">
        <v>0.67183846288698745</v>
      </c>
      <c r="L56" s="24">
        <v>0.67484307059296889</v>
      </c>
      <c r="M56" s="24">
        <v>0.67787798724496773</v>
      </c>
      <c r="N56" s="24">
        <v>0.68094383730026364</v>
      </c>
      <c r="O56" s="24">
        <v>0.68404125523968828</v>
      </c>
      <c r="P56" s="24">
        <v>0.68717087554407308</v>
      </c>
      <c r="Q56" s="24">
        <v>0.69033333269425023</v>
      </c>
      <c r="R56" s="25">
        <v>0.69352926117105118</v>
      </c>
    </row>
    <row r="57" spans="1:18" x14ac:dyDescent="0.25">
      <c r="A57" s="23">
        <v>16</v>
      </c>
      <c r="B57" s="24">
        <v>0.61875274971166616</v>
      </c>
      <c r="C57" s="24">
        <v>0.62160207101681109</v>
      </c>
      <c r="D57" s="24">
        <v>0.62446991865012558</v>
      </c>
      <c r="E57" s="24">
        <v>0.62735678922581795</v>
      </c>
      <c r="F57" s="24">
        <v>0.63026317935809673</v>
      </c>
      <c r="G57" s="24">
        <v>0.63318958566117067</v>
      </c>
      <c r="H57" s="24">
        <v>0.6361365047492481</v>
      </c>
      <c r="I57" s="24">
        <v>0.63910443323653798</v>
      </c>
      <c r="J57" s="24">
        <v>0.64209386773724875</v>
      </c>
      <c r="K57" s="24">
        <v>0.64510530486558926</v>
      </c>
      <c r="L57" s="24">
        <v>0.64813924123576783</v>
      </c>
      <c r="M57" s="24">
        <v>0.65119618348554564</v>
      </c>
      <c r="N57" s="24">
        <v>0.65427667834689307</v>
      </c>
      <c r="O57" s="24">
        <v>0.65738128257533335</v>
      </c>
      <c r="P57" s="24">
        <v>0.66051055292638894</v>
      </c>
      <c r="Q57" s="24">
        <v>0.66366504615558319</v>
      </c>
      <c r="R57" s="25">
        <v>0.66684531901843869</v>
      </c>
    </row>
    <row r="58" spans="1:18" x14ac:dyDescent="0.25">
      <c r="A58" s="23">
        <v>16.5</v>
      </c>
      <c r="B58" s="24">
        <v>0.59350366851181946</v>
      </c>
      <c r="C58" s="24">
        <v>0.59650925417250977</v>
      </c>
      <c r="D58" s="24">
        <v>0.59952776619631254</v>
      </c>
      <c r="E58" s="24">
        <v>0.60255962347212777</v>
      </c>
      <c r="F58" s="24">
        <v>0.60560524488885448</v>
      </c>
      <c r="G58" s="24">
        <v>0.60866504933539289</v>
      </c>
      <c r="H58" s="24">
        <v>0.61173945570064281</v>
      </c>
      <c r="I58" s="24">
        <v>0.61482888287350368</v>
      </c>
      <c r="J58" s="24">
        <v>0.6179337497428754</v>
      </c>
      <c r="K58" s="24">
        <v>0.62105447519765733</v>
      </c>
      <c r="L58" s="24">
        <v>0.62419147812674969</v>
      </c>
      <c r="M58" s="24">
        <v>0.62734518744260437</v>
      </c>
      <c r="N58" s="24">
        <v>0.63051607215188266</v>
      </c>
      <c r="O58" s="24">
        <v>0.63370461128479905</v>
      </c>
      <c r="P58" s="24">
        <v>0.63691128387156759</v>
      </c>
      <c r="Q58" s="24">
        <v>0.64013656894240223</v>
      </c>
      <c r="R58" s="25">
        <v>0.64338094552751679</v>
      </c>
    </row>
    <row r="59" spans="1:18" x14ac:dyDescent="0.25">
      <c r="A59" s="23">
        <v>17</v>
      </c>
      <c r="B59" s="24">
        <v>0.5695906902870842</v>
      </c>
      <c r="C59" s="24">
        <v>0.57280458818252511</v>
      </c>
      <c r="D59" s="24">
        <v>0.5760268160496026</v>
      </c>
      <c r="E59" s="24">
        <v>0.5792577150519076</v>
      </c>
      <c r="F59" s="24">
        <v>0.58249762635303082</v>
      </c>
      <c r="G59" s="24">
        <v>0.58574689111656331</v>
      </c>
      <c r="H59" s="24">
        <v>0.58900585050609588</v>
      </c>
      <c r="I59" s="24">
        <v>0.59227484568521938</v>
      </c>
      <c r="J59" s="24">
        <v>0.59555421781752416</v>
      </c>
      <c r="K59" s="24">
        <v>0.59884430806660183</v>
      </c>
      <c r="L59" s="24">
        <v>0.60214545759604277</v>
      </c>
      <c r="M59" s="24">
        <v>0.60545801759299045</v>
      </c>
      <c r="N59" s="24">
        <v>0.60878237933879753</v>
      </c>
      <c r="O59" s="24">
        <v>0.61211894413836943</v>
      </c>
      <c r="P59" s="24">
        <v>0.615468113296611</v>
      </c>
      <c r="Q59" s="24">
        <v>0.61883028811842744</v>
      </c>
      <c r="R59" s="25">
        <v>0.62220586990872417</v>
      </c>
    </row>
    <row r="60" spans="1:18" x14ac:dyDescent="0.25">
      <c r="A60" s="23">
        <v>17.5</v>
      </c>
      <c r="B60" s="24">
        <v>0.54644525024842328</v>
      </c>
      <c r="C60" s="24">
        <v>0.54990685040453846</v>
      </c>
      <c r="D60" s="24">
        <v>0.55337318771439614</v>
      </c>
      <c r="E60" s="24">
        <v>0.55684452561627851</v>
      </c>
      <c r="F60" s="24">
        <v>0.56032112754846686</v>
      </c>
      <c r="G60" s="24">
        <v>0.56380325694924349</v>
      </c>
      <c r="H60" s="24">
        <v>0.56729117725689016</v>
      </c>
      <c r="I60" s="24">
        <v>0.57078515190968937</v>
      </c>
      <c r="J60" s="24">
        <v>0.57428544434592177</v>
      </c>
      <c r="K60" s="24">
        <v>0.57779231800387021</v>
      </c>
      <c r="L60" s="24">
        <v>0.58130603632181643</v>
      </c>
      <c r="M60" s="24">
        <v>0.58482687276159429</v>
      </c>
      <c r="N60" s="24">
        <v>0.58835514087924834</v>
      </c>
      <c r="O60" s="24">
        <v>0.5918911642543746</v>
      </c>
      <c r="P60" s="24">
        <v>0.59543526646656952</v>
      </c>
      <c r="Q60" s="24">
        <v>0.59898777109542956</v>
      </c>
      <c r="R60" s="25">
        <v>0.60254900172055115</v>
      </c>
    </row>
    <row r="61" spans="1:18" x14ac:dyDescent="0.25">
      <c r="A61" s="26">
        <v>18</v>
      </c>
      <c r="B61" s="27">
        <v>0.52365796395482889</v>
      </c>
      <c r="C61" s="27">
        <v>0.52739399854426161</v>
      </c>
      <c r="D61" s="27">
        <v>0.53113218104312332</v>
      </c>
      <c r="E61" s="27">
        <v>0.53487269716438712</v>
      </c>
      <c r="F61" s="27">
        <v>0.53861573262102591</v>
      </c>
      <c r="G61" s="27">
        <v>0.54236147312601324</v>
      </c>
      <c r="H61" s="27">
        <v>0.54611010439232166</v>
      </c>
      <c r="I61" s="27">
        <v>0.54986181213292518</v>
      </c>
      <c r="J61" s="27">
        <v>0.5536167820607959</v>
      </c>
      <c r="K61" s="27">
        <v>0.55737519988890771</v>
      </c>
      <c r="L61" s="27">
        <v>0.56113725133023351</v>
      </c>
      <c r="M61" s="27">
        <v>0.56490313212129872</v>
      </c>
      <c r="N61" s="27">
        <v>0.56867307809283851</v>
      </c>
      <c r="O61" s="27">
        <v>0.57244733509914014</v>
      </c>
      <c r="P61" s="27">
        <v>0.57622614899449132</v>
      </c>
      <c r="Q61" s="27">
        <v>0.58000976563317919</v>
      </c>
      <c r="R61" s="28">
        <v>0.58379843086949113</v>
      </c>
    </row>
    <row r="64" spans="1:18" ht="28.9" customHeight="1" x14ac:dyDescent="0.5">
      <c r="A64" s="1" t="s">
        <v>15</v>
      </c>
      <c r="B64" s="1"/>
    </row>
    <row r="65" spans="1:34" x14ac:dyDescent="0.25">
      <c r="A65" s="17" t="s">
        <v>12</v>
      </c>
      <c r="B65" s="18" t="s">
        <v>16</v>
      </c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9"/>
    </row>
    <row r="66" spans="1:34" x14ac:dyDescent="0.25">
      <c r="A66" s="20" t="s">
        <v>14</v>
      </c>
      <c r="B66" s="21">
        <v>-120</v>
      </c>
      <c r="C66" s="21">
        <v>-114</v>
      </c>
      <c r="D66" s="21">
        <v>-108</v>
      </c>
      <c r="E66" s="21">
        <v>-101</v>
      </c>
      <c r="F66" s="21">
        <v>-95</v>
      </c>
      <c r="G66" s="21">
        <v>-89</v>
      </c>
      <c r="H66" s="21">
        <v>-83</v>
      </c>
      <c r="I66" s="21">
        <v>-76</v>
      </c>
      <c r="J66" s="21">
        <v>-70</v>
      </c>
      <c r="K66" s="21">
        <v>-64</v>
      </c>
      <c r="L66" s="21">
        <v>-58</v>
      </c>
      <c r="M66" s="21">
        <v>-51</v>
      </c>
      <c r="N66" s="21">
        <v>-45</v>
      </c>
      <c r="O66" s="21">
        <v>-39</v>
      </c>
      <c r="P66" s="21">
        <v>-33</v>
      </c>
      <c r="Q66" s="21">
        <v>-26</v>
      </c>
      <c r="R66" s="21">
        <v>-20</v>
      </c>
      <c r="S66" s="21">
        <v>-14</v>
      </c>
      <c r="T66" s="21">
        <v>-8</v>
      </c>
      <c r="U66" s="21">
        <v>-1</v>
      </c>
      <c r="V66" s="21">
        <v>5</v>
      </c>
      <c r="W66" s="21">
        <v>11</v>
      </c>
      <c r="X66" s="21">
        <v>18</v>
      </c>
      <c r="Y66" s="21">
        <v>24</v>
      </c>
      <c r="Z66" s="21">
        <v>30</v>
      </c>
      <c r="AA66" s="21">
        <v>36</v>
      </c>
      <c r="AB66" s="21">
        <v>43</v>
      </c>
      <c r="AC66" s="21">
        <v>49</v>
      </c>
      <c r="AD66" s="21">
        <v>55</v>
      </c>
      <c r="AE66" s="21">
        <v>61</v>
      </c>
      <c r="AF66" s="21">
        <v>68</v>
      </c>
      <c r="AG66" s="21">
        <v>74</v>
      </c>
      <c r="AH66" s="22">
        <v>80</v>
      </c>
    </row>
    <row r="67" spans="1:34" x14ac:dyDescent="0.25">
      <c r="A67" s="23">
        <v>4.5</v>
      </c>
      <c r="B67" s="24">
        <v>4.3516078962622577</v>
      </c>
      <c r="C67" s="24">
        <v>4.3915078838658559</v>
      </c>
      <c r="D67" s="24">
        <v>4.4319439185137677</v>
      </c>
      <c r="E67" s="24">
        <v>4.4798016461792258</v>
      </c>
      <c r="F67" s="24">
        <v>4.5214115975713227</v>
      </c>
      <c r="G67" s="24">
        <v>4.5635691949076183</v>
      </c>
      <c r="H67" s="24">
        <v>4.6062781775687274</v>
      </c>
      <c r="I67" s="24">
        <v>4.6568072026254859</v>
      </c>
      <c r="J67" s="24">
        <v>4.7007236819187623</v>
      </c>
      <c r="K67" s="24">
        <v>4.7452033881630671</v>
      </c>
      <c r="L67" s="24">
        <v>4.7902500608193082</v>
      </c>
      <c r="M67" s="24">
        <v>4.8435260836332779</v>
      </c>
      <c r="N67" s="24">
        <v>4.8898140219629722</v>
      </c>
      <c r="O67" s="24">
        <v>4.9366808549767418</v>
      </c>
      <c r="P67" s="24">
        <v>4.9841304259342722</v>
      </c>
      <c r="Q67" s="24">
        <v>5.0402299021489707</v>
      </c>
      <c r="R67" s="24">
        <v>5.088955256775483</v>
      </c>
      <c r="S67" s="24">
        <v>5.1382755199219083</v>
      </c>
      <c r="T67" s="24">
        <v>5.1881945349280816</v>
      </c>
      <c r="U67" s="24">
        <v>5.2471952690100174</v>
      </c>
      <c r="V67" s="24">
        <v>5.2984247745267004</v>
      </c>
      <c r="W67" s="24">
        <v>5.3502652891629667</v>
      </c>
      <c r="X67" s="24">
        <v>5.4115234031722794</v>
      </c>
      <c r="Y67" s="24">
        <v>5.4647013120357713</v>
      </c>
      <c r="Z67" s="24">
        <v>5.5185027296080822</v>
      </c>
      <c r="AA67" s="24">
        <v>5.5729316031532434</v>
      </c>
      <c r="AB67" s="24">
        <v>5.6372302563193744</v>
      </c>
      <c r="AC67" s="24">
        <v>5.6930321591142388</v>
      </c>
      <c r="AD67" s="24">
        <v>5.7494740275749274</v>
      </c>
      <c r="AE67" s="24">
        <v>5.8065598856255924</v>
      </c>
      <c r="AF67" s="24">
        <v>5.8739793892475634</v>
      </c>
      <c r="AG67" s="24">
        <v>5.9324744557290261</v>
      </c>
      <c r="AH67" s="25">
        <v>5.991626340482977</v>
      </c>
    </row>
    <row r="68" spans="1:34" x14ac:dyDescent="0.25">
      <c r="A68" s="23">
        <v>5</v>
      </c>
      <c r="B68" s="24">
        <v>3.8730129078944628</v>
      </c>
      <c r="C68" s="24">
        <v>3.9082664597521881</v>
      </c>
      <c r="D68" s="24">
        <v>3.9440174201493221</v>
      </c>
      <c r="E68" s="24">
        <v>3.9863602138957548</v>
      </c>
      <c r="F68" s="24">
        <v>4.0232009135208084</v>
      </c>
      <c r="G68" s="24">
        <v>4.0605501952722589</v>
      </c>
      <c r="H68" s="24">
        <v>4.0984116642213939</v>
      </c>
      <c r="I68" s="24">
        <v>4.1432355353540888</v>
      </c>
      <c r="J68" s="24">
        <v>4.1822191109043052</v>
      </c>
      <c r="K68" s="24">
        <v>4.2217262899655266</v>
      </c>
      <c r="L68" s="24">
        <v>4.261760677689332</v>
      </c>
      <c r="M68" s="24">
        <v>4.3091386061883874</v>
      </c>
      <c r="N68" s="24">
        <v>4.35032765703974</v>
      </c>
      <c r="O68" s="24">
        <v>4.3920554195129231</v>
      </c>
      <c r="P68" s="24">
        <v>4.4343256025582871</v>
      </c>
      <c r="Q68" s="24">
        <v>4.4843313236814097</v>
      </c>
      <c r="R68" s="24">
        <v>4.527789475335033</v>
      </c>
      <c r="S68" s="24">
        <v>4.5718017928241013</v>
      </c>
      <c r="T68" s="24">
        <v>4.6163719851791143</v>
      </c>
      <c r="U68" s="24">
        <v>4.669080583007001</v>
      </c>
      <c r="V68" s="24">
        <v>4.7148722382969854</v>
      </c>
      <c r="W68" s="24">
        <v>4.7612336003998559</v>
      </c>
      <c r="X68" s="24">
        <v>4.8160469890776119</v>
      </c>
      <c r="Y68" s="24">
        <v>4.8636557963209111</v>
      </c>
      <c r="Z68" s="24">
        <v>4.911846384653443</v>
      </c>
      <c r="AA68" s="24">
        <v>4.9606225670299047</v>
      </c>
      <c r="AB68" s="24">
        <v>5.0182733258229826</v>
      </c>
      <c r="AC68" s="24">
        <v>5.0683313758475306</v>
      </c>
      <c r="AD68" s="24">
        <v>5.1189871042960933</v>
      </c>
      <c r="AE68" s="24">
        <v>5.1702444007834938</v>
      </c>
      <c r="AF68" s="24">
        <v>5.2308101206051028</v>
      </c>
      <c r="AG68" s="24">
        <v>5.2833842514068614</v>
      </c>
      <c r="AH68" s="25">
        <v>5.3365723536170737</v>
      </c>
    </row>
    <row r="69" spans="1:34" x14ac:dyDescent="0.25">
      <c r="A69" s="23">
        <v>5.5</v>
      </c>
      <c r="B69" s="24">
        <v>3.4448295766672259</v>
      </c>
      <c r="C69" s="24">
        <v>3.4758197244943458</v>
      </c>
      <c r="D69" s="24">
        <v>3.5072700875019218</v>
      </c>
      <c r="E69" s="24">
        <v>3.5445483301713421</v>
      </c>
      <c r="F69" s="24">
        <v>3.5770073860401439</v>
      </c>
      <c r="G69" s="24">
        <v>3.6099374053635072</v>
      </c>
      <c r="H69" s="24">
        <v>3.6433418589033759</v>
      </c>
      <c r="I69" s="24">
        <v>3.6829179839690869</v>
      </c>
      <c r="J69" s="24">
        <v>3.7173622852285289</v>
      </c>
      <c r="K69" s="24">
        <v>3.752292011704911</v>
      </c>
      <c r="L69" s="24">
        <v>3.7877106342404749</v>
      </c>
      <c r="M69" s="24">
        <v>3.8296549012967649</v>
      </c>
      <c r="N69" s="24">
        <v>3.8661447155635491</v>
      </c>
      <c r="O69" s="24">
        <v>3.9031345035358749</v>
      </c>
      <c r="P69" s="24">
        <v>3.9406278398547592</v>
      </c>
      <c r="Q69" s="24">
        <v>3.9850112637735231</v>
      </c>
      <c r="R69" s="24">
        <v>4.0236078847895191</v>
      </c>
      <c r="S69" s="24">
        <v>4.0627193741024472</v>
      </c>
      <c r="T69" s="24">
        <v>4.1023493064334726</v>
      </c>
      <c r="U69" s="24">
        <v>4.149244250909601</v>
      </c>
      <c r="V69" s="24">
        <v>4.1900097497496311</v>
      </c>
      <c r="W69" s="24">
        <v>4.2313050982418128</v>
      </c>
      <c r="X69" s="24">
        <v>4.2801575835017536</v>
      </c>
      <c r="Y69" s="24">
        <v>4.3226135591971344</v>
      </c>
      <c r="Z69" s="24">
        <v>4.3656110335081229</v>
      </c>
      <c r="AA69" s="24">
        <v>4.409153685080077</v>
      </c>
      <c r="AB69" s="24">
        <v>4.4606473964289126</v>
      </c>
      <c r="AC69" s="24">
        <v>4.5053838851969079</v>
      </c>
      <c r="AD69" s="24">
        <v>4.5506772102930677</v>
      </c>
      <c r="AE69" s="24">
        <v>4.5965311270228799</v>
      </c>
      <c r="AF69" s="24">
        <v>4.650740934988006</v>
      </c>
      <c r="AG69" s="24">
        <v>4.697822443065311</v>
      </c>
      <c r="AH69" s="25">
        <v>4.7454765208329954</v>
      </c>
    </row>
    <row r="70" spans="1:34" x14ac:dyDescent="0.25">
      <c r="A70" s="23">
        <v>6</v>
      </c>
      <c r="B70" s="24">
        <v>3.063131978265671</v>
      </c>
      <c r="C70" s="24">
        <v>3.0902265643535158</v>
      </c>
      <c r="D70" s="24">
        <v>3.1177456174088221</v>
      </c>
      <c r="E70" s="24">
        <v>3.1503919708486472</v>
      </c>
      <c r="F70" s="24">
        <v>3.178841801548062</v>
      </c>
      <c r="G70" s="24">
        <v>3.207726422176151</v>
      </c>
      <c r="H70" s="24">
        <v>3.2370491691855299</v>
      </c>
      <c r="I70" s="24">
        <v>3.271817235046746</v>
      </c>
      <c r="J70" s="24">
        <v>3.3021007020437589</v>
      </c>
      <c r="K70" s="24">
        <v>3.3328328611096061</v>
      </c>
      <c r="L70" s="24">
        <v>3.364017048777193</v>
      </c>
      <c r="M70" s="24">
        <v>3.400974366268275</v>
      </c>
      <c r="N70" s="24">
        <v>3.433149405420326</v>
      </c>
      <c r="O70" s="24">
        <v>3.4657871255075872</v>
      </c>
      <c r="P70" s="24">
        <v>3.4988909668617389</v>
      </c>
      <c r="Q70" s="24">
        <v>3.5381058304687731</v>
      </c>
      <c r="R70" s="24">
        <v>3.5722314037584648</v>
      </c>
      <c r="S70" s="24">
        <v>3.6068339929525322</v>
      </c>
      <c r="T70" s="24">
        <v>3.641917038462807</v>
      </c>
      <c r="U70" s="24">
        <v>3.6834590914948699</v>
      </c>
      <c r="V70" s="24">
        <v>3.719594938237758</v>
      </c>
      <c r="W70" s="24">
        <v>3.7562222226180171</v>
      </c>
      <c r="X70" s="24">
        <v>3.7995799053792898</v>
      </c>
      <c r="Y70" s="24">
        <v>3.8372841301750951</v>
      </c>
      <c r="Z70" s="24">
        <v>3.875491016258835</v>
      </c>
      <c r="AA70" s="24">
        <v>3.9142041079665399</v>
      </c>
      <c r="AB70" s="24">
        <v>3.960013897805347</v>
      </c>
      <c r="AC70" s="24">
        <v>3.9998359274066191</v>
      </c>
      <c r="AD70" s="24">
        <v>4.0401753963861626</v>
      </c>
      <c r="AE70" s="24">
        <v>4.0810359257401299</v>
      </c>
      <c r="AF70" s="24">
        <v>4.129369972798056</v>
      </c>
      <c r="AG70" s="24">
        <v>4.1713719816822259</v>
      </c>
      <c r="AH70" s="25">
        <v>4.2139066036846566</v>
      </c>
    </row>
    <row r="71" spans="1:34" x14ac:dyDescent="0.25">
      <c r="A71" s="23">
        <v>6.5</v>
      </c>
      <c r="B71" s="24">
        <v>2.7241533687229542</v>
      </c>
      <c r="C71" s="24">
        <v>2.7477050459389161</v>
      </c>
      <c r="D71" s="24">
        <v>2.7716468870553022</v>
      </c>
      <c r="E71" s="24">
        <v>2.8000762921183608</v>
      </c>
      <c r="F71" s="24">
        <v>2.824874126811312</v>
      </c>
      <c r="G71" s="24">
        <v>2.8500720230530101</v>
      </c>
      <c r="H71" s="24">
        <v>2.8756731829867368</v>
      </c>
      <c r="I71" s="24">
        <v>2.9060551555113521</v>
      </c>
      <c r="J71" s="24">
        <v>2.9325410388503501</v>
      </c>
      <c r="K71" s="24">
        <v>2.95944032625603</v>
      </c>
      <c r="L71" s="24">
        <v>2.9867562199519662</v>
      </c>
      <c r="M71" s="24">
        <v>3.0191555787608042</v>
      </c>
      <c r="N71" s="24">
        <v>3.0473851148440221</v>
      </c>
      <c r="O71" s="24">
        <v>3.076041484238075</v>
      </c>
      <c r="P71" s="24">
        <v>3.1051279929653099</v>
      </c>
      <c r="Q71" s="24">
        <v>3.1396103121586449</v>
      </c>
      <c r="R71" s="24">
        <v>3.16964013120942</v>
      </c>
      <c r="S71" s="24">
        <v>3.2001105589179701</v>
      </c>
      <c r="T71" s="24">
        <v>3.2310249013867969</v>
      </c>
      <c r="U71" s="24">
        <v>3.2676571038878972</v>
      </c>
      <c r="V71" s="24">
        <v>3.2995446134625168</v>
      </c>
      <c r="W71" s="24">
        <v>3.3318865938056859</v>
      </c>
      <c r="X71" s="24">
        <v>3.370197853992845</v>
      </c>
      <c r="Y71" s="24">
        <v>3.4035362191134779</v>
      </c>
      <c r="Z71" s="24">
        <v>3.437339853340335</v>
      </c>
      <c r="AA71" s="24">
        <v>3.4716121667001101</v>
      </c>
      <c r="AB71" s="24">
        <v>3.5121934399685131</v>
      </c>
      <c r="AC71" s="24">
        <v>3.547492923068956</v>
      </c>
      <c r="AD71" s="24">
        <v>3.5832718937437309</v>
      </c>
      <c r="AE71" s="24">
        <v>3.6195338386796609</v>
      </c>
      <c r="AF71" s="24">
        <v>3.6624545547850822</v>
      </c>
      <c r="AG71" s="24">
        <v>3.6997749985834978</v>
      </c>
      <c r="AH71" s="25">
        <v>3.7375895440740141</v>
      </c>
    </row>
    <row r="72" spans="1:34" x14ac:dyDescent="0.25">
      <c r="A72" s="23">
        <v>7</v>
      </c>
      <c r="B72" s="24">
        <v>2.424286184420251</v>
      </c>
      <c r="C72" s="24">
        <v>2.444632416207789</v>
      </c>
      <c r="D72" s="24">
        <v>2.46533595397467</v>
      </c>
      <c r="E72" s="24">
        <v>2.489945630519196</v>
      </c>
      <c r="F72" s="24">
        <v>2.5114335089446702</v>
      </c>
      <c r="G72" s="24">
        <v>2.533288165684922</v>
      </c>
      <c r="H72" s="24">
        <v>2.5555126685738991</v>
      </c>
      <c r="I72" s="24">
        <v>2.581912792635217</v>
      </c>
      <c r="J72" s="24">
        <v>2.6049491534966749</v>
      </c>
      <c r="K72" s="24">
        <v>2.6283650755686212</v>
      </c>
      <c r="L72" s="24">
        <v>2.652163626765295</v>
      </c>
      <c r="M72" s="24">
        <v>2.6804162967802618</v>
      </c>
      <c r="N72" s="24">
        <v>2.7050544124166098</v>
      </c>
      <c r="O72" s="24">
        <v>2.7300849588853748</v>
      </c>
      <c r="P72" s="24">
        <v>2.75551110789957</v>
      </c>
      <c r="Q72" s="24">
        <v>2.7856791775826499</v>
      </c>
      <c r="R72" s="24">
        <v>2.8119733464579602</v>
      </c>
      <c r="S72" s="24">
        <v>2.838673161890402</v>
      </c>
      <c r="T72" s="24">
        <v>2.865781795673144</v>
      </c>
      <c r="U72" s="24">
        <v>2.8979294675617928</v>
      </c>
      <c r="V72" s="24">
        <v>2.9259347654730838</v>
      </c>
      <c r="W72" s="24">
        <v>2.9543590124300589</v>
      </c>
      <c r="X72" s="24">
        <v>2.9880545089730681</v>
      </c>
      <c r="Y72" s="24">
        <v>3.017397716219</v>
      </c>
      <c r="Z72" s="24">
        <v>3.0471702455353991</v>
      </c>
      <c r="AA72" s="24">
        <v>3.0773753726396258</v>
      </c>
      <c r="AB72" s="24">
        <v>3.113165813282655</v>
      </c>
      <c r="AC72" s="24">
        <v>3.1443194731242259</v>
      </c>
      <c r="AD72" s="24">
        <v>3.175916113882149</v>
      </c>
      <c r="AE72" s="24">
        <v>3.2079590879339128</v>
      </c>
      <c r="AF72" s="24">
        <v>3.2459111820469282</v>
      </c>
      <c r="AG72" s="24">
        <v>3.2789328054430338</v>
      </c>
      <c r="AH72" s="25">
        <v>3.3124114642510349</v>
      </c>
    </row>
    <row r="73" spans="1:34" x14ac:dyDescent="0.25">
      <c r="A73" s="23">
        <v>7.5</v>
      </c>
      <c r="B73" s="24">
        <v>2.1600820420867599</v>
      </c>
      <c r="C73" s="24">
        <v>2.1775451024653929</v>
      </c>
      <c r="D73" s="24">
        <v>2.1953340560482482</v>
      </c>
      <c r="E73" s="24">
        <v>2.2165035029378828</v>
      </c>
      <c r="F73" s="24">
        <v>2.2350082754109328</v>
      </c>
      <c r="G73" s="24">
        <v>2.2538479881107478</v>
      </c>
      <c r="H73" s="24">
        <v>2.2730255745619399</v>
      </c>
      <c r="I73" s="24">
        <v>2.295830374038673</v>
      </c>
      <c r="J73" s="24">
        <v>2.3157500841791312</v>
      </c>
      <c r="K73" s="24">
        <v>2.3360169578198402</v>
      </c>
      <c r="L73" s="24">
        <v>2.3566339285657052</v>
      </c>
      <c r="M73" s="24">
        <v>2.3811334586805821</v>
      </c>
      <c r="N73" s="24">
        <v>2.4025190470680871</v>
      </c>
      <c r="O73" s="24">
        <v>2.4242641089555468</v>
      </c>
      <c r="P73" s="24">
        <v>2.446371681746645</v>
      </c>
      <c r="Q73" s="24">
        <v>2.4726260758283178</v>
      </c>
      <c r="R73" s="24">
        <v>2.495529509167675</v>
      </c>
      <c r="S73" s="24">
        <v>2.518805072109481</v>
      </c>
      <c r="T73" s="24">
        <v>2.5424558021375678</v>
      </c>
      <c r="U73" s="24">
        <v>2.5705265423376829</v>
      </c>
      <c r="V73" s="24">
        <v>2.5950005646666492</v>
      </c>
      <c r="W73" s="24">
        <v>2.6198594594643878</v>
      </c>
      <c r="X73" s="24">
        <v>2.649352130298618</v>
      </c>
      <c r="Y73" s="24">
        <v>2.6750556920463811</v>
      </c>
      <c r="Z73" s="24">
        <v>2.7011540739748141</v>
      </c>
      <c r="AA73" s="24">
        <v>2.727650417491942</v>
      </c>
      <c r="AB73" s="24">
        <v>2.759069988460038</v>
      </c>
      <c r="AC73" s="24">
        <v>2.7864393588607572</v>
      </c>
      <c r="AD73" s="24">
        <v>2.814216648665806</v>
      </c>
      <c r="AE73" s="24">
        <v>2.8424050759433381</v>
      </c>
      <c r="AF73" s="24">
        <v>2.8758155360294571</v>
      </c>
      <c r="AG73" s="24">
        <v>2.9049058942827619</v>
      </c>
      <c r="AH73" s="25">
        <v>2.9344176668137152</v>
      </c>
    </row>
    <row r="74" spans="1:34" x14ac:dyDescent="0.25">
      <c r="A74" s="23">
        <v>8</v>
      </c>
      <c r="B74" s="24">
        <v>1.928251738799704</v>
      </c>
      <c r="C74" s="24">
        <v>1.9431387123650199</v>
      </c>
      <c r="D74" s="24">
        <v>1.9583216115053901</v>
      </c>
      <c r="E74" s="24">
        <v>1.9764126066091849</v>
      </c>
      <c r="F74" s="24">
        <v>1.992245934020926</v>
      </c>
      <c r="G74" s="24">
        <v>2.008383808717376</v>
      </c>
      <c r="H74" s="24">
        <v>2.0248290299138141</v>
      </c>
      <c r="I74" s="24">
        <v>2.0444073076900811</v>
      </c>
      <c r="J74" s="24">
        <v>2.0615280494421411</v>
      </c>
      <c r="K74" s="24">
        <v>2.0789650021301722</v>
      </c>
      <c r="L74" s="24">
        <v>2.0967209650497458</v>
      </c>
      <c r="M74" s="24">
        <v>2.1178431831637199</v>
      </c>
      <c r="N74" s="24">
        <v>2.1362999480764731</v>
      </c>
      <c r="O74" s="24">
        <v>2.1550846743026781</v>
      </c>
      <c r="P74" s="24">
        <v>2.1742002649366809</v>
      </c>
      <c r="Q74" s="24">
        <v>2.1969238363312051</v>
      </c>
      <c r="R74" s="24">
        <v>2.21676625935019</v>
      </c>
      <c r="S74" s="24">
        <v>2.236948740162894</v>
      </c>
      <c r="T74" s="24">
        <v>2.2574741819438202</v>
      </c>
      <c r="U74" s="24">
        <v>2.281857868384729</v>
      </c>
      <c r="V74" s="24">
        <v>2.3031363617884342</v>
      </c>
      <c r="W74" s="24">
        <v>2.3247670962299618</v>
      </c>
      <c r="X74" s="24">
        <v>2.3504521582961919</v>
      </c>
      <c r="Y74" s="24">
        <v>2.3728563974983832</v>
      </c>
      <c r="Z74" s="24">
        <v>2.3956224001374031</v>
      </c>
      <c r="AA74" s="24">
        <v>2.418753173311941</v>
      </c>
      <c r="AB74" s="24">
        <v>2.4462041165609518</v>
      </c>
      <c r="AC74" s="24">
        <v>2.470135541914904</v>
      </c>
      <c r="AD74" s="24">
        <v>2.4944412703071199</v>
      </c>
      <c r="AE74" s="24">
        <v>2.5191243854964189</v>
      </c>
      <c r="AF74" s="24">
        <v>2.5484024785265582</v>
      </c>
      <c r="AG74" s="24">
        <v>2.573913937472633</v>
      </c>
      <c r="AH74" s="25">
        <v>2.599812634708067</v>
      </c>
    </row>
    <row r="75" spans="1:34" x14ac:dyDescent="0.25">
      <c r="A75" s="23">
        <v>8.5</v>
      </c>
      <c r="B75" s="24">
        <v>1.7256652519843321</v>
      </c>
      <c r="C75" s="24">
        <v>1.7382680339079779</v>
      </c>
      <c r="D75" s="24">
        <v>1.751138218923469</v>
      </c>
      <c r="E75" s="24">
        <v>1.766494819115882</v>
      </c>
      <c r="F75" s="24">
        <v>1.779953172933495</v>
      </c>
      <c r="G75" s="24">
        <v>1.793687126239716</v>
      </c>
      <c r="H75" s="24">
        <v>1.807699343940492</v>
      </c>
      <c r="I75" s="24">
        <v>1.82440218190582</v>
      </c>
      <c r="J75" s="24">
        <v>1.8390264481781511</v>
      </c>
      <c r="K75" s="24">
        <v>1.8539374179681289</v>
      </c>
      <c r="L75" s="24">
        <v>1.869137756261994</v>
      </c>
      <c r="M75" s="24">
        <v>1.887240769279662</v>
      </c>
      <c r="N75" s="24">
        <v>1.9030772250678181</v>
      </c>
      <c r="O75" s="24">
        <v>1.9192115751288781</v>
      </c>
      <c r="P75" s="24">
        <v>1.935646588247858</v>
      </c>
      <c r="Q75" s="24">
        <v>1.955204468874898</v>
      </c>
      <c r="R75" s="24">
        <v>1.9723004173651519</v>
      </c>
      <c r="S75" s="24">
        <v>1.9897057969863561</v>
      </c>
      <c r="T75" s="24">
        <v>2.007423376603676</v>
      </c>
      <c r="U75" s="24">
        <v>2.0284921662201119</v>
      </c>
      <c r="V75" s="24">
        <v>2.0468956879316869</v>
      </c>
      <c r="W75" s="24">
        <v>2.0656202643960908</v>
      </c>
      <c r="X75" s="24">
        <v>2.0878752136405052</v>
      </c>
      <c r="Y75" s="24">
        <v>2.1073052638257872</v>
      </c>
      <c r="Z75" s="24">
        <v>2.1270654658500101</v>
      </c>
      <c r="AA75" s="24">
        <v>2.1471586925025341</v>
      </c>
      <c r="AB75" s="24">
        <v>2.1710255289937161</v>
      </c>
      <c r="AC75" s="24">
        <v>2.191850164271048</v>
      </c>
      <c r="AD75" s="24">
        <v>2.213016931366536</v>
      </c>
      <c r="AE75" s="24">
        <v>2.2345287797296658</v>
      </c>
      <c r="AF75" s="24">
        <v>2.2600660516801492</v>
      </c>
      <c r="AG75" s="24">
        <v>2.2823357877306298</v>
      </c>
      <c r="AH75" s="25">
        <v>2.3049600312281391</v>
      </c>
    </row>
    <row r="76" spans="1:34" x14ac:dyDescent="0.25">
      <c r="A76" s="23">
        <v>9</v>
      </c>
      <c r="B76" s="24">
        <v>1.54935173941392</v>
      </c>
      <c r="C76" s="24">
        <v>1.559947035443608</v>
      </c>
      <c r="D76" s="24">
        <v>1.57078265722789</v>
      </c>
      <c r="E76" s="24">
        <v>1.583731198388787</v>
      </c>
      <c r="F76" s="24">
        <v>1.5950958606555139</v>
      </c>
      <c r="G76" s="24">
        <v>1.606708619760707</v>
      </c>
      <c r="H76" s="24">
        <v>1.6185720063009801</v>
      </c>
      <c r="I76" s="24">
        <v>1.6327327653503041</v>
      </c>
      <c r="J76" s="24">
        <v>1.645147859627635</v>
      </c>
      <c r="K76" s="24">
        <v>1.6578215951502491</v>
      </c>
      <c r="L76" s="24">
        <v>1.670756502595049</v>
      </c>
      <c r="M76" s="24">
        <v>1.686180696426415</v>
      </c>
      <c r="N76" s="24">
        <v>1.6996901680161931</v>
      </c>
      <c r="O76" s="24">
        <v>1.7134689119842861</v>
      </c>
      <c r="P76" s="24">
        <v>1.727519562806374</v>
      </c>
      <c r="Q76" s="24">
        <v>1.744259163591003</v>
      </c>
      <c r="R76" s="24">
        <v>1.7589079839202331</v>
      </c>
      <c r="S76" s="24">
        <v>1.773837053863599</v>
      </c>
      <c r="T76" s="24">
        <v>1.7890490079769339</v>
      </c>
      <c r="U76" s="24">
        <v>1.807157336709039</v>
      </c>
      <c r="V76" s="24">
        <v>1.822991254537679</v>
      </c>
      <c r="W76" s="24">
        <v>1.839116485980107</v>
      </c>
      <c r="X76" s="24">
        <v>1.858301097354301</v>
      </c>
      <c r="Y76" s="24">
        <v>1.8750669026273961</v>
      </c>
      <c r="Z76" s="24">
        <v>1.8921326932875051</v>
      </c>
      <c r="AA76" s="24">
        <v>1.909501207814652</v>
      </c>
      <c r="AB76" s="24">
        <v>1.9301507375146669</v>
      </c>
      <c r="AC76" s="24">
        <v>1.948184548261594</v>
      </c>
      <c r="AD76" s="24">
        <v>1.9665297647525231</v>
      </c>
      <c r="AE76" s="24">
        <v>1.985189202127609</v>
      </c>
      <c r="AF76" s="24">
        <v>2.0073594779801689</v>
      </c>
      <c r="AG76" s="24">
        <v>2.0267094781227568</v>
      </c>
      <c r="AH76" s="25">
        <v>2.046382700015998</v>
      </c>
    </row>
    <row r="77" spans="1:34" x14ac:dyDescent="0.25">
      <c r="A77" s="23">
        <v>9.5</v>
      </c>
      <c r="B77" s="24">
        <v>1.3964995392097621</v>
      </c>
      <c r="C77" s="24">
        <v>1.4053488656692701</v>
      </c>
      <c r="D77" s="24">
        <v>1.414412885692077</v>
      </c>
      <c r="E77" s="24">
        <v>1.4252619827067321</v>
      </c>
      <c r="F77" s="24">
        <v>1.43479904604188</v>
      </c>
      <c r="G77" s="24">
        <v>1.4445581487113099</v>
      </c>
      <c r="H77" s="24">
        <v>1.4545416870023</v>
      </c>
      <c r="I77" s="24">
        <v>1.4664760070359639</v>
      </c>
      <c r="J77" s="24">
        <v>1.476954043379092</v>
      </c>
      <c r="K77" s="24">
        <v>1.487664103841092</v>
      </c>
      <c r="L77" s="24">
        <v>1.498608584789537</v>
      </c>
      <c r="M77" s="24">
        <v>1.5116766243500119</v>
      </c>
      <c r="N77" s="24">
        <v>1.5231372472436939</v>
      </c>
      <c r="O77" s="24">
        <v>1.5348399657670571</v>
      </c>
      <c r="P77" s="24">
        <v>1.5467872800864499</v>
      </c>
      <c r="Q77" s="24">
        <v>1.561038290959148</v>
      </c>
      <c r="R77" s="24">
        <v>1.573524140071124</v>
      </c>
      <c r="S77" s="24">
        <v>1.586262502426379</v>
      </c>
      <c r="T77" s="24">
        <v>1.599255878271413</v>
      </c>
      <c r="U77" s="24">
        <v>1.6147404610647369</v>
      </c>
      <c r="V77" s="24">
        <v>1.6282949533956981</v>
      </c>
      <c r="W77" s="24">
        <v>1.6421124633473689</v>
      </c>
      <c r="X77" s="24">
        <v>1.6585687908083451</v>
      </c>
      <c r="Y77" s="24">
        <v>1.672965105850043</v>
      </c>
      <c r="Z77" s="24">
        <v>1.687632684972783</v>
      </c>
      <c r="AA77" s="24">
        <v>1.702574132347259</v>
      </c>
      <c r="AB77" s="24">
        <v>1.7203554342281779</v>
      </c>
      <c r="AC77" s="24">
        <v>1.7358991965669739</v>
      </c>
      <c r="AD77" s="24">
        <v>1.751725083721579</v>
      </c>
      <c r="AE77" s="24">
        <v>1.767835776522811</v>
      </c>
      <c r="AF77" s="24">
        <v>1.7869951602645859</v>
      </c>
      <c r="AG77" s="24">
        <v>1.803732222063045</v>
      </c>
      <c r="AH77" s="25">
        <v>1.820762665061737</v>
      </c>
    </row>
    <row r="78" spans="1:34" x14ac:dyDescent="0.25">
      <c r="A78" s="23">
        <v>10</v>
      </c>
      <c r="B78" s="24">
        <v>1.264456169841178</v>
      </c>
      <c r="C78" s="24">
        <v>1.2718058536303449</v>
      </c>
      <c r="D78" s="24">
        <v>1.279346043937474</v>
      </c>
      <c r="E78" s="24">
        <v>1.288386590696569</v>
      </c>
      <c r="F78" s="24">
        <v>1.2963469582955089</v>
      </c>
      <c r="G78" s="24">
        <v>1.3045047528705029</v>
      </c>
      <c r="H78" s="24">
        <v>1.312862236399496</v>
      </c>
      <c r="I78" s="24">
        <v>1.322868036323249</v>
      </c>
      <c r="J78" s="24">
        <v>1.331665939369032</v>
      </c>
      <c r="K78" s="24">
        <v>1.340670694553235</v>
      </c>
      <c r="L78" s="24">
        <v>1.3498845639340959</v>
      </c>
      <c r="M78" s="24">
        <v>1.3609013931445</v>
      </c>
      <c r="N78" s="24">
        <v>1.370576113420432</v>
      </c>
      <c r="O78" s="24">
        <v>1.38046719772337</v>
      </c>
      <c r="P78" s="24">
        <v>1.390577011910328</v>
      </c>
      <c r="Q78" s="24">
        <v>1.4026514018069829</v>
      </c>
      <c r="R78" s="24">
        <v>1.4132432472215399</v>
      </c>
      <c r="S78" s="24">
        <v>1.4240613146544761</v>
      </c>
      <c r="T78" s="24">
        <v>1.435107970042957</v>
      </c>
      <c r="U78" s="24">
        <v>1.4482878008484561</v>
      </c>
      <c r="V78" s="24">
        <v>1.459837856643061</v>
      </c>
      <c r="W78" s="24">
        <v>1.471624079211252</v>
      </c>
      <c r="X78" s="24">
        <v>1.485676455721419</v>
      </c>
      <c r="Y78" s="24">
        <v>1.497982845788572</v>
      </c>
      <c r="Z78" s="24">
        <v>1.5105332237767539</v>
      </c>
      <c r="AA78" s="24">
        <v>1.5233300595473229</v>
      </c>
      <c r="AB78" s="24">
        <v>1.5385744915866251</v>
      </c>
      <c r="AC78" s="24">
        <v>1.551913792215631</v>
      </c>
      <c r="AD78" s="24">
        <v>1.565507381878207</v>
      </c>
      <c r="AE78" s="24">
        <v>1.5793578070958401</v>
      </c>
      <c r="AF78" s="24">
        <v>1.595844681719379</v>
      </c>
      <c r="AG78" s="24">
        <v>1.6102604133135361</v>
      </c>
      <c r="AH78" s="25">
        <v>1.6249411307034649</v>
      </c>
    </row>
    <row r="79" spans="1:34" x14ac:dyDescent="0.25">
      <c r="A79" s="23">
        <v>10.5</v>
      </c>
      <c r="B79" s="24">
        <v>1.1507283301255089</v>
      </c>
      <c r="C79" s="24">
        <v>1.156809508720241</v>
      </c>
      <c r="D79" s="24">
        <v>1.163058451933553</v>
      </c>
      <c r="E79" s="24">
        <v>1.170563621333176</v>
      </c>
      <c r="F79" s="24">
        <v>1.177183006967343</v>
      </c>
      <c r="G79" s="24">
        <v>1.1839766523652939</v>
      </c>
      <c r="H79" s="24">
        <v>1.190946685195639</v>
      </c>
      <c r="I79" s="24">
        <v>1.19930416292064</v>
      </c>
      <c r="J79" s="24">
        <v>1.2066636678819991</v>
      </c>
      <c r="K79" s="24">
        <v>1.214206298147285</v>
      </c>
      <c r="L79" s="24">
        <v>1.2219341814653999</v>
      </c>
      <c r="M79" s="24">
        <v>1.2311870232519599</v>
      </c>
      <c r="N79" s="24">
        <v>1.2393235975645529</v>
      </c>
      <c r="O79" s="24">
        <v>1.247652249447434</v>
      </c>
      <c r="P79" s="24">
        <v>1.256175210448282</v>
      </c>
      <c r="Q79" s="24">
        <v>1.2663672273101909</v>
      </c>
      <c r="R79" s="24">
        <v>1.2753188471232251</v>
      </c>
      <c r="S79" s="24">
        <v>1.284471842875696</v>
      </c>
      <c r="T79" s="24">
        <v>1.2938284461954359</v>
      </c>
      <c r="U79" s="24">
        <v>1.3050047979694761</v>
      </c>
      <c r="V79" s="24">
        <v>1.3148102167651099</v>
      </c>
      <c r="W79" s="24">
        <v>1.324826396633163</v>
      </c>
      <c r="X79" s="24">
        <v>1.3367814341603379</v>
      </c>
      <c r="Y79" s="24">
        <v>1.347262275085862</v>
      </c>
      <c r="Z79" s="24">
        <v>1.357961272918357</v>
      </c>
      <c r="AA79" s="24">
        <v>1.368880763209849</v>
      </c>
      <c r="AB79" s="24">
        <v>1.3819019623904201</v>
      </c>
      <c r="AC79" s="24">
        <v>1.3933071985840391</v>
      </c>
      <c r="AD79" s="24">
        <v>1.4049403331749479</v>
      </c>
      <c r="AE79" s="24">
        <v>1.4168037783753</v>
      </c>
      <c r="AF79" s="24">
        <v>1.4309388058785579</v>
      </c>
      <c r="AG79" s="24">
        <v>1.4433096259843059</v>
      </c>
      <c r="AH79" s="25">
        <v>1.455918481627321</v>
      </c>
    </row>
    <row r="80" spans="1:34" x14ac:dyDescent="0.25">
      <c r="A80" s="23">
        <v>11</v>
      </c>
      <c r="B80" s="24">
        <v>1.0529818992281359</v>
      </c>
      <c r="C80" s="24">
        <v>1.0580105206804</v>
      </c>
      <c r="D80" s="24">
        <v>1.063185609997821</v>
      </c>
      <c r="E80" s="24">
        <v>1.0694108539394711</v>
      </c>
      <c r="F80" s="24">
        <v>1.074909781956364</v>
      </c>
      <c r="G80" s="24">
        <v>1.0805612476707269</v>
      </c>
      <c r="H80" s="24">
        <v>1.0863672444418371</v>
      </c>
      <c r="I80" s="24">
        <v>1.0933388768846519</v>
      </c>
      <c r="J80" s="24">
        <v>1.0994865295505749</v>
      </c>
      <c r="K80" s="24">
        <v>1.105795025831886</v>
      </c>
      <c r="L80" s="24">
        <v>1.112266359168155</v>
      </c>
      <c r="M80" s="24">
        <v>1.1200247154625069</v>
      </c>
      <c r="N80" s="24">
        <v>1.126855711042235</v>
      </c>
      <c r="O80" s="24">
        <v>1.1338559428814889</v>
      </c>
      <c r="P80" s="24">
        <v>1.141027508218613</v>
      </c>
      <c r="Q80" s="24">
        <v>1.14961367899248</v>
      </c>
      <c r="R80" s="24">
        <v>1.157163661875954</v>
      </c>
      <c r="S80" s="24">
        <v>1.164891619765879</v>
      </c>
      <c r="T80" s="24">
        <v>1.172799649980754</v>
      </c>
      <c r="U80" s="24">
        <v>1.182256074685107</v>
      </c>
      <c r="V80" s="24">
        <v>1.19056146659522</v>
      </c>
      <c r="W80" s="24">
        <v>1.1990536590225429</v>
      </c>
      <c r="X80" s="24">
        <v>1.209200248539952</v>
      </c>
      <c r="Y80" s="24">
        <v>1.2181047267328271</v>
      </c>
      <c r="Z80" s="24">
        <v>1.2272029759645739</v>
      </c>
      <c r="AA80" s="24">
        <v>1.2364971974778829</v>
      </c>
      <c r="AB80" s="24">
        <v>1.2475910797880181</v>
      </c>
      <c r="AC80" s="24">
        <v>1.257317459396718</v>
      </c>
      <c r="AD80" s="24">
        <v>1.2672467919123851</v>
      </c>
      <c r="AE80" s="24">
        <v>1.277381355237837</v>
      </c>
      <c r="AF80" s="24">
        <v>1.289467476624178</v>
      </c>
      <c r="AG80" s="24">
        <v>1.3000546145334699</v>
      </c>
      <c r="AH80" s="25">
        <v>1.3108542828674821</v>
      </c>
    </row>
    <row r="81" spans="1:34" x14ac:dyDescent="0.25">
      <c r="A81" s="23">
        <v>11.5</v>
      </c>
      <c r="B81" s="24">
        <v>0.96904193666244332</v>
      </c>
      <c r="C81" s="24">
        <v>0.97321875960027115</v>
      </c>
      <c r="D81" s="24">
        <v>0.97752219879578894</v>
      </c>
      <c r="E81" s="24">
        <v>0.98270524818636973</v>
      </c>
      <c r="F81" s="24">
        <v>0.98728905350955121</v>
      </c>
      <c r="G81" s="24">
        <v>0.99200511960984517</v>
      </c>
      <c r="H81" s="24">
        <v>0.99685530553719526</v>
      </c>
      <c r="I81" s="24">
        <v>1.002685848619798</v>
      </c>
      <c r="J81" s="24">
        <v>1.007833005355333</v>
      </c>
      <c r="K81" s="24">
        <v>1.0131201691636771</v>
      </c>
      <c r="L81" s="24">
        <v>1.018549199175065</v>
      </c>
      <c r="M81" s="24">
        <v>1.025064850914249</v>
      </c>
      <c r="N81" s="24">
        <v>1.03080764556765</v>
      </c>
      <c r="O81" s="24">
        <v>1.0366982803157709</v>
      </c>
      <c r="P81" s="24">
        <v>1.042738718087626</v>
      </c>
      <c r="Q81" s="24">
        <v>1.049977848725562</v>
      </c>
      <c r="R81" s="24">
        <v>1.0563495939275021</v>
      </c>
      <c r="S81" s="24">
        <v>1.062877358348864</v>
      </c>
      <c r="T81" s="24">
        <v>1.0695631049988139</v>
      </c>
      <c r="U81" s="24">
        <v>1.0775654336006619</v>
      </c>
      <c r="V81" s="24">
        <v>1.084600219314767</v>
      </c>
      <c r="W81" s="24">
        <v>1.091799290136829</v>
      </c>
      <c r="X81" s="24">
        <v>1.1004086016231061</v>
      </c>
      <c r="Y81" s="24">
        <v>1.107970714068375</v>
      </c>
      <c r="Z81" s="24">
        <v>1.115703656830374</v>
      </c>
      <c r="AA81" s="24">
        <v>1.123609496842459</v>
      </c>
      <c r="AB81" s="24">
        <v>1.13305425727586</v>
      </c>
      <c r="AC81" s="24">
        <v>1.141341798726172</v>
      </c>
      <c r="AD81" s="24">
        <v>1.149808792739085</v>
      </c>
      <c r="AE81" s="24">
        <v>1.158457382908082</v>
      </c>
      <c r="AF81" s="24">
        <v>1.168779818186275</v>
      </c>
      <c r="AG81" s="24">
        <v>1.1778293137671321</v>
      </c>
      <c r="AH81" s="25">
        <v>1.187067279806117</v>
      </c>
    </row>
    <row r="82" spans="1:34" x14ac:dyDescent="0.25">
      <c r="A82" s="23">
        <v>12</v>
      </c>
      <c r="B82" s="24">
        <v>0.89689268228984531</v>
      </c>
      <c r="C82" s="24">
        <v>0.9004032759173326</v>
      </c>
      <c r="D82" s="24">
        <v>0.90402207934100021</v>
      </c>
      <c r="E82" s="24">
        <v>0.90838294409282405</v>
      </c>
      <c r="F82" s="24">
        <v>0.91224177222192027</v>
      </c>
      <c r="G82" s="24">
        <v>0.91621402935372909</v>
      </c>
      <c r="H82" s="24">
        <v>0.9203014402288604</v>
      </c>
      <c r="I82" s="24">
        <v>0.92521792887863219</v>
      </c>
      <c r="J82" s="24">
        <v>0.9295607566248959</v>
      </c>
      <c r="K82" s="24">
        <v>0.93402420004734343</v>
      </c>
      <c r="L82" s="24">
        <v>0.93860998396687723</v>
      </c>
      <c r="M82" s="24">
        <v>0.94411699109334735</v>
      </c>
      <c r="N82" s="24">
        <v>0.94897377320302145</v>
      </c>
      <c r="O82" s="24">
        <v>0.95395844438856991</v>
      </c>
      <c r="P82" s="24">
        <v>0.95907283326966974</v>
      </c>
      <c r="Q82" s="24">
        <v>0.96520600872919526</v>
      </c>
      <c r="R82" s="24">
        <v>0.97060772607368972</v>
      </c>
      <c r="S82" s="24">
        <v>0.97614495199653495</v>
      </c>
      <c r="T82" s="24">
        <v>0.98181951519756228</v>
      </c>
      <c r="U82" s="24">
        <v>0.98861585766949389</v>
      </c>
      <c r="V82" s="24">
        <v>0.99459426845316712</v>
      </c>
      <c r="W82" s="24">
        <v>1.000715894081502</v>
      </c>
      <c r="X82" s="24">
        <v>1.008041376520689</v>
      </c>
      <c r="Y82" s="24">
        <v>1.0144799307794601</v>
      </c>
      <c r="Z82" s="24">
        <v>1.021067819778775</v>
      </c>
      <c r="AA82" s="24">
        <v>1.027806976142658</v>
      </c>
      <c r="AB82" s="24">
        <v>1.0358630886984339</v>
      </c>
      <c r="AC82" s="24">
        <v>1.0429366209929549</v>
      </c>
      <c r="AD82" s="24">
        <v>1.0501675506516659</v>
      </c>
      <c r="AE82" s="24">
        <v>1.0575578869587181</v>
      </c>
      <c r="AF82" s="24">
        <v>1.0663841351429439</v>
      </c>
      <c r="AG82" s="24">
        <v>1.074126838839448</v>
      </c>
      <c r="AH82" s="25">
        <v>1.082035398173447</v>
      </c>
    </row>
    <row r="83" spans="1:34" x14ac:dyDescent="0.25">
      <c r="A83" s="23">
        <v>12.5</v>
      </c>
      <c r="B83" s="24">
        <v>0.83467755631978935</v>
      </c>
      <c r="C83" s="24">
        <v>0.8376923004170963</v>
      </c>
      <c r="D83" s="24">
        <v>0.84079829299503095</v>
      </c>
      <c r="E83" s="24">
        <v>0.84453926202582008</v>
      </c>
      <c r="F83" s="24">
        <v>0.8478480690365211</v>
      </c>
      <c r="G83" s="24">
        <v>0.85125291842149231</v>
      </c>
      <c r="H83" s="24">
        <v>0.8547554006120095</v>
      </c>
      <c r="I83" s="24">
        <v>0.85896714876174018</v>
      </c>
      <c r="J83" s="24">
        <v>0.86268662503590932</v>
      </c>
      <c r="K83" s="24">
        <v>0.86650877073559496</v>
      </c>
      <c r="L83" s="24">
        <v>0.87043517637236678</v>
      </c>
      <c r="M83" s="24">
        <v>0.87514987783397957</v>
      </c>
      <c r="N83" s="24">
        <v>0.87930764635859293</v>
      </c>
      <c r="O83" s="24">
        <v>0.88357479808618966</v>
      </c>
      <c r="P83" s="24">
        <v>0.88795302732711356</v>
      </c>
      <c r="Q83" s="24">
        <v>0.89320361157115502</v>
      </c>
      <c r="R83" s="24">
        <v>0.89782832145835656</v>
      </c>
      <c r="S83" s="24">
        <v>0.90256947442879465</v>
      </c>
      <c r="T83" s="24">
        <v>0.90742876487296686</v>
      </c>
      <c r="U83" s="24">
        <v>0.91324951019297784</v>
      </c>
      <c r="V83" s="24">
        <v>0.91837058788786052</v>
      </c>
      <c r="W83" s="24">
        <v>0.92361525531006738</v>
      </c>
      <c r="X83" s="24">
        <v>0.92989263669161115</v>
      </c>
      <c r="Y83" s="24">
        <v>0.9354112509010567</v>
      </c>
      <c r="Z83" s="24">
        <v>0.94105914942081814</v>
      </c>
      <c r="AA83" s="24">
        <v>0.94683813056558452</v>
      </c>
      <c r="AB83" s="24">
        <v>0.95374834824825483</v>
      </c>
      <c r="AC83" s="24">
        <v>0.95981751096564261</v>
      </c>
      <c r="AD83" s="24">
        <v>0.96602346099476843</v>
      </c>
      <c r="AE83" s="24">
        <v>0.97236807331044861</v>
      </c>
      <c r="AF83" s="24">
        <v>0.979947912420294</v>
      </c>
      <c r="AG83" s="24">
        <v>0.98659948525259145</v>
      </c>
      <c r="AH83" s="25">
        <v>0.99339574404770792</v>
      </c>
    </row>
    <row r="84" spans="1:34" x14ac:dyDescent="0.25">
      <c r="A84" s="23">
        <v>13</v>
      </c>
      <c r="B84" s="24">
        <v>0.78069915930973843</v>
      </c>
      <c r="C84" s="24">
        <v>0.78337324423308718</v>
      </c>
      <c r="D84" s="24">
        <v>0.78612306146746835</v>
      </c>
      <c r="E84" s="24">
        <v>0.78942870270034993</v>
      </c>
      <c r="F84" s="24">
        <v>0.79234725524440996</v>
      </c>
      <c r="G84" s="24">
        <v>0.79534590868025479</v>
      </c>
      <c r="H84" s="24">
        <v>0.79842611912982653</v>
      </c>
      <c r="I84" s="24">
        <v>0.80212471971771482</v>
      </c>
      <c r="J84" s="24">
        <v>0.80538663261303212</v>
      </c>
      <c r="K84" s="24">
        <v>0.80873471382915629</v>
      </c>
      <c r="L84" s="24">
        <v>0.81217041956832337</v>
      </c>
      <c r="M84" s="24">
        <v>0.81629143331834664</v>
      </c>
      <c r="N84" s="24">
        <v>0.81992199779262964</v>
      </c>
      <c r="O84" s="24">
        <v>0.82364488474296227</v>
      </c>
      <c r="P84" s="24">
        <v>0.82746165417035455</v>
      </c>
      <c r="Q84" s="24">
        <v>0.83203529016724809</v>
      </c>
      <c r="R84" s="24">
        <v>0.83606082357337441</v>
      </c>
      <c r="S84" s="24">
        <v>0.84018517971357964</v>
      </c>
      <c r="T84" s="24">
        <v>0.84440991866902748</v>
      </c>
      <c r="U84" s="24">
        <v>0.84946773482052185</v>
      </c>
      <c r="V84" s="24">
        <v>0.85391533184431856</v>
      </c>
      <c r="W84" s="24">
        <v>0.8584683386240578</v>
      </c>
      <c r="X84" s="24">
        <v>0.8639156259428149</v>
      </c>
      <c r="Y84" s="24">
        <v>0.86870272881616917</v>
      </c>
      <c r="Z84" s="24">
        <v>0.87360051071556777</v>
      </c>
      <c r="AA84" s="24">
        <v>0.87861063564636588</v>
      </c>
      <c r="AB84" s="24">
        <v>0.88459999046585491</v>
      </c>
      <c r="AC84" s="24">
        <v>0.88985923376083209</v>
      </c>
      <c r="AD84" s="24">
        <v>0.8952360994610522</v>
      </c>
      <c r="AE84" s="24">
        <v>0.90073232823199767</v>
      </c>
      <c r="AF84" s="24">
        <v>0.90729781529245634</v>
      </c>
      <c r="AG84" s="24">
        <v>0.91305872885675821</v>
      </c>
      <c r="AH84" s="25">
        <v>0.91894460385515997</v>
      </c>
    </row>
    <row r="85" spans="1:34" x14ac:dyDescent="0.25">
      <c r="A85" s="23">
        <v>13.5</v>
      </c>
      <c r="B85" s="24">
        <v>0.73341927216518288</v>
      </c>
      <c r="C85" s="24">
        <v>0.73589269884686215</v>
      </c>
      <c r="D85" s="24">
        <v>0.73842778681593502</v>
      </c>
      <c r="E85" s="24">
        <v>0.74146494717944644</v>
      </c>
      <c r="F85" s="24">
        <v>0.74413782248468341</v>
      </c>
      <c r="G85" s="24">
        <v>0.74687630234517632</v>
      </c>
      <c r="H85" s="24">
        <v>0.74968170857353367</v>
      </c>
      <c r="I85" s="24">
        <v>0.75304103354318352</v>
      </c>
      <c r="J85" s="24">
        <v>0.75599598172895299</v>
      </c>
      <c r="K85" s="24">
        <v>0.75902204227677694</v>
      </c>
      <c r="L85" s="24">
        <v>0.76212053707955718</v>
      </c>
      <c r="M85" s="24">
        <v>0.76582876007666356</v>
      </c>
      <c r="N85" s="24">
        <v>0.76908874061140864</v>
      </c>
      <c r="O85" s="24">
        <v>0.77242542804122682</v>
      </c>
      <c r="P85" s="24">
        <v>0.77584024805779417</v>
      </c>
      <c r="Q85" s="24">
        <v>0.77992485778128262</v>
      </c>
      <c r="R85" s="24">
        <v>0.78351385625861436</v>
      </c>
      <c r="S85" s="24">
        <v>0.78718550226682471</v>
      </c>
      <c r="T85" s="24">
        <v>0.79094122157774394</v>
      </c>
      <c r="U85" s="24">
        <v>0.79543105554953442</v>
      </c>
      <c r="V85" s="24">
        <v>0.79937383489601432</v>
      </c>
      <c r="W85" s="24">
        <v>0.80340528917301257</v>
      </c>
      <c r="X85" s="24">
        <v>0.80822276842924878</v>
      </c>
      <c r="Y85" s="24">
        <v>0.8124515992558119</v>
      </c>
      <c r="Z85" s="24">
        <v>0.8167739489701048</v>
      </c>
      <c r="AA85" s="24">
        <v>0.82119134726814924</v>
      </c>
      <c r="AB85" s="24">
        <v>0.82646715023979112</v>
      </c>
      <c r="AC85" s="24">
        <v>0.83109573484314569</v>
      </c>
      <c r="AD85" s="24">
        <v>0.83582422209120433</v>
      </c>
      <c r="AE85" s="24">
        <v>0.84065421834011655</v>
      </c>
      <c r="AF85" s="24">
        <v>0.8464196893815914</v>
      </c>
      <c r="AG85" s="24">
        <v>0.85147522585017255</v>
      </c>
      <c r="AH85" s="25">
        <v>0.85663744437009126</v>
      </c>
    </row>
    <row r="86" spans="1:34" x14ac:dyDescent="0.25">
      <c r="A86" s="23">
        <v>14</v>
      </c>
      <c r="B86" s="24">
        <v>0.69145885613963798</v>
      </c>
      <c r="C86" s="24">
        <v>0.69385643608799763</v>
      </c>
      <c r="D86" s="24">
        <v>0.69630305144606952</v>
      </c>
      <c r="E86" s="24">
        <v>0.69922085687415325</v>
      </c>
      <c r="F86" s="24">
        <v>0.70177744274444853</v>
      </c>
      <c r="G86" s="24">
        <v>0.7043865819794275</v>
      </c>
      <c r="H86" s="24">
        <v>0.7070494620823653</v>
      </c>
      <c r="I86" s="24">
        <v>0.71022566238278906</v>
      </c>
      <c r="J86" s="24">
        <v>0.71300905510437984</v>
      </c>
      <c r="K86" s="24">
        <v>0.71584994937523028</v>
      </c>
      <c r="L86" s="24">
        <v>0.7187495327789073</v>
      </c>
      <c r="M86" s="24">
        <v>0.72220814098717934</v>
      </c>
      <c r="N86" s="24">
        <v>0.72523896826924372</v>
      </c>
      <c r="O86" s="24">
        <v>0.72833233201136194</v>
      </c>
      <c r="P86" s="24">
        <v>0.73148952359587649</v>
      </c>
      <c r="Q86" s="24">
        <v>0.73525530802511119</v>
      </c>
      <c r="R86" s="24">
        <v>0.73855522370199367</v>
      </c>
      <c r="S86" s="24">
        <v>0.74192305685251148</v>
      </c>
      <c r="T86" s="24">
        <v>0.74536009893916111</v>
      </c>
      <c r="U86" s="24">
        <v>0.74945917672546758</v>
      </c>
      <c r="V86" s="24">
        <v>0.75305061196446266</v>
      </c>
      <c r="W86" s="24">
        <v>0.75671543245450879</v>
      </c>
      <c r="X86" s="24">
        <v>0.76108566865389526</v>
      </c>
      <c r="Y86" s="24">
        <v>0.76491427729902906</v>
      </c>
      <c r="Z86" s="24">
        <v>0.76882068983953566</v>
      </c>
      <c r="AA86" s="24">
        <v>0.77280630166210229</v>
      </c>
      <c r="AB86" s="24">
        <v>0.77755814280663726</v>
      </c>
      <c r="AC86" s="24">
        <v>0.78172014002521928</v>
      </c>
      <c r="AD86" s="24">
        <v>0.78596576527392392</v>
      </c>
      <c r="AE86" s="24">
        <v>0.79029649059956708</v>
      </c>
      <c r="AF86" s="24">
        <v>0.79545856065786746</v>
      </c>
      <c r="AG86" s="24">
        <v>0.79997881277906613</v>
      </c>
      <c r="AH86" s="25">
        <v>0.80458891271479693</v>
      </c>
    </row>
    <row r="87" spans="1:34" x14ac:dyDescent="0.25">
      <c r="A87" s="23">
        <v>14.5</v>
      </c>
      <c r="B87" s="24">
        <v>0.65359805283463202</v>
      </c>
      <c r="C87" s="24">
        <v>0.65602940813408805</v>
      </c>
      <c r="D87" s="24">
        <v>0.65849861811153176</v>
      </c>
      <c r="E87" s="24">
        <v>0.66142847354354084</v>
      </c>
      <c r="F87" s="24">
        <v>0.66398296835883996</v>
      </c>
      <c r="G87" s="24">
        <v>0.66657841049420807</v>
      </c>
      <c r="H87" s="24">
        <v>0.66921585314358667</v>
      </c>
      <c r="I87" s="24">
        <v>0.6723473587292057</v>
      </c>
      <c r="J87" s="24">
        <v>0.67507941580805131</v>
      </c>
      <c r="K87" s="24">
        <v>0.67785680876931786</v>
      </c>
      <c r="L87" s="24">
        <v>0.68068059088723898</v>
      </c>
      <c r="M87" s="24">
        <v>0.68403503927616605</v>
      </c>
      <c r="N87" s="24">
        <v>0.68696295456847056</v>
      </c>
      <c r="O87" s="24">
        <v>0.68994068103176653</v>
      </c>
      <c r="P87" s="24">
        <v>0.6929693757390627</v>
      </c>
      <c r="Q87" s="24">
        <v>0.69656881485860245</v>
      </c>
      <c r="R87" s="24">
        <v>0.69971191043944425</v>
      </c>
      <c r="S87" s="24">
        <v>0.702909638582635</v>
      </c>
      <c r="T87" s="24">
        <v>0.70616315644133709</v>
      </c>
      <c r="U87" s="24">
        <v>0.71003098304178724</v>
      </c>
      <c r="V87" s="24">
        <v>0.71340935831919405</v>
      </c>
      <c r="W87" s="24">
        <v>0.71684727431414152</v>
      </c>
      <c r="X87" s="24">
        <v>0.72093511146775868</v>
      </c>
      <c r="Y87" s="24">
        <v>0.72450635837289057</v>
      </c>
      <c r="Z87" s="24">
        <v>0.72814113932699476</v>
      </c>
      <c r="AA87" s="24">
        <v>0.7318407154074249</v>
      </c>
      <c r="AB87" s="24">
        <v>0.73624046375100216</v>
      </c>
      <c r="AC87" s="24">
        <v>0.7400847554677259</v>
      </c>
      <c r="AD87" s="24">
        <v>0.74399784574594796</v>
      </c>
      <c r="AE87" s="24">
        <v>0.74798107232315048</v>
      </c>
      <c r="AF87" s="24">
        <v>0.75271863543949435</v>
      </c>
      <c r="AG87" s="24">
        <v>0.75685850653771247</v>
      </c>
      <c r="AH87" s="25">
        <v>0.76107283635961431</v>
      </c>
    </row>
    <row r="88" spans="1:34" x14ac:dyDescent="0.25">
      <c r="A88" s="23">
        <v>15</v>
      </c>
      <c r="B88" s="24">
        <v>0.61877618419974234</v>
      </c>
      <c r="C88" s="24">
        <v>0.62133574751077292</v>
      </c>
      <c r="D88" s="24">
        <v>0.62392342991402328</v>
      </c>
      <c r="E88" s="24">
        <v>0.62697901929471689</v>
      </c>
      <c r="F88" s="24">
        <v>0.6296304320110292</v>
      </c>
      <c r="G88" s="24">
        <v>0.63231263114875291</v>
      </c>
      <c r="H88" s="24">
        <v>0.63502653559249611</v>
      </c>
      <c r="I88" s="24">
        <v>0.63823405542313894</v>
      </c>
      <c r="J88" s="24">
        <v>0.64101980725673713</v>
      </c>
      <c r="K88" s="24">
        <v>0.64384017445187391</v>
      </c>
      <c r="L88" s="24">
        <v>0.64669607597345058</v>
      </c>
      <c r="M88" s="24">
        <v>0.65007409851793041</v>
      </c>
      <c r="N88" s="24">
        <v>0.65301015365945958</v>
      </c>
      <c r="O88" s="24">
        <v>0.65598473982887484</v>
      </c>
      <c r="P88" s="24">
        <v>0.65899887978985128</v>
      </c>
      <c r="Q88" s="24">
        <v>0.66256673258966192</v>
      </c>
      <c r="R88" s="24">
        <v>0.66567008135493455</v>
      </c>
      <c r="S88" s="24">
        <v>0.66881622291722709</v>
      </c>
      <c r="T88" s="24">
        <v>0.6720061801203675</v>
      </c>
      <c r="U88" s="24">
        <v>0.67578453953999595</v>
      </c>
      <c r="V88" s="24">
        <v>0.67907294957777364</v>
      </c>
      <c r="W88" s="24">
        <v>0.68240850094553851</v>
      </c>
      <c r="X88" s="24">
        <v>0.68636106206987346</v>
      </c>
      <c r="Y88" s="24">
        <v>0.68980261825249367</v>
      </c>
      <c r="Z88" s="24">
        <v>0.69329488378364268</v>
      </c>
      <c r="AA88" s="24">
        <v>0.69683898543134093</v>
      </c>
      <c r="AB88" s="24">
        <v>0.70104078900551781</v>
      </c>
      <c r="AC88" s="24">
        <v>0.70470106767936214</v>
      </c>
      <c r="AD88" s="24">
        <v>0.70841676059203795</v>
      </c>
      <c r="AE88" s="24">
        <v>0.71218907117169372</v>
      </c>
      <c r="AF88" s="24">
        <v>0.71666330039270909</v>
      </c>
      <c r="AG88" s="24">
        <v>0.72056250436841407</v>
      </c>
      <c r="AH88" s="25">
        <v>0.72452222312291203</v>
      </c>
    </row>
    <row r="89" spans="1:34" x14ac:dyDescent="0.25">
      <c r="A89" s="23">
        <v>15.5</v>
      </c>
      <c r="B89" s="24">
        <v>0.58609175253253576</v>
      </c>
      <c r="C89" s="24">
        <v>0.5888587670916835</v>
      </c>
      <c r="D89" s="24">
        <v>0.59164561030324114</v>
      </c>
      <c r="E89" s="24">
        <v>0.5949228965827873</v>
      </c>
      <c r="F89" s="24">
        <v>0.5977550467321866</v>
      </c>
      <c r="G89" s="24">
        <v>0.6006092675502972</v>
      </c>
      <c r="H89" s="24">
        <v>0.6034863436123924</v>
      </c>
      <c r="I89" s="24">
        <v>0.60687286565329679</v>
      </c>
      <c r="J89" s="24">
        <v>0.60980215321520848</v>
      </c>
      <c r="K89" s="24">
        <v>0.61275678076373463</v>
      </c>
      <c r="L89" s="24">
        <v>0.61573753295444245</v>
      </c>
      <c r="M89" s="24">
        <v>0.61924914263478137</v>
      </c>
      <c r="N89" s="24">
        <v>0.62228920004058441</v>
      </c>
      <c r="O89" s="24">
        <v>0.62535795347712519</v>
      </c>
      <c r="P89" s="24">
        <v>0.62845629139874515</v>
      </c>
      <c r="Q89" s="24">
        <v>0.63210959587420146</v>
      </c>
      <c r="R89" s="24">
        <v>0.63527508168044189</v>
      </c>
      <c r="S89" s="24">
        <v>0.63847296566432932</v>
      </c>
      <c r="T89" s="24">
        <v>0.64170413636035906</v>
      </c>
      <c r="U89" s="24">
        <v>0.64551709160960902</v>
      </c>
      <c r="V89" s="24">
        <v>0.6488234417057811</v>
      </c>
      <c r="W89" s="24">
        <v>0.65216597889034433</v>
      </c>
      <c r="X89" s="24">
        <v>0.65611266600729212</v>
      </c>
      <c r="Y89" s="24">
        <v>0.65953701306095436</v>
      </c>
      <c r="Z89" s="24">
        <v>0.66300068990865924</v>
      </c>
      <c r="AA89" s="24">
        <v>0.66650468900909365</v>
      </c>
      <c r="AB89" s="24">
        <v>0.67064497485083352</v>
      </c>
      <c r="AC89" s="24">
        <v>0.67423974351684002</v>
      </c>
      <c r="AD89" s="24">
        <v>0.67787798724496773</v>
      </c>
      <c r="AE89" s="24">
        <v>0.68156077515403179</v>
      </c>
      <c r="AF89" s="24">
        <v>0.6859151225317508</v>
      </c>
      <c r="AG89" s="24">
        <v>0.68969818386147153</v>
      </c>
      <c r="AH89" s="25">
        <v>0.69352926117105118</v>
      </c>
    </row>
    <row r="90" spans="1:34" x14ac:dyDescent="0.25">
      <c r="A90" s="23">
        <v>16</v>
      </c>
      <c r="B90" s="24">
        <v>0.55480244047863481</v>
      </c>
      <c r="C90" s="24">
        <v>0.55784096009850592</v>
      </c>
      <c r="D90" s="24">
        <v>0.5608924630769333</v>
      </c>
      <c r="E90" s="24">
        <v>0.56446968821090615</v>
      </c>
      <c r="F90" s="24">
        <v>0.56755120590152819</v>
      </c>
      <c r="G90" s="24">
        <v>0.57064752365411786</v>
      </c>
      <c r="H90" s="24">
        <v>0.57375929173461504</v>
      </c>
      <c r="I90" s="24">
        <v>0.5774100829564226</v>
      </c>
      <c r="J90" s="24">
        <v>0.58055755779627105</v>
      </c>
      <c r="K90" s="24">
        <v>0.58372254239376664</v>
      </c>
      <c r="L90" s="24">
        <v>0.5869056870951429</v>
      </c>
      <c r="M90" s="24">
        <v>0.59064317589705218</v>
      </c>
      <c r="N90" s="24">
        <v>0.59386790855824068</v>
      </c>
      <c r="O90" s="24">
        <v>0.59711294739897569</v>
      </c>
      <c r="P90" s="24">
        <v>0.60037904656426488</v>
      </c>
      <c r="Q90" s="24">
        <v>0.604217119716149</v>
      </c>
      <c r="R90" s="24">
        <v>0.60753143699595713</v>
      </c>
      <c r="S90" s="24">
        <v>0.61086920297999758</v>
      </c>
      <c r="T90" s="24">
        <v>0.61423117189343135</v>
      </c>
      <c r="U90" s="24">
        <v>0.61818506498815518</v>
      </c>
      <c r="V90" s="24">
        <v>0.62160207101681109</v>
      </c>
      <c r="W90" s="24">
        <v>0.62504575503821946</v>
      </c>
      <c r="X90" s="24">
        <v>0.6290982491750855</v>
      </c>
      <c r="Y90" s="24">
        <v>0.63260267926941005</v>
      </c>
      <c r="Z90" s="24">
        <v>0.6361365047492481</v>
      </c>
      <c r="AA90" s="24">
        <v>0.63970058376395167</v>
      </c>
      <c r="AB90" s="24">
        <v>0.64389805791562815</v>
      </c>
      <c r="AC90" s="24">
        <v>0.64753063018490287</v>
      </c>
      <c r="AD90" s="24">
        <v>0.65119618348554564</v>
      </c>
      <c r="AE90" s="24">
        <v>0.65489565262703719</v>
      </c>
      <c r="AF90" s="24">
        <v>0.65925584921889957</v>
      </c>
      <c r="AG90" s="24">
        <v>0.66303210295522808</v>
      </c>
      <c r="AH90" s="25">
        <v>0.66684531901843869</v>
      </c>
    </row>
    <row r="91" spans="1:34" x14ac:dyDescent="0.25">
      <c r="A91" s="23">
        <v>16.5</v>
      </c>
      <c r="B91" s="24">
        <v>0.52432511103167101</v>
      </c>
      <c r="C91" s="24">
        <v>0.52768400010093519</v>
      </c>
      <c r="D91" s="24">
        <v>0.53105047238085956</v>
      </c>
      <c r="E91" s="24">
        <v>0.53498815733024285</v>
      </c>
      <c r="F91" s="24">
        <v>0.53837248324628995</v>
      </c>
      <c r="G91" s="24">
        <v>0.54176578376351847</v>
      </c>
      <c r="H91" s="24">
        <v>0.54516857483853465</v>
      </c>
      <c r="I91" s="24">
        <v>0.54915118121730067</v>
      </c>
      <c r="J91" s="24">
        <v>0.55257630546077674</v>
      </c>
      <c r="K91" s="24">
        <v>0.55601255437888941</v>
      </c>
      <c r="L91" s="24">
        <v>0.55946044400853845</v>
      </c>
      <c r="M91" s="24">
        <v>0.56349838292314092</v>
      </c>
      <c r="N91" s="24">
        <v>0.56697327440689105</v>
      </c>
      <c r="O91" s="24">
        <v>0.57046152736495326</v>
      </c>
      <c r="P91" s="24">
        <v>0.57396376163300122</v>
      </c>
      <c r="Q91" s="24">
        <v>0.57806819946750154</v>
      </c>
      <c r="R91" s="24">
        <v>0.58160285322953942</v>
      </c>
      <c r="S91" s="24">
        <v>0.58515345136835173</v>
      </c>
      <c r="T91" s="24">
        <v>0.58872061379976548</v>
      </c>
      <c r="U91" s="24">
        <v>0.5929040657612199</v>
      </c>
      <c r="V91" s="24">
        <v>0.59650925417250977</v>
      </c>
      <c r="W91" s="24">
        <v>0.60013305662687</v>
      </c>
      <c r="X91" s="24">
        <v>0.60438531781636495</v>
      </c>
      <c r="Y91" s="24">
        <v>0.60805193369703336</v>
      </c>
      <c r="Z91" s="24">
        <v>0.61173945570064281</v>
      </c>
      <c r="AA91" s="24">
        <v>0.61544860766721232</v>
      </c>
      <c r="AB91" s="24">
        <v>0.61980425517660587</v>
      </c>
      <c r="AC91" s="24">
        <v>0.6235627552363191</v>
      </c>
      <c r="AD91" s="24">
        <v>0.62734518744260437</v>
      </c>
      <c r="AE91" s="24">
        <v>0.63115235229560818</v>
      </c>
      <c r="AF91" s="24">
        <v>0.63562640816446436</v>
      </c>
      <c r="AG91" s="24">
        <v>0.63948999993605959</v>
      </c>
      <c r="AH91" s="25">
        <v>0.64338094552751679</v>
      </c>
    </row>
    <row r="92" spans="1:34" x14ac:dyDescent="0.25">
      <c r="A92" s="23">
        <v>17</v>
      </c>
      <c r="B92" s="24">
        <v>0.49423580753330182</v>
      </c>
      <c r="C92" s="24">
        <v>0.49794874101669412</v>
      </c>
      <c r="D92" s="24">
        <v>0.50166530270880716</v>
      </c>
      <c r="E92" s="24">
        <v>0.50600624743999145</v>
      </c>
      <c r="F92" s="24">
        <v>0.50973163284172718</v>
      </c>
      <c r="G92" s="24">
        <v>0.51346161252981437</v>
      </c>
      <c r="H92" s="24">
        <v>0.51719656815152582</v>
      </c>
      <c r="I92" s="24">
        <v>0.52156081466870685</v>
      </c>
      <c r="J92" s="24">
        <v>0.52530786101756033</v>
      </c>
      <c r="K92" s="24">
        <v>0.52906109210399732</v>
      </c>
      <c r="L92" s="24">
        <v>0.5328208896555835</v>
      </c>
      <c r="M92" s="24">
        <v>0.53721612867940638</v>
      </c>
      <c r="N92" s="24">
        <v>0.54099147312895834</v>
      </c>
      <c r="O92" s="24">
        <v>0.54477467949354541</v>
      </c>
      <c r="P92" s="24">
        <v>0.54856623329950771</v>
      </c>
      <c r="Q92" s="24">
        <v>0.55300091082822389</v>
      </c>
      <c r="R92" s="24">
        <v>0.55681221665722203</v>
      </c>
      <c r="S92" s="24">
        <v>0.56063340768149306</v>
      </c>
      <c r="T92" s="24">
        <v>0.56446496950753067</v>
      </c>
      <c r="U92" s="24">
        <v>0.56894888036238478</v>
      </c>
      <c r="V92" s="24">
        <v>0.57280458818252511</v>
      </c>
      <c r="W92" s="24">
        <v>0.57667229124201058</v>
      </c>
      <c r="X92" s="24">
        <v>0.58120055852225361</v>
      </c>
      <c r="Y92" s="24">
        <v>0.58509627351101168</v>
      </c>
      <c r="Z92" s="24">
        <v>0.58900585050609588</v>
      </c>
      <c r="AA92" s="24">
        <v>0.59292987903819083</v>
      </c>
      <c r="AB92" s="24">
        <v>0.59752696395848837</v>
      </c>
      <c r="AC92" s="24">
        <v>0.6014843265718729</v>
      </c>
      <c r="AD92" s="24">
        <v>0.60545801759299045</v>
      </c>
      <c r="AE92" s="24">
        <v>0.60944870321265376</v>
      </c>
      <c r="AF92" s="24">
        <v>0.61412690742676013</v>
      </c>
      <c r="AG92" s="24">
        <v>0.61815679343834262</v>
      </c>
      <c r="AH92" s="25">
        <v>0.62220586990872417</v>
      </c>
    </row>
    <row r="93" spans="1:34" x14ac:dyDescent="0.25">
      <c r="A93" s="23">
        <v>17.5</v>
      </c>
      <c r="B93" s="24">
        <v>0.46426975367321272</v>
      </c>
      <c r="C93" s="24">
        <v>0.46835521711153028</v>
      </c>
      <c r="D93" s="24">
        <v>0.47244179890258681</v>
      </c>
      <c r="E93" s="24">
        <v>0.47721108238737131</v>
      </c>
      <c r="F93" s="24">
        <v>0.48130058911112489</v>
      </c>
      <c r="G93" s="24">
        <v>0.48539175495235809</v>
      </c>
      <c r="H93" s="24">
        <v>0.48948482724900938</v>
      </c>
      <c r="I93" s="24">
        <v>0.49426281789147553</v>
      </c>
      <c r="J93" s="24">
        <v>0.4983608696235246</v>
      </c>
      <c r="K93" s="24">
        <v>0.50246161130206046</v>
      </c>
      <c r="L93" s="24">
        <v>0.5065652903453155</v>
      </c>
      <c r="M93" s="24">
        <v>0.51135695848029594</v>
      </c>
      <c r="N93" s="24">
        <v>0.5154678606149532</v>
      </c>
      <c r="O93" s="24">
        <v>0.51958257025132493</v>
      </c>
      <c r="P93" s="24">
        <v>0.52370143860641771</v>
      </c>
      <c r="Q93" s="24">
        <v>0.52851250984635301</v>
      </c>
      <c r="R93" s="24">
        <v>0.53264159390310017</v>
      </c>
      <c r="S93" s="24">
        <v>0.5367759491195766</v>
      </c>
      <c r="T93" s="24">
        <v>0.5409159267929422</v>
      </c>
      <c r="U93" s="24">
        <v>0.54575347557326881</v>
      </c>
      <c r="V93" s="24">
        <v>0.54990685040453846</v>
      </c>
      <c r="W93" s="24">
        <v>0.55406704681738572</v>
      </c>
      <c r="X93" s="24">
        <v>0.55892983823190479</v>
      </c>
      <c r="Y93" s="24">
        <v>0.56310637622656357</v>
      </c>
      <c r="Z93" s="24">
        <v>0.56729117725689016</v>
      </c>
      <c r="AA93" s="24">
        <v>0.57148469654423595</v>
      </c>
      <c r="AB93" s="24">
        <v>0.5763887619340351</v>
      </c>
      <c r="AC93" s="24">
        <v>0.58060273244038962</v>
      </c>
      <c r="AD93" s="24">
        <v>0.58482687276159429</v>
      </c>
      <c r="AE93" s="24">
        <v>0.58906171477912872</v>
      </c>
      <c r="AF93" s="24">
        <v>0.59401663541214933</v>
      </c>
      <c r="AG93" s="24">
        <v>0.59827658244450388</v>
      </c>
      <c r="AH93" s="25">
        <v>0.60254900172055115</v>
      </c>
    </row>
    <row r="94" spans="1:34" x14ac:dyDescent="0.25">
      <c r="A94" s="23">
        <v>18</v>
      </c>
      <c r="B94" s="24">
        <v>0.43432135348910772</v>
      </c>
      <c r="C94" s="24">
        <v>0.43878264299921299</v>
      </c>
      <c r="D94" s="24">
        <v>0.44324398615203181</v>
      </c>
      <c r="E94" s="24">
        <v>0.44844896636762249</v>
      </c>
      <c r="F94" s="24">
        <v>0.4529104668257854</v>
      </c>
      <c r="G94" s="24">
        <v>0.45737213637851232</v>
      </c>
      <c r="H94" s="24">
        <v>0.46183408805440812</v>
      </c>
      <c r="I94" s="24">
        <v>0.46704020581443229</v>
      </c>
      <c r="J94" s="24">
        <v>0.47150315678355542</v>
      </c>
      <c r="K94" s="24">
        <v>0.47596674805402628</v>
      </c>
      <c r="L94" s="24">
        <v>0.48043109273474349</v>
      </c>
      <c r="M94" s="24">
        <v>0.48564059798822629</v>
      </c>
      <c r="N94" s="24">
        <v>0.49010697310335799</v>
      </c>
      <c r="O94" s="24">
        <v>0.49457454645284149</v>
      </c>
      <c r="P94" s="24">
        <v>0.49904353494434961</v>
      </c>
      <c r="Q94" s="24">
        <v>0.50425943291792119</v>
      </c>
      <c r="R94" s="24">
        <v>0.50873223193927641</v>
      </c>
      <c r="S94" s="24">
        <v>0.51320713323077316</v>
      </c>
      <c r="T94" s="24">
        <v>0.51768435378023803</v>
      </c>
      <c r="U94" s="24">
        <v>0.5229109985235203</v>
      </c>
      <c r="V94" s="24">
        <v>0.52739399854426161</v>
      </c>
      <c r="W94" s="24">
        <v>0.5318800916347689</v>
      </c>
      <c r="X94" s="24">
        <v>0.53711820423249523</v>
      </c>
      <c r="Y94" s="24">
        <v>0.54161209970692525</v>
      </c>
      <c r="Z94" s="24">
        <v>0.54611010439232166</v>
      </c>
      <c r="AA94" s="24">
        <v>0.55061253920070252</v>
      </c>
      <c r="AB94" s="24">
        <v>0.55587140712400385</v>
      </c>
      <c r="AC94" s="24">
        <v>0.56038454143868854</v>
      </c>
      <c r="AD94" s="24">
        <v>0.56490313212129872</v>
      </c>
      <c r="AE94" s="24">
        <v>0.56942757674398081</v>
      </c>
      <c r="AF94" s="24">
        <v>0.57471406087499066</v>
      </c>
      <c r="AG94" s="24">
        <v>0.57925264628496875</v>
      </c>
      <c r="AH94" s="25">
        <v>0.58379843086949113</v>
      </c>
    </row>
    <row r="95" spans="1:34" x14ac:dyDescent="0.25">
      <c r="A95" s="23">
        <v>18.5</v>
      </c>
      <c r="B95" s="24">
        <v>0.40444419136671611</v>
      </c>
      <c r="C95" s="24">
        <v>0.40926941364153369</v>
      </c>
      <c r="D95" s="24">
        <v>0.41409506999499701</v>
      </c>
      <c r="E95" s="24">
        <v>0.41972538392400832</v>
      </c>
      <c r="F95" s="24">
        <v>0.42455156110503778</v>
      </c>
      <c r="G95" s="24">
        <v>0.42937786250367332</v>
      </c>
      <c r="H95" s="24">
        <v>0.43420426683918589</v>
      </c>
      <c r="I95" s="24">
        <v>0.4398351737144543</v>
      </c>
      <c r="J95" s="24">
        <v>0.44466172835059697</v>
      </c>
      <c r="K95" s="24">
        <v>0.44948831878890527</v>
      </c>
      <c r="L95" s="24">
        <v>0.45431492382894367</v>
      </c>
      <c r="M95" s="24">
        <v>0.45994595321368092</v>
      </c>
      <c r="N95" s="24">
        <v>0.4647725271807171</v>
      </c>
      <c r="O95" s="24">
        <v>0.46959913526069852</v>
      </c>
      <c r="P95" s="24">
        <v>0.47442586005196408</v>
      </c>
      <c r="Q95" s="24">
        <v>0.48005729678698889</v>
      </c>
      <c r="R95" s="24">
        <v>0.48488455808586711</v>
      </c>
      <c r="S95" s="24">
        <v>0.48971219791125697</v>
      </c>
      <c r="T95" s="24">
        <v>0.49454029894165108</v>
      </c>
      <c r="U95" s="24">
        <v>0.50017377669077689</v>
      </c>
      <c r="V95" s="24">
        <v>0.50500317065539557</v>
      </c>
      <c r="W95" s="24">
        <v>0.50983337432392661</v>
      </c>
      <c r="X95" s="24">
        <v>0.5154698841592037</v>
      </c>
      <c r="Y95" s="24">
        <v>0.52030248216334363</v>
      </c>
      <c r="Z95" s="24">
        <v>0.52513648069970664</v>
      </c>
      <c r="AA95" s="24">
        <v>0.52997206637097627</v>
      </c>
      <c r="AB95" s="24">
        <v>0.53561583789719325</v>
      </c>
      <c r="AC95" s="24">
        <v>0.54045550251163432</v>
      </c>
      <c r="AD95" s="24">
        <v>0.54529735519303357</v>
      </c>
      <c r="AE95" s="24">
        <v>0.5501416592042031</v>
      </c>
      <c r="AF95" s="24">
        <v>0.55579683291768278</v>
      </c>
      <c r="AG95" s="24">
        <v>0.56064744463819727</v>
      </c>
      <c r="AH95" s="25">
        <v>0.56550142761006383</v>
      </c>
    </row>
    <row r="96" spans="1:34" x14ac:dyDescent="0.25">
      <c r="A96" s="23">
        <v>19</v>
      </c>
      <c r="B96" s="24">
        <v>0.37485103203979769</v>
      </c>
      <c r="C96" s="24">
        <v>0.38001310434831842</v>
      </c>
      <c r="D96" s="24">
        <v>0.38517743631737311</v>
      </c>
      <c r="E96" s="24">
        <v>0.39120499994782693</v>
      </c>
      <c r="F96" s="24">
        <v>0.39637334741624169</v>
      </c>
      <c r="G96" s="24">
        <v>0.40154321937126047</v>
      </c>
      <c r="H96" s="24">
        <v>0.40671446022282132</v>
      </c>
      <c r="I96" s="24">
        <v>0.41274909721642122</v>
      </c>
      <c r="J96" s="24">
        <v>0.41792277052558818</v>
      </c>
      <c r="K96" s="24">
        <v>0.42309732028369579</v>
      </c>
      <c r="L96" s="24">
        <v>0.42827259098097481</v>
      </c>
      <c r="M96" s="24">
        <v>0.43431111051512472</v>
      </c>
      <c r="N96" s="24">
        <v>0.43948741978156058</v>
      </c>
      <c r="O96" s="24">
        <v>0.44466404418549332</v>
      </c>
      <c r="P96" s="24">
        <v>0.44984093201592779</v>
      </c>
      <c r="Q96" s="24">
        <v>0.45588089854563751</v>
      </c>
      <c r="R96" s="24">
        <v>0.461058180011025</v>
      </c>
      <c r="S96" s="24">
        <v>0.46623556140525141</v>
      </c>
      <c r="T96" s="24">
        <v>0.47141299109747581</v>
      </c>
      <c r="U96" s="24">
        <v>0.47745331790074669</v>
      </c>
      <c r="V96" s="24">
        <v>0.48263068513971691</v>
      </c>
      <c r="W96" s="24">
        <v>0.48780802386270239</v>
      </c>
      <c r="X96" s="24">
        <v>0.49384828599528358</v>
      </c>
      <c r="Y96" s="24">
        <v>0.4990257421551369</v>
      </c>
      <c r="Z96" s="24">
        <v>0.50420333531442585</v>
      </c>
      <c r="AA96" s="24">
        <v>0.50938111776650052</v>
      </c>
      <c r="AB96" s="24">
        <v>0.51542217297045279</v>
      </c>
      <c r="AC96" s="24">
        <v>0.52060054495213859</v>
      </c>
      <c r="AD96" s="24">
        <v>0.52577928184577127</v>
      </c>
      <c r="AE96" s="24">
        <v>0.53095851260482907</v>
      </c>
      <c r="AF96" s="24">
        <v>0.53700178099066398</v>
      </c>
      <c r="AG96" s="24">
        <v>0.54218261753068842</v>
      </c>
      <c r="AH96" s="25">
        <v>0.54736444254483063</v>
      </c>
    </row>
    <row r="97" spans="1:34" x14ac:dyDescent="0.25">
      <c r="A97" s="23">
        <v>19.5</v>
      </c>
      <c r="B97" s="24">
        <v>0.34591382059010922</v>
      </c>
      <c r="C97" s="24">
        <v>0.35137047077738648</v>
      </c>
      <c r="D97" s="24">
        <v>0.35683265135304387</v>
      </c>
      <c r="E97" s="24">
        <v>0.36321165967837232</v>
      </c>
      <c r="F97" s="24">
        <v>0.36868448157475858</v>
      </c>
      <c r="G97" s="24">
        <v>0.37416167337270489</v>
      </c>
      <c r="H97" s="24">
        <v>0.37964294517281499</v>
      </c>
      <c r="I97" s="24">
        <v>0.38604253229324947</v>
      </c>
      <c r="J97" s="24">
        <v>0.39153164985751571</v>
      </c>
      <c r="K97" s="24">
        <v>0.39702392966345418</v>
      </c>
      <c r="L97" s="24">
        <v>0.40251908189196212</v>
      </c>
      <c r="M97" s="24">
        <v>0.40893333659909531</v>
      </c>
      <c r="N97" s="24">
        <v>0.41443372818849122</v>
      </c>
      <c r="O97" s="24">
        <v>0.41993616108589149</v>
      </c>
      <c r="P97" s="24">
        <v>0.42544044927096791</v>
      </c>
      <c r="Q97" s="24">
        <v>0.43186421563399829</v>
      </c>
      <c r="R97" s="24">
        <v>0.4373718857309406</v>
      </c>
      <c r="S97" s="24">
        <v>0.44288082230500592</v>
      </c>
      <c r="T97" s="24">
        <v>0.44839083941601943</v>
      </c>
      <c r="U97" s="24">
        <v>0.45482031032713932</v>
      </c>
      <c r="V97" s="24">
        <v>0.46033204074699358</v>
      </c>
      <c r="W97" s="24">
        <v>0.46584434957692378</v>
      </c>
      <c r="X97" s="24">
        <v>0.47227599807196541</v>
      </c>
      <c r="Y97" s="24">
        <v>0.47778927858959591</v>
      </c>
      <c r="Z97" s="24">
        <v>0.48330287771983221</v>
      </c>
      <c r="AA97" s="24">
        <v>0.4888167134466902</v>
      </c>
      <c r="AB97" s="24">
        <v>0.49524971140860369</v>
      </c>
      <c r="AC97" s="24">
        <v>0.50076377840108655</v>
      </c>
      <c r="AD97" s="24">
        <v>0.50627783229646206</v>
      </c>
      <c r="AE97" s="24">
        <v>0.51179186773887475</v>
      </c>
      <c r="AF97" s="24">
        <v>0.51822491489236033</v>
      </c>
      <c r="AG97" s="24">
        <v>0.52373898533693553</v>
      </c>
      <c r="AH97" s="25">
        <v>0.52925310662435032</v>
      </c>
    </row>
    <row r="98" spans="1:34" x14ac:dyDescent="0.25">
      <c r="A98" s="23">
        <v>20</v>
      </c>
      <c r="B98" s="24">
        <v>0.31816368244748983</v>
      </c>
      <c r="C98" s="24">
        <v>0.32385744893463692</v>
      </c>
      <c r="D98" s="24">
        <v>0.32956146168396749</v>
      </c>
      <c r="E98" s="24">
        <v>0.33622838870300442</v>
      </c>
      <c r="F98" s="24">
        <v>0.34195279974400788</v>
      </c>
      <c r="G98" s="24">
        <v>0.34768587124748501</v>
      </c>
      <c r="H98" s="24">
        <v>0.35342717900470572</v>
      </c>
      <c r="I98" s="24">
        <v>0.36013521526588121</v>
      </c>
      <c r="J98" s="24">
        <v>0.36589291324338219</v>
      </c>
      <c r="K98" s="24">
        <v>0.37165750440124451</v>
      </c>
      <c r="L98" s="24">
        <v>0.37742856461103108</v>
      </c>
      <c r="M98" s="24">
        <v>0.3841690785201225</v>
      </c>
      <c r="N98" s="24">
        <v>0.38995271003210091</v>
      </c>
      <c r="O98" s="24">
        <v>0.39574155416854778</v>
      </c>
      <c r="P98" s="24">
        <v>0.40153529059980159</v>
      </c>
      <c r="Q98" s="24">
        <v>0.40830040584019489</v>
      </c>
      <c r="R98" s="24">
        <v>0.41410364360980051</v>
      </c>
      <c r="S98" s="24">
        <v>0.41991075955077012</v>
      </c>
      <c r="T98" s="24">
        <v>0.42572143341359531</v>
      </c>
      <c r="U98" s="24">
        <v>0.43250462249167471</v>
      </c>
      <c r="V98" s="24">
        <v>0.43832191657500952</v>
      </c>
      <c r="W98" s="24">
        <v>0.44414184114043759</v>
      </c>
      <c r="X98" s="24">
        <v>0.45093478906850359</v>
      </c>
      <c r="Y98" s="24">
        <v>0.45675967072203949</v>
      </c>
      <c r="Z98" s="24">
        <v>0.46258649774730848</v>
      </c>
      <c r="AA98" s="24">
        <v>0.46841505381899312</v>
      </c>
      <c r="AB98" s="24">
        <v>0.47521693262450387</v>
      </c>
      <c r="AC98" s="24">
        <v>0.48104849284740259</v>
      </c>
      <c r="AD98" s="24">
        <v>0.48688110711009769</v>
      </c>
      <c r="AE98" s="24">
        <v>0.49271463574739999</v>
      </c>
      <c r="AF98" s="24">
        <v>0.49952142476924538</v>
      </c>
      <c r="AG98" s="24">
        <v>0.50535654877948022</v>
      </c>
      <c r="AH98" s="25">
        <v>0.51119223114723367</v>
      </c>
    </row>
    <row r="99" spans="1:34" x14ac:dyDescent="0.25">
      <c r="A99" s="26">
        <v>20.5</v>
      </c>
      <c r="B99" s="27">
        <v>0.292290923389743</v>
      </c>
      <c r="C99" s="27">
        <v>0.29814915517394341</v>
      </c>
      <c r="D99" s="27">
        <v>0.30402379424008702</v>
      </c>
      <c r="E99" s="27">
        <v>0.31089739295707902</v>
      </c>
      <c r="F99" s="27">
        <v>0.31680531843541038</v>
      </c>
      <c r="G99" s="27">
        <v>0.32272764008308519</v>
      </c>
      <c r="H99" s="27">
        <v>0.32866379938203971</v>
      </c>
      <c r="I99" s="27">
        <v>0.3356060628032671</v>
      </c>
      <c r="J99" s="27">
        <v>0.34157028792819932</v>
      </c>
      <c r="K99" s="27">
        <v>0.34754658231813867</v>
      </c>
      <c r="L99" s="27">
        <v>0.35353438753531502</v>
      </c>
      <c r="M99" s="27">
        <v>0.36053396368074708</v>
      </c>
      <c r="N99" s="27">
        <v>0.36654480329099531</v>
      </c>
      <c r="O99" s="27">
        <v>0.37256547198813461</v>
      </c>
      <c r="P99" s="27">
        <v>0.37859551513316952</v>
      </c>
      <c r="Q99" s="27">
        <v>0.38564180730038239</v>
      </c>
      <c r="R99" s="27">
        <v>0.39169060235983028</v>
      </c>
      <c r="S99" s="27">
        <v>0.39774733243084021</v>
      </c>
      <c r="T99" s="27">
        <v>0.40381154295457022</v>
      </c>
      <c r="U99" s="27">
        <v>0.41089530326413581</v>
      </c>
      <c r="V99" s="27">
        <v>0.41697417206961712</v>
      </c>
      <c r="W99" s="27">
        <v>0.42305916857516579</v>
      </c>
      <c r="X99" s="27">
        <v>0.43016560801223308</v>
      </c>
      <c r="Y99" s="27">
        <v>0.43626267815586878</v>
      </c>
      <c r="Z99" s="27">
        <v>0.44236476557632137</v>
      </c>
      <c r="AA99" s="27">
        <v>0.44847151963893972</v>
      </c>
      <c r="AB99" s="27">
        <v>0.45560149637908959</v>
      </c>
      <c r="AC99" s="27">
        <v>0.46171715862808249</v>
      </c>
      <c r="AD99" s="27">
        <v>0.46783638719973158</v>
      </c>
      <c r="AE99" s="27">
        <v>0.47395890811951419</v>
      </c>
      <c r="AF99" s="27">
        <v>0.48110568111582552</v>
      </c>
      <c r="AG99" s="27">
        <v>0.48723448892888288</v>
      </c>
      <c r="AH99" s="28">
        <v>0.49336580776009559</v>
      </c>
    </row>
    <row r="102" spans="1:34" ht="28.9" customHeight="1" x14ac:dyDescent="0.5">
      <c r="A102" s="1" t="s">
        <v>17</v>
      </c>
      <c r="B102" s="1"/>
    </row>
    <row r="103" spans="1:34" x14ac:dyDescent="0.25">
      <c r="A103" s="17" t="s">
        <v>12</v>
      </c>
      <c r="B103" s="18" t="s">
        <v>16</v>
      </c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9"/>
    </row>
    <row r="104" spans="1:34" x14ac:dyDescent="0.25">
      <c r="A104" s="20" t="s">
        <v>14</v>
      </c>
      <c r="B104" s="21">
        <v>0</v>
      </c>
      <c r="C104" s="21">
        <v>5</v>
      </c>
      <c r="D104" s="21">
        <v>10</v>
      </c>
      <c r="E104" s="21">
        <v>15</v>
      </c>
      <c r="F104" s="21">
        <v>20</v>
      </c>
      <c r="G104" s="21">
        <v>25</v>
      </c>
      <c r="H104" s="21">
        <v>30</v>
      </c>
      <c r="I104" s="21">
        <v>35</v>
      </c>
      <c r="J104" s="21">
        <v>40</v>
      </c>
      <c r="K104" s="21">
        <v>45</v>
      </c>
      <c r="L104" s="21">
        <v>50</v>
      </c>
      <c r="M104" s="21">
        <v>55</v>
      </c>
      <c r="N104" s="21">
        <v>60</v>
      </c>
      <c r="O104" s="21">
        <v>65</v>
      </c>
      <c r="P104" s="21">
        <v>70</v>
      </c>
      <c r="Q104" s="21">
        <v>75</v>
      </c>
      <c r="R104" s="22">
        <v>80</v>
      </c>
    </row>
    <row r="105" spans="1:34" x14ac:dyDescent="0.25">
      <c r="A105" s="23">
        <v>4.5</v>
      </c>
      <c r="B105" s="24">
        <v>5.2556912561944129</v>
      </c>
      <c r="C105" s="24">
        <v>5.2984247745267004</v>
      </c>
      <c r="D105" s="24">
        <v>5.3415826046919008</v>
      </c>
      <c r="E105" s="24">
        <v>5.3851670309863282</v>
      </c>
      <c r="F105" s="24">
        <v>5.429180337706291</v>
      </c>
      <c r="G105" s="24">
        <v>5.473624809148105</v>
      </c>
      <c r="H105" s="24">
        <v>5.5185027296080822</v>
      </c>
      <c r="I105" s="24">
        <v>5.56381638338254</v>
      </c>
      <c r="J105" s="24">
        <v>5.6095680547677844</v>
      </c>
      <c r="K105" s="24">
        <v>5.6557600280601266</v>
      </c>
      <c r="L105" s="24">
        <v>5.7023945875558866</v>
      </c>
      <c r="M105" s="24">
        <v>5.7494740275749274</v>
      </c>
      <c r="N105" s="24">
        <v>5.7970006825313201</v>
      </c>
      <c r="O105" s="24">
        <v>5.8449768968626969</v>
      </c>
      <c r="P105" s="24">
        <v>5.8934050150066772</v>
      </c>
      <c r="Q105" s="24">
        <v>5.9422873814008952</v>
      </c>
      <c r="R105" s="25">
        <v>5.991626340482977</v>
      </c>
    </row>
    <row r="106" spans="1:34" x14ac:dyDescent="0.25">
      <c r="A106" s="23">
        <v>5</v>
      </c>
      <c r="B106" s="24">
        <v>4.6766731243361672</v>
      </c>
      <c r="C106" s="24">
        <v>4.7148722382969854</v>
      </c>
      <c r="D106" s="24">
        <v>4.7534669819332889</v>
      </c>
      <c r="E106" s="24">
        <v>4.7924595618160826</v>
      </c>
      <c r="F106" s="24">
        <v>4.8318521845163707</v>
      </c>
      <c r="G106" s="24">
        <v>4.8716470566051573</v>
      </c>
      <c r="H106" s="24">
        <v>4.911846384653443</v>
      </c>
      <c r="I106" s="24">
        <v>4.9524523752322374</v>
      </c>
      <c r="J106" s="24">
        <v>4.99346723491254</v>
      </c>
      <c r="K106" s="24">
        <v>5.034893170265355</v>
      </c>
      <c r="L106" s="24">
        <v>5.0767323878616892</v>
      </c>
      <c r="M106" s="24">
        <v>5.1189871042960933</v>
      </c>
      <c r="N106" s="24">
        <v>5.161659576257339</v>
      </c>
      <c r="O106" s="24">
        <v>5.204752070457741</v>
      </c>
      <c r="P106" s="24">
        <v>5.2482668536096186</v>
      </c>
      <c r="Q106" s="24">
        <v>5.292206192425291</v>
      </c>
      <c r="R106" s="25">
        <v>5.3365723536170737</v>
      </c>
    </row>
    <row r="107" spans="1:34" x14ac:dyDescent="0.25">
      <c r="A107" s="23">
        <v>5.5</v>
      </c>
      <c r="B107" s="24">
        <v>4.1560018616556356</v>
      </c>
      <c r="C107" s="24">
        <v>4.1900097497496311</v>
      </c>
      <c r="D107" s="24">
        <v>4.2243855889352666</v>
      </c>
      <c r="E107" s="24">
        <v>4.2591315080582381</v>
      </c>
      <c r="F107" s="24">
        <v>4.2942496359642419</v>
      </c>
      <c r="G107" s="24">
        <v>4.3297421014989723</v>
      </c>
      <c r="H107" s="24">
        <v>4.3656110335081229</v>
      </c>
      <c r="I107" s="24">
        <v>4.4018585608373897</v>
      </c>
      <c r="J107" s="24">
        <v>4.4384868123324672</v>
      </c>
      <c r="K107" s="24">
        <v>4.4754979168390499</v>
      </c>
      <c r="L107" s="24">
        <v>4.5128940032028364</v>
      </c>
      <c r="M107" s="24">
        <v>4.5506772102930677</v>
      </c>
      <c r="N107" s="24">
        <v>4.5888497170732059</v>
      </c>
      <c r="O107" s="24">
        <v>4.6274137125302577</v>
      </c>
      <c r="P107" s="24">
        <v>4.6663713856512352</v>
      </c>
      <c r="Q107" s="24">
        <v>4.7057249254231444</v>
      </c>
      <c r="R107" s="25">
        <v>4.7454765208329954</v>
      </c>
    </row>
    <row r="108" spans="1:34" x14ac:dyDescent="0.25">
      <c r="A108" s="23">
        <v>6</v>
      </c>
      <c r="B108" s="24">
        <v>3.6894477553592191</v>
      </c>
      <c r="C108" s="24">
        <v>3.719594938237758</v>
      </c>
      <c r="D108" s="24">
        <v>3.7500833971976739</v>
      </c>
      <c r="E108" s="24">
        <v>3.7809151833593551</v>
      </c>
      <c r="F108" s="24">
        <v>3.8120923478431838</v>
      </c>
      <c r="G108" s="24">
        <v>3.843616941769548</v>
      </c>
      <c r="H108" s="24">
        <v>3.875491016258835</v>
      </c>
      <c r="I108" s="24">
        <v>3.907716622431431</v>
      </c>
      <c r="J108" s="24">
        <v>3.94029581140772</v>
      </c>
      <c r="K108" s="24">
        <v>3.9732306343080879</v>
      </c>
      <c r="L108" s="24">
        <v>4.0065231422529237</v>
      </c>
      <c r="M108" s="24">
        <v>4.0401753963861626</v>
      </c>
      <c r="N108" s="24">
        <v>4.0741894979459543</v>
      </c>
      <c r="O108" s="24">
        <v>4.1085675581939993</v>
      </c>
      <c r="P108" s="24">
        <v>4.1433116883919983</v>
      </c>
      <c r="Q108" s="24">
        <v>4.1784239998016508</v>
      </c>
      <c r="R108" s="25">
        <v>4.2139066036846566</v>
      </c>
    </row>
    <row r="109" spans="1:34" x14ac:dyDescent="0.25">
      <c r="A109" s="23">
        <v>6.5</v>
      </c>
      <c r="B109" s="24">
        <v>3.272940273001347</v>
      </c>
      <c r="C109" s="24">
        <v>3.2995446134625168</v>
      </c>
      <c r="D109" s="24">
        <v>3.3264645585683832</v>
      </c>
      <c r="E109" s="24">
        <v>3.3537020817140202</v>
      </c>
      <c r="F109" s="24">
        <v>3.3812591562945049</v>
      </c>
      <c r="G109" s="24">
        <v>3.4091377557049189</v>
      </c>
      <c r="H109" s="24">
        <v>3.437339853340335</v>
      </c>
      <c r="I109" s="24">
        <v>3.465867422595835</v>
      </c>
      <c r="J109" s="24">
        <v>3.49472243686649</v>
      </c>
      <c r="K109" s="24">
        <v>3.523906869547381</v>
      </c>
      <c r="L109" s="24">
        <v>3.553422694033586</v>
      </c>
      <c r="M109" s="24">
        <v>3.5832718937437309</v>
      </c>
      <c r="N109" s="24">
        <v>3.61345649219066</v>
      </c>
      <c r="O109" s="24">
        <v>3.6439785229107602</v>
      </c>
      <c r="P109" s="24">
        <v>3.674840019440424</v>
      </c>
      <c r="Q109" s="24">
        <v>3.706043015316046</v>
      </c>
      <c r="R109" s="25">
        <v>3.7375895440740141</v>
      </c>
    </row>
    <row r="110" spans="1:34" x14ac:dyDescent="0.25">
      <c r="A110" s="23">
        <v>7</v>
      </c>
      <c r="B110" s="24">
        <v>2.9025680624844759</v>
      </c>
      <c r="C110" s="24">
        <v>2.9259347654730838</v>
      </c>
      <c r="D110" s="24">
        <v>2.949592405243286</v>
      </c>
      <c r="E110" s="24">
        <v>2.973542877464852</v>
      </c>
      <c r="F110" s="24">
        <v>2.9977880778075452</v>
      </c>
      <c r="G110" s="24">
        <v>3.0223299019411392</v>
      </c>
      <c r="H110" s="24">
        <v>3.0471702455353991</v>
      </c>
      <c r="I110" s="24">
        <v>3.072311004260095</v>
      </c>
      <c r="J110" s="24">
        <v>3.0977540737849938</v>
      </c>
      <c r="K110" s="24">
        <v>3.1235013497798652</v>
      </c>
      <c r="L110" s="24">
        <v>3.149554727914476</v>
      </c>
      <c r="M110" s="24">
        <v>3.175916113882149</v>
      </c>
      <c r="N110" s="24">
        <v>3.2025874534704131</v>
      </c>
      <c r="O110" s="24">
        <v>3.2295707024903511</v>
      </c>
      <c r="P110" s="24">
        <v>3.2568678167530449</v>
      </c>
      <c r="Q110" s="24">
        <v>3.2844807520695798</v>
      </c>
      <c r="R110" s="25">
        <v>3.3124114642510349</v>
      </c>
    </row>
    <row r="111" spans="1:34" x14ac:dyDescent="0.25">
      <c r="A111" s="23">
        <v>7.5</v>
      </c>
      <c r="B111" s="24">
        <v>2.5745789520590741</v>
      </c>
      <c r="C111" s="24">
        <v>2.5950005646666492</v>
      </c>
      <c r="D111" s="24">
        <v>2.6156894497662959</v>
      </c>
      <c r="E111" s="24">
        <v>2.6366474253024781</v>
      </c>
      <c r="F111" s="24">
        <v>2.6578763092196511</v>
      </c>
      <c r="G111" s="24">
        <v>2.6793779194622771</v>
      </c>
      <c r="H111" s="24">
        <v>2.7011540739748141</v>
      </c>
      <c r="I111" s="24">
        <v>2.723206590701722</v>
      </c>
      <c r="J111" s="24">
        <v>2.7455372875874611</v>
      </c>
      <c r="K111" s="24">
        <v>2.7681479825764899</v>
      </c>
      <c r="L111" s="24">
        <v>2.7910404936132669</v>
      </c>
      <c r="M111" s="24">
        <v>2.814216648665806</v>
      </c>
      <c r="N111" s="24">
        <v>2.8376783157963268</v>
      </c>
      <c r="O111" s="24">
        <v>2.861427373090605</v>
      </c>
      <c r="P111" s="24">
        <v>2.8854656986344129</v>
      </c>
      <c r="Q111" s="24">
        <v>2.9097951705135259</v>
      </c>
      <c r="R111" s="25">
        <v>2.9344176668137152</v>
      </c>
    </row>
    <row r="112" spans="1:34" x14ac:dyDescent="0.25">
      <c r="A112" s="23">
        <v>8</v>
      </c>
      <c r="B112" s="24">
        <v>2.285379950323648</v>
      </c>
      <c r="C112" s="24">
        <v>2.3031363617884342</v>
      </c>
      <c r="D112" s="24">
        <v>2.3211373850293562</v>
      </c>
      <c r="E112" s="24">
        <v>2.3393847602655629</v>
      </c>
      <c r="F112" s="24">
        <v>2.3578802277162061</v>
      </c>
      <c r="G112" s="24">
        <v>2.376625527600436</v>
      </c>
      <c r="H112" s="24">
        <v>2.3956224001374031</v>
      </c>
      <c r="I112" s="24">
        <v>2.4148725855462581</v>
      </c>
      <c r="J112" s="24">
        <v>2.4343778240461509</v>
      </c>
      <c r="K112" s="24">
        <v>2.4541398558562331</v>
      </c>
      <c r="L112" s="24">
        <v>2.474160421195656</v>
      </c>
      <c r="M112" s="24">
        <v>2.4944412703071199</v>
      </c>
      <c r="N112" s="24">
        <v>2.514984193527539</v>
      </c>
      <c r="O112" s="24">
        <v>2.5357909912173788</v>
      </c>
      <c r="P112" s="24">
        <v>2.5568634637371028</v>
      </c>
      <c r="Q112" s="24">
        <v>2.5782034114471779</v>
      </c>
      <c r="R112" s="25">
        <v>2.599812634708067</v>
      </c>
    </row>
    <row r="113" spans="1:18" x14ac:dyDescent="0.25">
      <c r="A113" s="23">
        <v>8.5</v>
      </c>
      <c r="B113" s="24">
        <v>2.031537246224723</v>
      </c>
      <c r="C113" s="24">
        <v>2.0468956879316869</v>
      </c>
      <c r="D113" s="24">
        <v>2.0624770842724311</v>
      </c>
      <c r="E113" s="24">
        <v>2.0782830977407918</v>
      </c>
      <c r="F113" s="24">
        <v>2.094315390830614</v>
      </c>
      <c r="G113" s="24">
        <v>2.1105756260357409</v>
      </c>
      <c r="H113" s="24">
        <v>2.1270654658500101</v>
      </c>
      <c r="I113" s="24">
        <v>2.143786572767266</v>
      </c>
      <c r="J113" s="24">
        <v>2.160740609281349</v>
      </c>
      <c r="K113" s="24">
        <v>2.177929237886103</v>
      </c>
      <c r="L113" s="24">
        <v>2.1953541210753671</v>
      </c>
      <c r="M113" s="24">
        <v>2.213016931366536</v>
      </c>
      <c r="N113" s="24">
        <v>2.2309193813712138</v>
      </c>
      <c r="O113" s="24">
        <v>2.2490631937245582</v>
      </c>
      <c r="P113" s="24">
        <v>2.2674500910617219</v>
      </c>
      <c r="Q113" s="24">
        <v>2.2860817960178639</v>
      </c>
      <c r="R113" s="25">
        <v>2.3049600312281391</v>
      </c>
    </row>
    <row r="114" spans="1:18" x14ac:dyDescent="0.25">
      <c r="A114" s="23">
        <v>9</v>
      </c>
      <c r="B114" s="24">
        <v>1.8097762090568481</v>
      </c>
      <c r="C114" s="24">
        <v>1.822991254537679</v>
      </c>
      <c r="D114" s="24">
        <v>1.8364086010835099</v>
      </c>
      <c r="E114" s="24">
        <v>1.850029833462876</v>
      </c>
      <c r="F114" s="24">
        <v>1.863856536444308</v>
      </c>
      <c r="G114" s="24">
        <v>1.877890294796341</v>
      </c>
      <c r="H114" s="24">
        <v>1.8921326932875051</v>
      </c>
      <c r="I114" s="24">
        <v>1.906585316686336</v>
      </c>
      <c r="J114" s="24">
        <v>1.921249749761365</v>
      </c>
      <c r="K114" s="24">
        <v>1.9361275772811251</v>
      </c>
      <c r="L114" s="24">
        <v>1.9512203840141491</v>
      </c>
      <c r="M114" s="24">
        <v>1.9665297647525231</v>
      </c>
      <c r="N114" s="24">
        <v>1.982057354382541</v>
      </c>
      <c r="O114" s="24">
        <v>1.997804797814051</v>
      </c>
      <c r="P114" s="24">
        <v>2.013773739956898</v>
      </c>
      <c r="Q114" s="24">
        <v>2.0299658257209319</v>
      </c>
      <c r="R114" s="25">
        <v>2.046382700015998</v>
      </c>
    </row>
    <row r="115" spans="1:18" x14ac:dyDescent="0.25">
      <c r="A115" s="23">
        <v>9.5</v>
      </c>
      <c r="B115" s="24">
        <v>1.6169813884625961</v>
      </c>
      <c r="C115" s="24">
        <v>1.6282949533956981</v>
      </c>
      <c r="D115" s="24">
        <v>1.639791169398606</v>
      </c>
      <c r="E115" s="24">
        <v>1.6514715435145459</v>
      </c>
      <c r="F115" s="24">
        <v>1.663337582786738</v>
      </c>
      <c r="G115" s="24">
        <v>1.6753907942584101</v>
      </c>
      <c r="H115" s="24">
        <v>1.687632684972783</v>
      </c>
      <c r="I115" s="24">
        <v>1.700064761973084</v>
      </c>
      <c r="J115" s="24">
        <v>1.712688532302534</v>
      </c>
      <c r="K115" s="24">
        <v>1.7255055030043589</v>
      </c>
      <c r="L115" s="24">
        <v>1.738517181121781</v>
      </c>
      <c r="M115" s="24">
        <v>1.751725083721579</v>
      </c>
      <c r="N115" s="24">
        <v>1.7651307679647359</v>
      </c>
      <c r="O115" s="24">
        <v>1.778735801035793</v>
      </c>
      <c r="P115" s="24">
        <v>1.792541750119286</v>
      </c>
      <c r="Q115" s="24">
        <v>1.806550182399755</v>
      </c>
      <c r="R115" s="25">
        <v>1.820762665061737</v>
      </c>
    </row>
    <row r="116" spans="1:18" x14ac:dyDescent="0.25">
      <c r="A116" s="23">
        <v>10</v>
      </c>
      <c r="B116" s="24">
        <v>1.450196514432561</v>
      </c>
      <c r="C116" s="24">
        <v>1.459837856643061</v>
      </c>
      <c r="D116" s="24">
        <v>1.469643203501753</v>
      </c>
      <c r="E116" s="24">
        <v>1.4796139843265541</v>
      </c>
      <c r="F116" s="24">
        <v>1.489751628435378</v>
      </c>
      <c r="G116" s="24">
        <v>1.500057565146139</v>
      </c>
      <c r="H116" s="24">
        <v>1.5105332237767539</v>
      </c>
      <c r="I116" s="24">
        <v>1.5211800336451371</v>
      </c>
      <c r="J116" s="24">
        <v>1.5319994240692041</v>
      </c>
      <c r="K116" s="24">
        <v>1.5429928243668689</v>
      </c>
      <c r="L116" s="24">
        <v>1.554161663856048</v>
      </c>
      <c r="M116" s="24">
        <v>1.565507381878207</v>
      </c>
      <c r="N116" s="24">
        <v>1.577031457869025</v>
      </c>
      <c r="O116" s="24">
        <v>1.5887353812877301</v>
      </c>
      <c r="P116" s="24">
        <v>1.600620641593552</v>
      </c>
      <c r="Q116" s="24">
        <v>1.612688728245721</v>
      </c>
      <c r="R116" s="25">
        <v>1.6249411307034649</v>
      </c>
    </row>
    <row r="117" spans="1:18" x14ac:dyDescent="0.25">
      <c r="A117" s="23">
        <v>10.5</v>
      </c>
      <c r="B117" s="24">
        <v>1.3066244973053669</v>
      </c>
      <c r="C117" s="24">
        <v>1.3148102167651099</v>
      </c>
      <c r="D117" s="24">
        <v>1.3231422980250129</v>
      </c>
      <c r="E117" s="24">
        <v>1.3316220926776841</v>
      </c>
      <c r="F117" s="24">
        <v>1.3402509523157271</v>
      </c>
      <c r="G117" s="24">
        <v>1.349030228531749</v>
      </c>
      <c r="H117" s="24">
        <v>1.357961272918357</v>
      </c>
      <c r="I117" s="24">
        <v>1.3670454370681571</v>
      </c>
      <c r="J117" s="24">
        <v>1.376284072573754</v>
      </c>
      <c r="K117" s="24">
        <v>1.385678531027756</v>
      </c>
      <c r="L117" s="24">
        <v>1.3952301640227669</v>
      </c>
      <c r="M117" s="24">
        <v>1.4049403331749479</v>
      </c>
      <c r="N117" s="24">
        <v>1.4148104401946671</v>
      </c>
      <c r="O117" s="24">
        <v>1.4248418968158421</v>
      </c>
      <c r="P117" s="24">
        <v>1.435036114772396</v>
      </c>
      <c r="Q117" s="24">
        <v>1.4453945057982489</v>
      </c>
      <c r="R117" s="25">
        <v>1.455918481627321</v>
      </c>
    </row>
    <row r="118" spans="1:18" x14ac:dyDescent="0.25">
      <c r="A118" s="23">
        <v>11</v>
      </c>
      <c r="B118" s="24">
        <v>1.1836274277676671</v>
      </c>
      <c r="C118" s="24">
        <v>1.19056146659522</v>
      </c>
      <c r="D118" s="24">
        <v>1.197625227948482</v>
      </c>
      <c r="E118" s="24">
        <v>1.2048199856947519</v>
      </c>
      <c r="F118" s="24">
        <v>1.212147013701325</v>
      </c>
      <c r="G118" s="24">
        <v>1.2196075858355</v>
      </c>
      <c r="H118" s="24">
        <v>1.2272029759645739</v>
      </c>
      <c r="I118" s="24">
        <v>1.234934457955843</v>
      </c>
      <c r="J118" s="24">
        <v>1.242803305676607</v>
      </c>
      <c r="K118" s="24">
        <v>1.2508107929941621</v>
      </c>
      <c r="L118" s="24">
        <v>1.258958193775805</v>
      </c>
      <c r="M118" s="24">
        <v>1.2672467919123851</v>
      </c>
      <c r="N118" s="24">
        <v>1.2756779113889629</v>
      </c>
      <c r="O118" s="24">
        <v>1.28425288621415</v>
      </c>
      <c r="P118" s="24">
        <v>1.292973050396558</v>
      </c>
      <c r="Q118" s="24">
        <v>1.3018397379447979</v>
      </c>
      <c r="R118" s="25">
        <v>1.3108542828674821</v>
      </c>
    </row>
    <row r="119" spans="1:18" x14ac:dyDescent="0.25">
      <c r="A119" s="23">
        <v>11.5</v>
      </c>
      <c r="B119" s="24">
        <v>1.0787265768541181</v>
      </c>
      <c r="C119" s="24">
        <v>1.084600219314767</v>
      </c>
      <c r="D119" s="24">
        <v>1.090587948600255</v>
      </c>
      <c r="E119" s="24">
        <v>1.0966909608525719</v>
      </c>
      <c r="F119" s="24">
        <v>1.102910452213705</v>
      </c>
      <c r="G119" s="24">
        <v>1.109247618825643</v>
      </c>
      <c r="H119" s="24">
        <v>1.115703656830374</v>
      </c>
      <c r="I119" s="24">
        <v>1.1222797623698879</v>
      </c>
      <c r="J119" s="24">
        <v>1.1289771315861721</v>
      </c>
      <c r="K119" s="24">
        <v>1.135796960621215</v>
      </c>
      <c r="L119" s="24">
        <v>1.1427404456170061</v>
      </c>
      <c r="M119" s="24">
        <v>1.149808792739085</v>
      </c>
      <c r="N119" s="24">
        <v>1.157003248247203</v>
      </c>
      <c r="O119" s="24">
        <v>1.164325068424662</v>
      </c>
      <c r="P119" s="24">
        <v>1.1717755095547659</v>
      </c>
      <c r="Q119" s="24">
        <v>1.1793558279208161</v>
      </c>
      <c r="R119" s="25">
        <v>1.187067279806117</v>
      </c>
    </row>
    <row r="120" spans="1:18" x14ac:dyDescent="0.25">
      <c r="A120" s="23">
        <v>12</v>
      </c>
      <c r="B120" s="24">
        <v>0.9896023959474175</v>
      </c>
      <c r="C120" s="24">
        <v>0.99459426845316712</v>
      </c>
      <c r="D120" s="24">
        <v>0.9996855956564682</v>
      </c>
      <c r="E120" s="24">
        <v>1.0048774959739999</v>
      </c>
      <c r="F120" s="24">
        <v>1.0101710878224419</v>
      </c>
      <c r="G120" s="24">
        <v>1.0155674896184741</v>
      </c>
      <c r="H120" s="24">
        <v>1.021067819778775</v>
      </c>
      <c r="I120" s="24">
        <v>1.026673196720026</v>
      </c>
      <c r="J120" s="24">
        <v>1.032384738858906</v>
      </c>
      <c r="K120" s="24">
        <v>1.038203564612094</v>
      </c>
      <c r="L120" s="24">
        <v>1.0441307923962699</v>
      </c>
      <c r="M120" s="24">
        <v>1.0501675506516659</v>
      </c>
      <c r="N120" s="24">
        <v>1.056315007912723</v>
      </c>
      <c r="O120" s="24">
        <v>1.062574342737437</v>
      </c>
      <c r="P120" s="24">
        <v>1.068946733683799</v>
      </c>
      <c r="Q120" s="24">
        <v>1.075433359309804</v>
      </c>
      <c r="R120" s="25">
        <v>1.082035398173447</v>
      </c>
    </row>
    <row r="121" spans="1:18" x14ac:dyDescent="0.25">
      <c r="A121" s="23">
        <v>12.5</v>
      </c>
      <c r="B121" s="24">
        <v>0.91409451677828413</v>
      </c>
      <c r="C121" s="24">
        <v>0.91837058788786052</v>
      </c>
      <c r="D121" s="24">
        <v>0.92273248514128114</v>
      </c>
      <c r="E121" s="24">
        <v>0.9271812492299164</v>
      </c>
      <c r="F121" s="24">
        <v>0.93171792084513749</v>
      </c>
      <c r="G121" s="24">
        <v>0.93634354067831438</v>
      </c>
      <c r="H121" s="24">
        <v>0.94105914942081814</v>
      </c>
      <c r="I121" s="24">
        <v>0.94586578776401986</v>
      </c>
      <c r="J121" s="24">
        <v>0.95076449639928973</v>
      </c>
      <c r="K121" s="24">
        <v>0.95575631601799838</v>
      </c>
      <c r="L121" s="24">
        <v>0.96084228731151711</v>
      </c>
      <c r="M121" s="24">
        <v>0.96602346099476843</v>
      </c>
      <c r="N121" s="24">
        <v>0.97130092787688493</v>
      </c>
      <c r="O121" s="24">
        <v>0.97667578879055228</v>
      </c>
      <c r="P121" s="24">
        <v>0.98214914456845515</v>
      </c>
      <c r="Q121" s="24">
        <v>0.98772209604327854</v>
      </c>
      <c r="R121" s="25">
        <v>0.99339574404770792</v>
      </c>
    </row>
    <row r="122" spans="1:18" x14ac:dyDescent="0.25">
      <c r="A122" s="23">
        <v>13</v>
      </c>
      <c r="B122" s="24">
        <v>0.85020175142547061</v>
      </c>
      <c r="C122" s="24">
        <v>0.85391533184431856</v>
      </c>
      <c r="D122" s="24">
        <v>0.85770211342688496</v>
      </c>
      <c r="E122" s="24">
        <v>0.86156305913923137</v>
      </c>
      <c r="F122" s="24">
        <v>0.86549913194741912</v>
      </c>
      <c r="G122" s="24">
        <v>0.86951129481751088</v>
      </c>
      <c r="H122" s="24">
        <v>0.87360051071556777</v>
      </c>
      <c r="I122" s="24">
        <v>0.87776774260765245</v>
      </c>
      <c r="J122" s="24">
        <v>0.88201395345982592</v>
      </c>
      <c r="K122" s="24">
        <v>0.88634010623815052</v>
      </c>
      <c r="L122" s="24">
        <v>0.89074716390868791</v>
      </c>
      <c r="M122" s="24">
        <v>0.8952360994610522</v>
      </c>
      <c r="N122" s="24">
        <v>0.89980792597906722</v>
      </c>
      <c r="O122" s="24">
        <v>0.90446366657010957</v>
      </c>
      <c r="P122" s="24">
        <v>0.90920434434155462</v>
      </c>
      <c r="Q122" s="24">
        <v>0.91403098240077973</v>
      </c>
      <c r="R122" s="25">
        <v>0.91894460385515997</v>
      </c>
    </row>
    <row r="123" spans="1:18" x14ac:dyDescent="0.25">
      <c r="A123" s="23">
        <v>13.5</v>
      </c>
      <c r="B123" s="24">
        <v>0.79608209231572857</v>
      </c>
      <c r="C123" s="24">
        <v>0.79937383489601432</v>
      </c>
      <c r="D123" s="24">
        <v>0.80272715723347343</v>
      </c>
      <c r="E123" s="24">
        <v>0.80614294456885938</v>
      </c>
      <c r="F123" s="24">
        <v>0.80962208214292442</v>
      </c>
      <c r="G123" s="24">
        <v>0.81316545519642203</v>
      </c>
      <c r="H123" s="24">
        <v>0.8167739489701048</v>
      </c>
      <c r="I123" s="24">
        <v>0.82044844870472611</v>
      </c>
      <c r="J123" s="24">
        <v>0.82418983964103854</v>
      </c>
      <c r="K123" s="24">
        <v>0.8279990070197949</v>
      </c>
      <c r="L123" s="24">
        <v>0.83187683608174867</v>
      </c>
      <c r="M123" s="24">
        <v>0.83582422209120433</v>
      </c>
      <c r="N123" s="24">
        <v>0.83984210040667784</v>
      </c>
      <c r="O123" s="24">
        <v>0.84393141641023584</v>
      </c>
      <c r="P123" s="24">
        <v>0.84809311548394584</v>
      </c>
      <c r="Q123" s="24">
        <v>0.85232814300987525</v>
      </c>
      <c r="R123" s="25">
        <v>0.85663744437009126</v>
      </c>
    </row>
    <row r="124" spans="1:18" x14ac:dyDescent="0.25">
      <c r="A124" s="23">
        <v>14</v>
      </c>
      <c r="B124" s="24">
        <v>0.75005271222385472</v>
      </c>
      <c r="C124" s="24">
        <v>0.75305061196446266</v>
      </c>
      <c r="D124" s="24">
        <v>0.75609947362928087</v>
      </c>
      <c r="E124" s="24">
        <v>0.75920010473375321</v>
      </c>
      <c r="F124" s="24">
        <v>0.76235331279332363</v>
      </c>
      <c r="G124" s="24">
        <v>0.76555990532343654</v>
      </c>
      <c r="H124" s="24">
        <v>0.76882068983953566</v>
      </c>
      <c r="I124" s="24">
        <v>0.77213647385706563</v>
      </c>
      <c r="J124" s="24">
        <v>0.77550806489147006</v>
      </c>
      <c r="K124" s="24">
        <v>0.77893627045819314</v>
      </c>
      <c r="L124" s="24">
        <v>0.78242189807267903</v>
      </c>
      <c r="M124" s="24">
        <v>0.78596576527392392</v>
      </c>
      <c r="N124" s="24">
        <v>0.78956872969513425</v>
      </c>
      <c r="O124" s="24">
        <v>0.79323165899306813</v>
      </c>
      <c r="P124" s="24">
        <v>0.79695542082448434</v>
      </c>
      <c r="Q124" s="24">
        <v>0.80074088284614131</v>
      </c>
      <c r="R124" s="25">
        <v>0.80458891271479693</v>
      </c>
    </row>
    <row r="125" spans="1:18" x14ac:dyDescent="0.25">
      <c r="A125" s="23">
        <v>14.5</v>
      </c>
      <c r="B125" s="24">
        <v>0.71058996427265864</v>
      </c>
      <c r="C125" s="24">
        <v>0.71340935831919405</v>
      </c>
      <c r="D125" s="24">
        <v>0.71627010003055747</v>
      </c>
      <c r="E125" s="24">
        <v>0.71917291919688409</v>
      </c>
      <c r="F125" s="24">
        <v>0.7221185456083089</v>
      </c>
      <c r="G125" s="24">
        <v>0.72510770905496758</v>
      </c>
      <c r="H125" s="24">
        <v>0.72814113932699476</v>
      </c>
      <c r="I125" s="24">
        <v>0.73121956621452622</v>
      </c>
      <c r="J125" s="24">
        <v>0.73434371950769661</v>
      </c>
      <c r="K125" s="24">
        <v>0.7375143289966416</v>
      </c>
      <c r="L125" s="24">
        <v>0.74073212447149617</v>
      </c>
      <c r="M125" s="24">
        <v>0.74399784574594796</v>
      </c>
      <c r="N125" s="24">
        <v>0.74731227272789402</v>
      </c>
      <c r="O125" s="24">
        <v>0.75067619534878427</v>
      </c>
      <c r="P125" s="24">
        <v>0.75409040354006796</v>
      </c>
      <c r="Q125" s="24">
        <v>0.757555687233195</v>
      </c>
      <c r="R125" s="25">
        <v>0.76107283635961431</v>
      </c>
    </row>
    <row r="126" spans="1:18" x14ac:dyDescent="0.25">
      <c r="A126" s="23">
        <v>15</v>
      </c>
      <c r="B126" s="24">
        <v>0.67632938193298653</v>
      </c>
      <c r="C126" s="24">
        <v>0.67907294957777364</v>
      </c>
      <c r="D126" s="24">
        <v>0.68184925420158782</v>
      </c>
      <c r="E126" s="24">
        <v>0.68465894786925541</v>
      </c>
      <c r="F126" s="24">
        <v>0.68750268264560277</v>
      </c>
      <c r="G126" s="24">
        <v>0.69038111059545648</v>
      </c>
      <c r="H126" s="24">
        <v>0.69329488378364268</v>
      </c>
      <c r="I126" s="24">
        <v>0.69624465427498816</v>
      </c>
      <c r="J126" s="24">
        <v>0.69923107413431851</v>
      </c>
      <c r="K126" s="24">
        <v>0.70225479542646074</v>
      </c>
      <c r="L126" s="24">
        <v>0.70531647021624111</v>
      </c>
      <c r="M126" s="24">
        <v>0.70841676059203795</v>
      </c>
      <c r="N126" s="24">
        <v>0.71155636873644024</v>
      </c>
      <c r="O126" s="24">
        <v>0.71473600685558814</v>
      </c>
      <c r="P126" s="24">
        <v>0.71795638715562216</v>
      </c>
      <c r="Q126" s="24">
        <v>0.72121822184268336</v>
      </c>
      <c r="R126" s="25">
        <v>0.72452222312291203</v>
      </c>
    </row>
    <row r="127" spans="1:18" x14ac:dyDescent="0.25">
      <c r="A127" s="23">
        <v>15.5</v>
      </c>
      <c r="B127" s="24">
        <v>0.64606567902369783</v>
      </c>
      <c r="C127" s="24">
        <v>0.6488234417057811</v>
      </c>
      <c r="D127" s="24">
        <v>0.65160633425467174</v>
      </c>
      <c r="E127" s="24">
        <v>0.65441493100988746</v>
      </c>
      <c r="F127" s="24">
        <v>0.65724980631094565</v>
      </c>
      <c r="G127" s="24">
        <v>0.66011153449736371</v>
      </c>
      <c r="H127" s="24">
        <v>0.66300068990865924</v>
      </c>
      <c r="I127" s="24">
        <v>0.66591784688435052</v>
      </c>
      <c r="J127" s="24">
        <v>0.66886357976395383</v>
      </c>
      <c r="K127" s="24">
        <v>0.67183846288698745</v>
      </c>
      <c r="L127" s="24">
        <v>0.67484307059296889</v>
      </c>
      <c r="M127" s="24">
        <v>0.67787798724496773</v>
      </c>
      <c r="N127" s="24">
        <v>0.68094383730026364</v>
      </c>
      <c r="O127" s="24">
        <v>0.68404125523968828</v>
      </c>
      <c r="P127" s="24">
        <v>0.68717087554407308</v>
      </c>
      <c r="Q127" s="24">
        <v>0.69033333269425023</v>
      </c>
      <c r="R127" s="25">
        <v>0.69352926117105118</v>
      </c>
    </row>
    <row r="128" spans="1:18" x14ac:dyDescent="0.25">
      <c r="A128" s="23">
        <v>16</v>
      </c>
      <c r="B128" s="24">
        <v>0.61875274971166616</v>
      </c>
      <c r="C128" s="24">
        <v>0.62160207101681109</v>
      </c>
      <c r="D128" s="24">
        <v>0.62446991865012558</v>
      </c>
      <c r="E128" s="24">
        <v>0.62735678922581795</v>
      </c>
      <c r="F128" s="24">
        <v>0.63026317935809673</v>
      </c>
      <c r="G128" s="24">
        <v>0.63318958566117067</v>
      </c>
      <c r="H128" s="24">
        <v>0.6361365047492481</v>
      </c>
      <c r="I128" s="24">
        <v>0.63910443323653798</v>
      </c>
      <c r="J128" s="24">
        <v>0.64209386773724875</v>
      </c>
      <c r="K128" s="24">
        <v>0.64510530486558926</v>
      </c>
      <c r="L128" s="24">
        <v>0.64813924123576783</v>
      </c>
      <c r="M128" s="24">
        <v>0.65119618348554564</v>
      </c>
      <c r="N128" s="24">
        <v>0.65427667834689307</v>
      </c>
      <c r="O128" s="24">
        <v>0.65738128257533335</v>
      </c>
      <c r="P128" s="24">
        <v>0.66051055292638894</v>
      </c>
      <c r="Q128" s="24">
        <v>0.66366504615558319</v>
      </c>
      <c r="R128" s="25">
        <v>0.66684531901843869</v>
      </c>
    </row>
    <row r="129" spans="1:34" x14ac:dyDescent="0.25">
      <c r="A129" s="23">
        <v>16.5</v>
      </c>
      <c r="B129" s="24">
        <v>0.59350366851181946</v>
      </c>
      <c r="C129" s="24">
        <v>0.59650925417250977</v>
      </c>
      <c r="D129" s="24">
        <v>0.59952776619631254</v>
      </c>
      <c r="E129" s="24">
        <v>0.60255962347212777</v>
      </c>
      <c r="F129" s="24">
        <v>0.60560524488885448</v>
      </c>
      <c r="G129" s="24">
        <v>0.60866504933539289</v>
      </c>
      <c r="H129" s="24">
        <v>0.61173945570064281</v>
      </c>
      <c r="I129" s="24">
        <v>0.61482888287350368</v>
      </c>
      <c r="J129" s="24">
        <v>0.6179337497428754</v>
      </c>
      <c r="K129" s="24">
        <v>0.62105447519765733</v>
      </c>
      <c r="L129" s="24">
        <v>0.62419147812674969</v>
      </c>
      <c r="M129" s="24">
        <v>0.62734518744260437</v>
      </c>
      <c r="N129" s="24">
        <v>0.63051607215188266</v>
      </c>
      <c r="O129" s="24">
        <v>0.63370461128479905</v>
      </c>
      <c r="P129" s="24">
        <v>0.63691128387156759</v>
      </c>
      <c r="Q129" s="24">
        <v>0.64013656894240223</v>
      </c>
      <c r="R129" s="25">
        <v>0.64338094552751679</v>
      </c>
    </row>
    <row r="130" spans="1:34" x14ac:dyDescent="0.25">
      <c r="A130" s="23">
        <v>17</v>
      </c>
      <c r="B130" s="24">
        <v>0.5695906902870842</v>
      </c>
      <c r="C130" s="24">
        <v>0.57280458818252511</v>
      </c>
      <c r="D130" s="24">
        <v>0.5760268160496026</v>
      </c>
      <c r="E130" s="24">
        <v>0.5792577150519076</v>
      </c>
      <c r="F130" s="24">
        <v>0.58249762635303082</v>
      </c>
      <c r="G130" s="24">
        <v>0.58574689111656331</v>
      </c>
      <c r="H130" s="24">
        <v>0.58900585050609588</v>
      </c>
      <c r="I130" s="24">
        <v>0.59227484568521938</v>
      </c>
      <c r="J130" s="24">
        <v>0.59555421781752416</v>
      </c>
      <c r="K130" s="24">
        <v>0.59884430806660183</v>
      </c>
      <c r="L130" s="24">
        <v>0.60214545759604277</v>
      </c>
      <c r="M130" s="24">
        <v>0.60545801759299045</v>
      </c>
      <c r="N130" s="24">
        <v>0.60878237933879753</v>
      </c>
      <c r="O130" s="24">
        <v>0.61211894413836943</v>
      </c>
      <c r="P130" s="24">
        <v>0.615468113296611</v>
      </c>
      <c r="Q130" s="24">
        <v>0.61883028811842744</v>
      </c>
      <c r="R130" s="25">
        <v>0.62220586990872417</v>
      </c>
    </row>
    <row r="131" spans="1:34" x14ac:dyDescent="0.25">
      <c r="A131" s="23">
        <v>17.5</v>
      </c>
      <c r="B131" s="24">
        <v>0.54644525024842328</v>
      </c>
      <c r="C131" s="24">
        <v>0.54990685040453846</v>
      </c>
      <c r="D131" s="24">
        <v>0.55337318771439614</v>
      </c>
      <c r="E131" s="24">
        <v>0.55684452561627851</v>
      </c>
      <c r="F131" s="24">
        <v>0.56032112754846686</v>
      </c>
      <c r="G131" s="24">
        <v>0.56380325694924349</v>
      </c>
      <c r="H131" s="24">
        <v>0.56729117725689016</v>
      </c>
      <c r="I131" s="24">
        <v>0.57078515190968937</v>
      </c>
      <c r="J131" s="24">
        <v>0.57428544434592177</v>
      </c>
      <c r="K131" s="24">
        <v>0.57779231800387021</v>
      </c>
      <c r="L131" s="24">
        <v>0.58130603632181643</v>
      </c>
      <c r="M131" s="24">
        <v>0.58482687276159429</v>
      </c>
      <c r="N131" s="24">
        <v>0.58835514087924834</v>
      </c>
      <c r="O131" s="24">
        <v>0.5918911642543746</v>
      </c>
      <c r="P131" s="24">
        <v>0.59543526646656952</v>
      </c>
      <c r="Q131" s="24">
        <v>0.59898777109542956</v>
      </c>
      <c r="R131" s="25">
        <v>0.60254900172055115</v>
      </c>
    </row>
    <row r="132" spans="1:34" x14ac:dyDescent="0.25">
      <c r="A132" s="23">
        <v>18</v>
      </c>
      <c r="B132" s="24">
        <v>0.52365796395482889</v>
      </c>
      <c r="C132" s="24">
        <v>0.52739399854426161</v>
      </c>
      <c r="D132" s="24">
        <v>0.53113218104312332</v>
      </c>
      <c r="E132" s="24">
        <v>0.53487269716438712</v>
      </c>
      <c r="F132" s="24">
        <v>0.53861573262102591</v>
      </c>
      <c r="G132" s="24">
        <v>0.54236147312601324</v>
      </c>
      <c r="H132" s="24">
        <v>0.54611010439232166</v>
      </c>
      <c r="I132" s="24">
        <v>0.54986181213292518</v>
      </c>
      <c r="J132" s="24">
        <v>0.5536167820607959</v>
      </c>
      <c r="K132" s="24">
        <v>0.55737519988890771</v>
      </c>
      <c r="L132" s="24">
        <v>0.56113725133023351</v>
      </c>
      <c r="M132" s="24">
        <v>0.56490313212129872</v>
      </c>
      <c r="N132" s="24">
        <v>0.56867307809283851</v>
      </c>
      <c r="O132" s="24">
        <v>0.57244733509914014</v>
      </c>
      <c r="P132" s="24">
        <v>0.57622614899449132</v>
      </c>
      <c r="Q132" s="24">
        <v>0.58000976563317919</v>
      </c>
      <c r="R132" s="25">
        <v>0.58379843086949113</v>
      </c>
    </row>
    <row r="133" spans="1:34" x14ac:dyDescent="0.25">
      <c r="A133" s="23">
        <v>18.5</v>
      </c>
      <c r="B133" s="24">
        <v>0.50097862731328213</v>
      </c>
      <c r="C133" s="24">
        <v>0.50500317065539557</v>
      </c>
      <c r="D133" s="24">
        <v>0.50902827623620639</v>
      </c>
      <c r="E133" s="24">
        <v>0.51305405204337862</v>
      </c>
      <c r="F133" s="24">
        <v>0.51708060606457651</v>
      </c>
      <c r="G133" s="24">
        <v>0.52110804628746432</v>
      </c>
      <c r="H133" s="24">
        <v>0.52513648069970664</v>
      </c>
      <c r="I133" s="24">
        <v>0.52916601728896751</v>
      </c>
      <c r="J133" s="24">
        <v>0.53319676404291094</v>
      </c>
      <c r="K133" s="24">
        <v>0.53722882894920165</v>
      </c>
      <c r="L133" s="24">
        <v>0.54126231999550378</v>
      </c>
      <c r="M133" s="24">
        <v>0.54529735519303357</v>
      </c>
      <c r="N133" s="24">
        <v>0.54933409264721755</v>
      </c>
      <c r="O133" s="24">
        <v>0.55337270048703413</v>
      </c>
      <c r="P133" s="24">
        <v>0.5574133468414616</v>
      </c>
      <c r="Q133" s="24">
        <v>0.56145619983947892</v>
      </c>
      <c r="R133" s="25">
        <v>0.56550142761006383</v>
      </c>
    </row>
    <row r="134" spans="1:34" x14ac:dyDescent="0.25">
      <c r="A134" s="23">
        <v>19</v>
      </c>
      <c r="B134" s="24">
        <v>0.47831621657883622</v>
      </c>
      <c r="C134" s="24">
        <v>0.48263068513971691</v>
      </c>
      <c r="D134" s="24">
        <v>0.486945133842144</v>
      </c>
      <c r="E134" s="24">
        <v>0.49125959294847332</v>
      </c>
      <c r="F134" s="24">
        <v>0.49557409272105962</v>
      </c>
      <c r="G134" s="24">
        <v>0.49988866342225868</v>
      </c>
      <c r="H134" s="24">
        <v>0.50420333531442585</v>
      </c>
      <c r="I134" s="24">
        <v>0.50851813865991646</v>
      </c>
      <c r="J134" s="24">
        <v>0.51283310372108559</v>
      </c>
      <c r="K134" s="24">
        <v>0.51714826076028875</v>
      </c>
      <c r="L134" s="24">
        <v>0.52146364003988133</v>
      </c>
      <c r="M134" s="24">
        <v>0.52577928184577127</v>
      </c>
      <c r="N134" s="24">
        <v>0.53009526655807548</v>
      </c>
      <c r="O134" s="24">
        <v>0.53441168458046384</v>
      </c>
      <c r="P134" s="24">
        <v>0.53872862631660601</v>
      </c>
      <c r="Q134" s="24">
        <v>0.54304618217017186</v>
      </c>
      <c r="R134" s="25">
        <v>0.54736444254483063</v>
      </c>
    </row>
    <row r="135" spans="1:34" x14ac:dyDescent="0.25">
      <c r="A135" s="23">
        <v>19.5</v>
      </c>
      <c r="B135" s="24">
        <v>0.45573888835454368</v>
      </c>
      <c r="C135" s="24">
        <v>0.46033204074699358</v>
      </c>
      <c r="D135" s="24">
        <v>0.46492559475742079</v>
      </c>
      <c r="E135" s="24">
        <v>0.46951950292287192</v>
      </c>
      <c r="F135" s="24">
        <v>0.47411371778039318</v>
      </c>
      <c r="G135" s="24">
        <v>0.47870819186703117</v>
      </c>
      <c r="H135" s="24">
        <v>0.48330287771983221</v>
      </c>
      <c r="I135" s="24">
        <v>0.48789772787584268</v>
      </c>
      <c r="J135" s="24">
        <v>0.49249269487210939</v>
      </c>
      <c r="K135" s="24">
        <v>0.49708773124567851</v>
      </c>
      <c r="L135" s="24">
        <v>0.50168278953359646</v>
      </c>
      <c r="M135" s="24">
        <v>0.50627783229646206</v>
      </c>
      <c r="N135" s="24">
        <v>0.51087286218908379</v>
      </c>
      <c r="O135" s="24">
        <v>0.51546789188982267</v>
      </c>
      <c r="P135" s="24">
        <v>0.52006293407703941</v>
      </c>
      <c r="Q135" s="24">
        <v>0.52465800142909513</v>
      </c>
      <c r="R135" s="25">
        <v>0.52925310662435032</v>
      </c>
    </row>
    <row r="136" spans="1:34" x14ac:dyDescent="0.25">
      <c r="A136" s="23">
        <v>20</v>
      </c>
      <c r="B136" s="24">
        <v>0.43347397959146872</v>
      </c>
      <c r="C136" s="24">
        <v>0.43832191657500952</v>
      </c>
      <c r="D136" s="24">
        <v>0.44317168022653969</v>
      </c>
      <c r="E136" s="24">
        <v>0.4480231453577973</v>
      </c>
      <c r="F136" s="24">
        <v>0.45287618678051939</v>
      </c>
      <c r="G136" s="24">
        <v>0.45773067930644401</v>
      </c>
      <c r="H136" s="24">
        <v>0.46258649774730848</v>
      </c>
      <c r="I136" s="24">
        <v>0.46744351691485048</v>
      </c>
      <c r="J136" s="24">
        <v>0.47230161162080753</v>
      </c>
      <c r="K136" s="24">
        <v>0.47716065667691743</v>
      </c>
      <c r="L136" s="24">
        <v>0.48202052689491748</v>
      </c>
      <c r="M136" s="24">
        <v>0.48688110711009769</v>
      </c>
      <c r="N136" s="24">
        <v>0.49174232225195791</v>
      </c>
      <c r="O136" s="24">
        <v>0.49660410727354959</v>
      </c>
      <c r="P136" s="24">
        <v>0.50146639712792485</v>
      </c>
      <c r="Q136" s="24">
        <v>0.50632912676813557</v>
      </c>
      <c r="R136" s="25">
        <v>0.51119223114723367</v>
      </c>
    </row>
    <row r="137" spans="1:34" x14ac:dyDescent="0.25">
      <c r="A137" s="26">
        <v>20.5</v>
      </c>
      <c r="B137" s="27">
        <v>0.41190800758873891</v>
      </c>
      <c r="C137" s="27">
        <v>0.41697417206961712</v>
      </c>
      <c r="D137" s="27">
        <v>0.42204459184207782</v>
      </c>
      <c r="E137" s="27">
        <v>0.42711906399255001</v>
      </c>
      <c r="F137" s="27">
        <v>0.43219738560746218</v>
      </c>
      <c r="G137" s="27">
        <v>0.43727935377324312</v>
      </c>
      <c r="H137" s="27">
        <v>0.44236476557632137</v>
      </c>
      <c r="I137" s="27">
        <v>0.44745341810312589</v>
      </c>
      <c r="J137" s="27">
        <v>0.45254510844008522</v>
      </c>
      <c r="K137" s="27">
        <v>0.45763963367362809</v>
      </c>
      <c r="L137" s="27">
        <v>0.46273679089018321</v>
      </c>
      <c r="M137" s="27">
        <v>0.46783638719973158</v>
      </c>
      <c r="N137" s="27">
        <v>0.47293826980646408</v>
      </c>
      <c r="O137" s="27">
        <v>0.4780422959381237</v>
      </c>
      <c r="P137" s="27">
        <v>0.48314832282245329</v>
      </c>
      <c r="Q137" s="27">
        <v>0.48825620768719641</v>
      </c>
      <c r="R137" s="28">
        <v>0.49336580776009559</v>
      </c>
    </row>
    <row r="140" spans="1:34" ht="28.9" customHeight="1" x14ac:dyDescent="0.5">
      <c r="A140" s="1" t="s">
        <v>18</v>
      </c>
      <c r="B140" s="1"/>
    </row>
    <row r="141" spans="1:34" x14ac:dyDescent="0.25">
      <c r="A141" s="17" t="s">
        <v>12</v>
      </c>
      <c r="B141" s="18" t="s">
        <v>13</v>
      </c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9"/>
    </row>
    <row r="142" spans="1:34" x14ac:dyDescent="0.25">
      <c r="A142" s="20" t="s">
        <v>14</v>
      </c>
      <c r="B142" s="21">
        <v>128</v>
      </c>
      <c r="C142" s="21">
        <v>144</v>
      </c>
      <c r="D142" s="21">
        <v>160</v>
      </c>
      <c r="E142" s="21">
        <v>176</v>
      </c>
      <c r="F142" s="21">
        <v>192</v>
      </c>
      <c r="G142" s="21">
        <v>208</v>
      </c>
      <c r="H142" s="21">
        <v>224</v>
      </c>
      <c r="I142" s="21">
        <v>240</v>
      </c>
      <c r="J142" s="21">
        <v>256</v>
      </c>
      <c r="K142" s="21">
        <v>272</v>
      </c>
      <c r="L142" s="21">
        <v>288</v>
      </c>
      <c r="M142" s="21">
        <v>304</v>
      </c>
      <c r="N142" s="21">
        <v>320</v>
      </c>
      <c r="O142" s="21">
        <v>336</v>
      </c>
      <c r="P142" s="21">
        <v>352</v>
      </c>
      <c r="Q142" s="21">
        <v>368</v>
      </c>
      <c r="R142" s="21">
        <v>384</v>
      </c>
      <c r="S142" s="21">
        <v>400</v>
      </c>
      <c r="T142" s="21">
        <v>416</v>
      </c>
      <c r="U142" s="21">
        <v>432</v>
      </c>
      <c r="V142" s="21">
        <v>448</v>
      </c>
      <c r="W142" s="21">
        <v>464</v>
      </c>
      <c r="X142" s="21">
        <v>480</v>
      </c>
      <c r="Y142" s="21">
        <v>496</v>
      </c>
      <c r="Z142" s="21">
        <v>512</v>
      </c>
      <c r="AA142" s="21">
        <v>528</v>
      </c>
      <c r="AB142" s="21">
        <v>544</v>
      </c>
      <c r="AC142" s="21">
        <v>560</v>
      </c>
      <c r="AD142" s="21">
        <v>576</v>
      </c>
      <c r="AE142" s="21">
        <v>592</v>
      </c>
      <c r="AF142" s="21">
        <v>608</v>
      </c>
      <c r="AG142" s="21">
        <v>624</v>
      </c>
      <c r="AH142" s="22">
        <v>640</v>
      </c>
    </row>
    <row r="143" spans="1:34" x14ac:dyDescent="0.25">
      <c r="A143" s="23">
        <v>4</v>
      </c>
      <c r="B143" s="24">
        <v>3.9269933431509458</v>
      </c>
      <c r="C143" s="24">
        <v>4.0122811476991487</v>
      </c>
      <c r="D143" s="24">
        <v>4.1010522310832522</v>
      </c>
      <c r="E143" s="24">
        <v>4.1933733650343239</v>
      </c>
      <c r="F143" s="24">
        <v>4.2893120494649706</v>
      </c>
      <c r="G143" s="24">
        <v>4.3889358422070233</v>
      </c>
      <c r="H143" s="24">
        <v>4.492313263487457</v>
      </c>
      <c r="I143" s="24">
        <v>4.5995137959283907</v>
      </c>
      <c r="J143" s="24">
        <v>4.7106069812253759</v>
      </c>
      <c r="K143" s="24">
        <v>4.8256631415369577</v>
      </c>
      <c r="L143" s="24">
        <v>4.9447536819699076</v>
      </c>
      <c r="M143" s="24">
        <v>5.067950092539081</v>
      </c>
      <c r="N143" s="24">
        <v>5.1953244850498299</v>
      </c>
      <c r="O143" s="24">
        <v>5.3269501789171647</v>
      </c>
      <c r="P143" s="24">
        <v>5.4629006329439553</v>
      </c>
      <c r="Q143" s="24">
        <v>5.6032497708233429</v>
      </c>
      <c r="R143" s="24">
        <v>5.7480728006280479</v>
      </c>
      <c r="S143" s="24">
        <v>5.8974451503719836</v>
      </c>
      <c r="T143" s="24">
        <v>6.051442576520822</v>
      </c>
      <c r="U143" s="24">
        <v>6.2101421493472966</v>
      </c>
      <c r="V143" s="24">
        <v>6.3736212675759019</v>
      </c>
      <c r="W143" s="24">
        <v>6.5419575499681573</v>
      </c>
      <c r="X143" s="24">
        <v>6.7152299002248066</v>
      </c>
      <c r="Y143" s="24">
        <v>6.8935176871394326</v>
      </c>
      <c r="Z143" s="24">
        <v>7.0769004186523503</v>
      </c>
      <c r="AA143" s="24">
        <v>7.265458808212431</v>
      </c>
      <c r="AB143" s="24">
        <v>7.4592741899771973</v>
      </c>
      <c r="AC143" s="24">
        <v>7.6584279835271856</v>
      </c>
      <c r="AD143" s="24">
        <v>7.8630026985033572</v>
      </c>
      <c r="AE143" s="24">
        <v>8.0730816301352846</v>
      </c>
      <c r="AF143" s="24">
        <v>8.2887481318377603</v>
      </c>
      <c r="AG143" s="24">
        <v>8.510086496389043</v>
      </c>
      <c r="AH143" s="25">
        <v>8.7371819559308541</v>
      </c>
    </row>
    <row r="144" spans="1:34" x14ac:dyDescent="0.25">
      <c r="A144" s="23">
        <v>5</v>
      </c>
      <c r="B144" s="24">
        <v>3.1353724209041069</v>
      </c>
      <c r="C144" s="24">
        <v>3.199736550868268</v>
      </c>
      <c r="D144" s="24">
        <v>3.2670693651985672</v>
      </c>
      <c r="E144" s="24">
        <v>3.337432541820232</v>
      </c>
      <c r="F144" s="24">
        <v>3.410888486840026</v>
      </c>
      <c r="G144" s="24">
        <v>3.48749966428394</v>
      </c>
      <c r="H144" s="24">
        <v>3.5673295005731052</v>
      </c>
      <c r="I144" s="24">
        <v>3.650442384523795</v>
      </c>
      <c r="J144" s="24">
        <v>3.736902764025726</v>
      </c>
      <c r="K144" s="24">
        <v>3.8267758674315941</v>
      </c>
      <c r="L144" s="24">
        <v>3.9201280060423311</v>
      </c>
      <c r="M144" s="24">
        <v>4.01702557606695</v>
      </c>
      <c r="N144" s="24">
        <v>4.1175355955049602</v>
      </c>
      <c r="O144" s="24">
        <v>4.2217262899655266</v>
      </c>
      <c r="P144" s="24">
        <v>4.3296660244456833</v>
      </c>
      <c r="Q144" s="24">
        <v>4.441423628832724</v>
      </c>
      <c r="R144" s="24">
        <v>4.5570692173935292</v>
      </c>
      <c r="S144" s="24">
        <v>4.6766731243361672</v>
      </c>
      <c r="T144" s="24">
        <v>4.8003060123204682</v>
      </c>
      <c r="U144" s="24">
        <v>4.9280398578133253</v>
      </c>
      <c r="V144" s="24">
        <v>5.0599469657333884</v>
      </c>
      <c r="W144" s="24">
        <v>5.1960998610363367</v>
      </c>
      <c r="X144" s="24">
        <v>5.3365723536170737</v>
      </c>
      <c r="Y144" s="24">
        <v>5.4814387184633322</v>
      </c>
      <c r="Z144" s="24">
        <v>5.6307733697095923</v>
      </c>
      <c r="AA144" s="24">
        <v>5.784651926998877</v>
      </c>
      <c r="AB144" s="24">
        <v>5.9431506306828696</v>
      </c>
      <c r="AC144" s="24">
        <v>6.1063458065362664</v>
      </c>
      <c r="AD144" s="24">
        <v>6.2743148703941802</v>
      </c>
      <c r="AE144" s="24">
        <v>6.447136023680347</v>
      </c>
      <c r="AF144" s="24">
        <v>6.6248875260037154</v>
      </c>
      <c r="AG144" s="24">
        <v>6.8076485763366987</v>
      </c>
      <c r="AH144" s="25">
        <v>6.9954993130151806</v>
      </c>
    </row>
    <row r="145" spans="1:34" x14ac:dyDescent="0.25">
      <c r="A145" s="23">
        <v>6</v>
      </c>
      <c r="B145" s="24">
        <v>2.508671572937482</v>
      </c>
      <c r="C145" s="24">
        <v>2.5558200351369948</v>
      </c>
      <c r="D145" s="24">
        <v>2.6054636936067759</v>
      </c>
      <c r="E145" s="24">
        <v>2.6576591324662111</v>
      </c>
      <c r="F145" s="24">
        <v>2.7124636640162172</v>
      </c>
      <c r="G145" s="24">
        <v>2.7699346584769429</v>
      </c>
      <c r="H145" s="24">
        <v>2.8301304484636809</v>
      </c>
      <c r="I145" s="24">
        <v>2.8931103289868618</v>
      </c>
      <c r="J145" s="24">
        <v>2.9589336541303561</v>
      </c>
      <c r="K145" s="24">
        <v>3.0276605584410179</v>
      </c>
      <c r="L145" s="24">
        <v>3.0993522594139411</v>
      </c>
      <c r="M145" s="24">
        <v>3.174070059452291</v>
      </c>
      <c r="N145" s="24">
        <v>3.2518758827497378</v>
      </c>
      <c r="O145" s="24">
        <v>3.3328328611096061</v>
      </c>
      <c r="P145" s="24">
        <v>3.4170042657230808</v>
      </c>
      <c r="Q145" s="24">
        <v>3.504453832671619</v>
      </c>
      <c r="R145" s="24">
        <v>3.5952465824162561</v>
      </c>
      <c r="S145" s="24">
        <v>3.6894477553592191</v>
      </c>
      <c r="T145" s="24">
        <v>3.7871229203544958</v>
      </c>
      <c r="U145" s="24">
        <v>3.8883389600631348</v>
      </c>
      <c r="V145" s="24">
        <v>3.9931630855979479</v>
      </c>
      <c r="W145" s="24">
        <v>4.101662728108769</v>
      </c>
      <c r="X145" s="24">
        <v>4.2139066036846566</v>
      </c>
      <c r="Y145" s="24">
        <v>4.3299638935075064</v>
      </c>
      <c r="Z145" s="24">
        <v>4.449903917905953</v>
      </c>
      <c r="AA145" s="24">
        <v>4.5737972027171763</v>
      </c>
      <c r="AB145" s="24">
        <v>4.7017148944870204</v>
      </c>
      <c r="AC145" s="24">
        <v>4.8337282251843359</v>
      </c>
      <c r="AD145" s="24">
        <v>4.9699095168384</v>
      </c>
      <c r="AE145" s="24">
        <v>5.1103318770670976</v>
      </c>
      <c r="AF145" s="24">
        <v>5.2550684716735399</v>
      </c>
      <c r="AG145" s="24">
        <v>5.4041934058242953</v>
      </c>
      <c r="AH145" s="25">
        <v>5.5577817240494012</v>
      </c>
    </row>
    <row r="146" spans="1:34" x14ac:dyDescent="0.25">
      <c r="A146" s="23">
        <v>7</v>
      </c>
      <c r="B146" s="24">
        <v>2.0191985160419219</v>
      </c>
      <c r="C146" s="24">
        <v>2.0525152762522132</v>
      </c>
      <c r="D146" s="24">
        <v>2.087894851010788</v>
      </c>
      <c r="E146" s="24">
        <v>2.1253887306311929</v>
      </c>
      <c r="F146" s="24">
        <v>2.1650491336085032</v>
      </c>
      <c r="G146" s="24">
        <v>2.206928336357024</v>
      </c>
      <c r="H146" s="24">
        <v>2.2510795776862049</v>
      </c>
      <c r="I146" s="24">
        <v>2.2975570588006349</v>
      </c>
      <c r="J146" s="24">
        <v>2.346415039978341</v>
      </c>
      <c r="K146" s="24">
        <v>2.3977085619603371</v>
      </c>
      <c r="L146" s="24">
        <v>2.4514937484358721</v>
      </c>
      <c r="M146" s="24">
        <v>2.5078268080022701</v>
      </c>
      <c r="N146" s="24">
        <v>2.5667645710473601</v>
      </c>
      <c r="O146" s="24">
        <v>2.6283650755686212</v>
      </c>
      <c r="P146" s="24">
        <v>2.692686498951399</v>
      </c>
      <c r="Q146" s="24">
        <v>2.7597874834713072</v>
      </c>
      <c r="R146" s="24">
        <v>2.8297279557835369</v>
      </c>
      <c r="S146" s="24">
        <v>2.9025680624844759</v>
      </c>
      <c r="T146" s="24">
        <v>2.9783682786222672</v>
      </c>
      <c r="U146" s="24">
        <v>3.0571903930521191</v>
      </c>
      <c r="V146" s="24">
        <v>3.139096523080998</v>
      </c>
      <c r="W146" s="24">
        <v>3.224149006052897</v>
      </c>
      <c r="X146" s="24">
        <v>3.3124114642510349</v>
      </c>
      <c r="Y146" s="24">
        <v>3.4039479850514618</v>
      </c>
      <c r="Z146" s="24">
        <v>3.4988227949769688</v>
      </c>
      <c r="AA146" s="24">
        <v>3.5971013260588989</v>
      </c>
      <c r="AB146" s="24">
        <v>3.698849631037247</v>
      </c>
      <c r="AC146" s="24">
        <v>3.804133848075026</v>
      </c>
      <c r="AD146" s="24">
        <v>3.9130212053956668</v>
      </c>
      <c r="AE146" s="24">
        <v>4.0255797168112162</v>
      </c>
      <c r="AF146" s="24">
        <v>4.1418774543189398</v>
      </c>
      <c r="AG146" s="24">
        <v>4.2619834292795673</v>
      </c>
      <c r="AH146" s="25">
        <v>4.3859675924172929</v>
      </c>
    </row>
    <row r="147" spans="1:34" x14ac:dyDescent="0.25">
      <c r="A147" s="23">
        <v>8</v>
      </c>
      <c r="B147" s="24">
        <v>1.641807852576656</v>
      </c>
      <c r="C147" s="24">
        <v>1.664352835529177</v>
      </c>
      <c r="D147" s="24">
        <v>1.6885693576818901</v>
      </c>
      <c r="E147" s="24">
        <v>1.714503815542497</v>
      </c>
      <c r="F147" s="24">
        <v>1.7422033338002321</v>
      </c>
      <c r="G147" s="24">
        <v>1.771715095063557</v>
      </c>
      <c r="H147" s="24">
        <v>1.803087244336079</v>
      </c>
      <c r="I147" s="24">
        <v>1.836368889016545</v>
      </c>
      <c r="J147" s="24">
        <v>1.8716091955771399</v>
      </c>
      <c r="K147" s="24">
        <v>1.908858110953036</v>
      </c>
      <c r="L147" s="24">
        <v>1.948166665027639</v>
      </c>
      <c r="M147" s="24">
        <v>1.9895859725924301</v>
      </c>
      <c r="N147" s="24">
        <v>2.0331677702293951</v>
      </c>
      <c r="O147" s="24">
        <v>2.0789650021301722</v>
      </c>
      <c r="P147" s="24">
        <v>2.1270307518742642</v>
      </c>
      <c r="Q147" s="24">
        <v>2.1774185679314408</v>
      </c>
      <c r="R147" s="24">
        <v>2.2301832831510549</v>
      </c>
      <c r="S147" s="24">
        <v>2.285379950323648</v>
      </c>
      <c r="T147" s="24">
        <v>2.3430639506915241</v>
      </c>
      <c r="U147" s="24">
        <v>2.4032919793040461</v>
      </c>
      <c r="V147" s="24">
        <v>2.4661210596623411</v>
      </c>
      <c r="W147" s="24">
        <v>2.5316084353045549</v>
      </c>
      <c r="X147" s="24">
        <v>2.599812634708067</v>
      </c>
      <c r="Y147" s="24">
        <v>2.670792651443084</v>
      </c>
      <c r="Z147" s="24">
        <v>2.7446076182265582</v>
      </c>
      <c r="AA147" s="24">
        <v>2.8213178732839839</v>
      </c>
      <c r="AB147" s="24">
        <v>2.9009843755495179</v>
      </c>
      <c r="AC147" s="24">
        <v>2.98366816938033</v>
      </c>
      <c r="AD147" s="24">
        <v>3.0694313891940088</v>
      </c>
      <c r="AE147" s="24">
        <v>3.1583369549967588</v>
      </c>
      <c r="AF147" s="24">
        <v>3.2504478449800018</v>
      </c>
      <c r="AG147" s="24">
        <v>3.345827976698629</v>
      </c>
      <c r="AH147" s="25">
        <v>3.4445422070709868</v>
      </c>
    </row>
    <row r="148" spans="1:34" x14ac:dyDescent="0.25">
      <c r="A148" s="23">
        <v>9</v>
      </c>
      <c r="B148" s="24">
        <v>1.3539010704693091</v>
      </c>
      <c r="C148" s="24">
        <v>1.368410159851541</v>
      </c>
      <c r="D148" s="24">
        <v>1.384240619459763</v>
      </c>
      <c r="E148" s="24">
        <v>1.40143375199583</v>
      </c>
      <c r="F148" s="24">
        <v>1.4200315883431369</v>
      </c>
      <c r="G148" s="24">
        <v>1.4400762173043049</v>
      </c>
      <c r="H148" s="24">
        <v>1.461610690077096</v>
      </c>
      <c r="I148" s="24">
        <v>1.4846790202544149</v>
      </c>
      <c r="J148" s="24">
        <v>1.5093252805026049</v>
      </c>
      <c r="K148" s="24">
        <v>1.5355943239509939</v>
      </c>
      <c r="L148" s="24">
        <v>1.563532086677146</v>
      </c>
      <c r="M148" s="24">
        <v>1.5931845896667021</v>
      </c>
      <c r="N148" s="24">
        <v>1.6245984756958041</v>
      </c>
      <c r="O148" s="24">
        <v>1.6578215951502491</v>
      </c>
      <c r="P148" s="24">
        <v>1.6929019378036969</v>
      </c>
      <c r="Q148" s="24">
        <v>1.729887958320075</v>
      </c>
      <c r="R148" s="24">
        <v>1.768829395742892</v>
      </c>
      <c r="S148" s="24">
        <v>1.8097762090568481</v>
      </c>
      <c r="T148" s="24">
        <v>1.8527786856984041</v>
      </c>
      <c r="U148" s="24">
        <v>1.8978884269110801</v>
      </c>
      <c r="V148" s="24">
        <v>1.9451573623901619</v>
      </c>
      <c r="W148" s="24">
        <v>1.994637641867957</v>
      </c>
      <c r="X148" s="24">
        <v>2.046382700015998</v>
      </c>
      <c r="Y148" s="24">
        <v>2.100446436598649</v>
      </c>
      <c r="Z148" s="24">
        <v>2.156882890527021</v>
      </c>
      <c r="AA148" s="24">
        <v>2.2157473062207651</v>
      </c>
      <c r="AB148" s="24">
        <v>2.2770955488081959</v>
      </c>
      <c r="AC148" s="24">
        <v>2.3409835688406422</v>
      </c>
      <c r="AD148" s="24">
        <v>2.4074684069298469</v>
      </c>
      <c r="AE148" s="24">
        <v>2.476607889276174</v>
      </c>
      <c r="AF148" s="24">
        <v>2.5484599002652049</v>
      </c>
      <c r="AG148" s="24">
        <v>2.623083263645984</v>
      </c>
      <c r="AH148" s="25">
        <v>2.70053774253102</v>
      </c>
    </row>
    <row r="149" spans="1:34" x14ac:dyDescent="0.25">
      <c r="A149" s="23">
        <v>10</v>
      </c>
      <c r="B149" s="24">
        <v>1.1354265432158861</v>
      </c>
      <c r="C149" s="24">
        <v>1.1443115816713401</v>
      </c>
      <c r="D149" s="24">
        <v>1.154208927752467</v>
      </c>
      <c r="E149" s="24">
        <v>1.1651547903552839</v>
      </c>
      <c r="F149" s="24">
        <v>1.177186106557341</v>
      </c>
      <c r="G149" s="24">
        <v>1.1903398713554181</v>
      </c>
      <c r="H149" s="24">
        <v>1.2046540421414329</v>
      </c>
      <c r="I149" s="24">
        <v>1.22016753870245</v>
      </c>
      <c r="J149" s="24">
        <v>1.236919339898968</v>
      </c>
      <c r="K149" s="24">
        <v>1.254949205054473</v>
      </c>
      <c r="L149" s="24">
        <v>1.2742979764406881</v>
      </c>
      <c r="M149" s="24">
        <v>1.295006581237411</v>
      </c>
      <c r="N149" s="24">
        <v>1.3171165684149431</v>
      </c>
      <c r="O149" s="24">
        <v>1.340670694553235</v>
      </c>
      <c r="P149" s="24">
        <v>1.3657118556201051</v>
      </c>
      <c r="Q149" s="24">
        <v>1.3922834124736401</v>
      </c>
      <c r="R149" s="24">
        <v>1.4204300103515071</v>
      </c>
      <c r="S149" s="24">
        <v>1.450196514432561</v>
      </c>
      <c r="T149" s="24">
        <v>1.481628118347424</v>
      </c>
      <c r="U149" s="24">
        <v>1.5147713295337719</v>
      </c>
      <c r="V149" s="24">
        <v>1.5496729838810479</v>
      </c>
      <c r="W149" s="24">
        <v>1.5863801373157149</v>
      </c>
      <c r="X149" s="24">
        <v>1.6249411307034649</v>
      </c>
      <c r="Y149" s="24">
        <v>1.6654047700028201</v>
      </c>
      <c r="Z149" s="24">
        <v>1.7078200003190469</v>
      </c>
      <c r="AA149" s="24">
        <v>1.752236972265959</v>
      </c>
      <c r="AB149" s="24">
        <v>1.7987064571660261</v>
      </c>
      <c r="AC149" s="24">
        <v>1.8472793117647319</v>
      </c>
      <c r="AD149" s="24">
        <v>1.8980074828679809</v>
      </c>
      <c r="AE149" s="24">
        <v>1.950943702870293</v>
      </c>
      <c r="AF149" s="24">
        <v>2.0061407623514058</v>
      </c>
      <c r="AG149" s="24">
        <v>2.0636523912545242</v>
      </c>
      <c r="AH149" s="25">
        <v>2.1235332588863138</v>
      </c>
    </row>
    <row r="150" spans="1:34" x14ac:dyDescent="0.25">
      <c r="A150" s="23">
        <v>11</v>
      </c>
      <c r="B150" s="24">
        <v>0.96887952988077775</v>
      </c>
      <c r="C150" s="24">
        <v>0.97422831900898987</v>
      </c>
      <c r="D150" s="24">
        <v>0.98032145953645144</v>
      </c>
      <c r="E150" s="24">
        <v>0.98719006655333641</v>
      </c>
      <c r="F150" s="24">
        <v>0.99486598333135101</v>
      </c>
      <c r="G150" s="24">
        <v>1.003381111061431</v>
      </c>
      <c r="H150" s="24">
        <v>1.012768313329653</v>
      </c>
      <c r="I150" s="24">
        <v>1.0230614161172391</v>
      </c>
      <c r="J150" s="24">
        <v>1.034294304478846</v>
      </c>
      <c r="K150" s="24">
        <v>1.04650164393212</v>
      </c>
      <c r="L150" s="24">
        <v>1.0597191829429391</v>
      </c>
      <c r="M150" s="24">
        <v>1.0739827548852581</v>
      </c>
      <c r="N150" s="24">
        <v>1.0893288149235381</v>
      </c>
      <c r="O150" s="24">
        <v>1.105795025831886</v>
      </c>
      <c r="P150" s="24">
        <v>1.1234191897722789</v>
      </c>
      <c r="Q150" s="24">
        <v>1.142239573796958</v>
      </c>
      <c r="R150" s="24">
        <v>1.1622957293377489</v>
      </c>
      <c r="S150" s="24">
        <v>1.1836274277676671</v>
      </c>
      <c r="T150" s="24">
        <v>1.2062747689114881</v>
      </c>
      <c r="U150" s="24">
        <v>1.23027916640105</v>
      </c>
      <c r="V150" s="24">
        <v>1.25568236231995</v>
      </c>
      <c r="W150" s="24">
        <v>1.282526318788811</v>
      </c>
      <c r="X150" s="24">
        <v>1.3108542828674821</v>
      </c>
      <c r="Y150" s="24">
        <v>1.340709966708642</v>
      </c>
      <c r="Z150" s="24">
        <v>1.372137221611716</v>
      </c>
      <c r="AA150" s="24">
        <v>1.405181104384674</v>
      </c>
      <c r="AB150" s="24">
        <v>1.439887292544143</v>
      </c>
      <c r="AC150" s="24">
        <v>1.476301549029766</v>
      </c>
      <c r="AD150" s="24">
        <v>1.514470726841604</v>
      </c>
      <c r="AE150" s="24">
        <v>1.554442464568333</v>
      </c>
      <c r="AF150" s="24">
        <v>1.5962644589838531</v>
      </c>
      <c r="AG150" s="24">
        <v>1.6399853462255221</v>
      </c>
      <c r="AH150" s="25">
        <v>1.685654701794165</v>
      </c>
    </row>
    <row r="151" spans="1:34" x14ac:dyDescent="0.25">
      <c r="A151" s="23">
        <v>12</v>
      </c>
      <c r="B151" s="24">
        <v>0.83930217509675709</v>
      </c>
      <c r="C151" s="24">
        <v>0.84287847545329697</v>
      </c>
      <c r="D151" s="24">
        <v>0.84697227735654879</v>
      </c>
      <c r="E151" s="24">
        <v>0.85160960209084358</v>
      </c>
      <c r="F151" s="24">
        <v>0.85681719912204657</v>
      </c>
      <c r="G151" s="24">
        <v>0.86262187583525274</v>
      </c>
      <c r="H151" s="24">
        <v>0.86905140201069686</v>
      </c>
      <c r="I151" s="24">
        <v>0.87613450982375618</v>
      </c>
      <c r="J151" s="24">
        <v>0.88389999052324564</v>
      </c>
      <c r="K151" s="24">
        <v>0.89237741582096819</v>
      </c>
      <c r="L151" s="24">
        <v>0.90159744037695855</v>
      </c>
      <c r="M151" s="24">
        <v>0.9115908037593321</v>
      </c>
      <c r="N151" s="24">
        <v>0.92238886732670466</v>
      </c>
      <c r="O151" s="24">
        <v>0.93402420004734343</v>
      </c>
      <c r="P151" s="24">
        <v>0.94652951027738219</v>
      </c>
      <c r="Q151" s="24">
        <v>0.95993797126322067</v>
      </c>
      <c r="R151" s="24">
        <v>0.97428404063084206</v>
      </c>
      <c r="S151" s="24">
        <v>0.9896023959474175</v>
      </c>
      <c r="T151" s="24">
        <v>1.005928043231882</v>
      </c>
      <c r="U151" s="24">
        <v>1.0232973023102281</v>
      </c>
      <c r="V151" s="24">
        <v>1.0417468214602139</v>
      </c>
      <c r="W151" s="24">
        <v>1.0613134689966179</v>
      </c>
      <c r="X151" s="24">
        <v>1.082035398173447</v>
      </c>
      <c r="Y151" s="24">
        <v>1.10395122733754</v>
      </c>
      <c r="Z151" s="24">
        <v>1.1270997139824761</v>
      </c>
      <c r="AA151" s="24">
        <v>1.151520821110386</v>
      </c>
      <c r="AB151" s="24">
        <v>1.177255132432053</v>
      </c>
      <c r="AC151" s="24">
        <v>1.204343317081279</v>
      </c>
      <c r="AD151" s="24">
        <v>1.232827134252281</v>
      </c>
      <c r="AE151" s="24">
        <v>1.262749128727894</v>
      </c>
      <c r="AF151" s="24">
        <v>1.2941519034761719</v>
      </c>
      <c r="AG151" s="24">
        <v>1.3270790008286331</v>
      </c>
      <c r="AH151" s="25">
        <v>1.3615749024802599</v>
      </c>
    </row>
    <row r="152" spans="1:34" x14ac:dyDescent="0.25">
      <c r="A152" s="23">
        <v>13</v>
      </c>
      <c r="B152" s="24">
        <v>0.73428350906499518</v>
      </c>
      <c r="C152" s="24">
        <v>0.73752704016145576</v>
      </c>
      <c r="D152" s="24">
        <v>0.7411023293259813</v>
      </c>
      <c r="E152" s="24">
        <v>0.74503030403706094</v>
      </c>
      <c r="F152" s="24">
        <v>0.74933261995471756</v>
      </c>
      <c r="G152" s="24">
        <v>0.75403099065820267</v>
      </c>
      <c r="H152" s="24">
        <v>0.75914809212190915</v>
      </c>
      <c r="I152" s="24">
        <v>0.76470756271537077</v>
      </c>
      <c r="J152" s="24">
        <v>0.77073309988156047</v>
      </c>
      <c r="K152" s="24">
        <v>0.77724918152643829</v>
      </c>
      <c r="L152" s="24">
        <v>0.78428136850419805</v>
      </c>
      <c r="M152" s="24">
        <v>0.79185530657711367</v>
      </c>
      <c r="N152" s="24">
        <v>0.79999726329795873</v>
      </c>
      <c r="O152" s="24">
        <v>0.80873471382915629</v>
      </c>
      <c r="P152" s="24">
        <v>0.81809527272099714</v>
      </c>
      <c r="Q152" s="24">
        <v>0.82810701941403697</v>
      </c>
      <c r="R152" s="24">
        <v>0.8387993177284182</v>
      </c>
      <c r="S152" s="24">
        <v>0.85020175142547061</v>
      </c>
      <c r="T152" s="24">
        <v>0.86234423271828753</v>
      </c>
      <c r="U152" s="24">
        <v>0.8752579876270189</v>
      </c>
      <c r="V152" s="24">
        <v>0.88897457062357932</v>
      </c>
      <c r="W152" s="24">
        <v>0.90352575621690479</v>
      </c>
      <c r="X152" s="24">
        <v>0.91894460385515997</v>
      </c>
      <c r="Y152" s="24">
        <v>0.93526463807934046</v>
      </c>
      <c r="Z152" s="24">
        <v>0.95251952257718708</v>
      </c>
      <c r="AA152" s="24">
        <v>0.97074412654498454</v>
      </c>
      <c r="AB152" s="24">
        <v>0.98997393988767424</v>
      </c>
      <c r="AC152" s="24">
        <v>1.010244537933215</v>
      </c>
      <c r="AD152" s="24">
        <v>1.0315925860699799</v>
      </c>
      <c r="AE152" s="24">
        <v>1.054055535274965</v>
      </c>
      <c r="AF152" s="24">
        <v>1.0776708947103819</v>
      </c>
      <c r="AG152" s="24">
        <v>1.1024771129019071</v>
      </c>
      <c r="AH152" s="25">
        <v>1.128513577738679</v>
      </c>
    </row>
    <row r="153" spans="1:34" x14ac:dyDescent="0.25">
      <c r="A153" s="23">
        <v>14</v>
      </c>
      <c r="B153" s="24">
        <v>0.6439594475550372</v>
      </c>
      <c r="C153" s="24">
        <v>0.64798588785904421</v>
      </c>
      <c r="D153" s="24">
        <v>0.65219944912635719</v>
      </c>
      <c r="E153" s="24">
        <v>0.65661596502962272</v>
      </c>
      <c r="F153" s="24">
        <v>0.66125199742302188</v>
      </c>
      <c r="G153" s="24">
        <v>0.66612416607996483</v>
      </c>
      <c r="H153" s="24">
        <v>0.67125005316900188</v>
      </c>
      <c r="I153" s="24">
        <v>0.6766482032538248</v>
      </c>
      <c r="J153" s="24">
        <v>0.68233721997156394</v>
      </c>
      <c r="K153" s="24">
        <v>0.68833648742233666</v>
      </c>
      <c r="L153" s="24">
        <v>0.69466647265449366</v>
      </c>
      <c r="M153" s="24">
        <v>0.70134772762446584</v>
      </c>
      <c r="N153" s="24">
        <v>0.70840142607918399</v>
      </c>
      <c r="O153" s="24">
        <v>0.71584994937523028</v>
      </c>
      <c r="P153" s="24">
        <v>0.72371581825705333</v>
      </c>
      <c r="Q153" s="24">
        <v>0.73202201835936753</v>
      </c>
      <c r="R153" s="24">
        <v>0.74079281969647248</v>
      </c>
      <c r="S153" s="24">
        <v>0.75005271222385472</v>
      </c>
      <c r="T153" s="24">
        <v>0.75982651434876525</v>
      </c>
      <c r="U153" s="24">
        <v>0.7701403582855112</v>
      </c>
      <c r="V153" s="24">
        <v>0.78102070470016471</v>
      </c>
      <c r="W153" s="24">
        <v>0.79249423429581933</v>
      </c>
      <c r="X153" s="24">
        <v>0.80458891271479693</v>
      </c>
      <c r="Y153" s="24">
        <v>0.81733317069225209</v>
      </c>
      <c r="Z153" s="24">
        <v>0.83075557811008149</v>
      </c>
      <c r="AA153" s="24">
        <v>0.84488591035872918</v>
      </c>
      <c r="AB153" s="24">
        <v>0.85975456353729351</v>
      </c>
      <c r="AC153" s="24">
        <v>0.87539201916789167</v>
      </c>
      <c r="AD153" s="24">
        <v>0.89182984883305472</v>
      </c>
      <c r="AE153" s="24">
        <v>0.90910040970393402</v>
      </c>
      <c r="AF153" s="24">
        <v>0.92723611713689913</v>
      </c>
      <c r="AG153" s="24">
        <v>0.94627032585178372</v>
      </c>
      <c r="AH153" s="25">
        <v>0.96623732993188427</v>
      </c>
    </row>
    <row r="154" spans="1:34" x14ac:dyDescent="0.25">
      <c r="A154" s="23">
        <v>15</v>
      </c>
      <c r="B154" s="24">
        <v>0.5610127919048169</v>
      </c>
      <c r="C154" s="24">
        <v>0.56661377884002073</v>
      </c>
      <c r="D154" s="24">
        <v>0.57229835600766221</v>
      </c>
      <c r="E154" s="24">
        <v>0.57807726327454556</v>
      </c>
      <c r="F154" s="24">
        <v>0.58396196868900863</v>
      </c>
      <c r="G154" s="24">
        <v>0.58996399821861822</v>
      </c>
      <c r="H154" s="24">
        <v>0.59609584022608308</v>
      </c>
      <c r="I154" s="24">
        <v>0.60237094546925263</v>
      </c>
      <c r="J154" s="24">
        <v>0.6088028237794163</v>
      </c>
      <c r="K154" s="24">
        <v>0.6154057654508488</v>
      </c>
      <c r="L154" s="24">
        <v>0.622195143726058</v>
      </c>
      <c r="M154" s="24">
        <v>0.62918641675563103</v>
      </c>
      <c r="N154" s="24">
        <v>0.63639566448065643</v>
      </c>
      <c r="O154" s="24">
        <v>0.64384017445187391</v>
      </c>
      <c r="P154" s="24">
        <v>0.65153737360789099</v>
      </c>
      <c r="Q154" s="24">
        <v>0.6595051537775799</v>
      </c>
      <c r="R154" s="24">
        <v>0.66776269116939724</v>
      </c>
      <c r="S154" s="24">
        <v>0.67632938193298653</v>
      </c>
      <c r="T154" s="24">
        <v>0.68522495066975608</v>
      </c>
      <c r="U154" s="24">
        <v>0.69447043578817158</v>
      </c>
      <c r="V154" s="24">
        <v>0.7040872041484636</v>
      </c>
      <c r="W154" s="24">
        <v>0.7140968426478842</v>
      </c>
      <c r="X154" s="24">
        <v>0.72452222312291203</v>
      </c>
      <c r="Y154" s="24">
        <v>0.7353866825028571</v>
      </c>
      <c r="Z154" s="24">
        <v>0.74671369686377298</v>
      </c>
      <c r="AA154" s="24">
        <v>0.75852794779026123</v>
      </c>
      <c r="AB154" s="24">
        <v>0.77085473757557865</v>
      </c>
      <c r="AC154" s="24">
        <v>0.78371945393600084</v>
      </c>
      <c r="AD154" s="24">
        <v>0.79714857464821798</v>
      </c>
      <c r="AE154" s="24">
        <v>0.81116936307753873</v>
      </c>
      <c r="AF154" s="24">
        <v>0.8258091407744913</v>
      </c>
      <c r="AG154" s="24">
        <v>0.84109616865306613</v>
      </c>
      <c r="AH154" s="25">
        <v>0.85705964699071591</v>
      </c>
    </row>
    <row r="155" spans="1:34" x14ac:dyDescent="0.25">
      <c r="A155" s="23">
        <v>16</v>
      </c>
      <c r="B155" s="24">
        <v>0.48067322902064208</v>
      </c>
      <c r="C155" s="24">
        <v>0.48831635896672249</v>
      </c>
      <c r="D155" s="24">
        <v>0.49598065478826209</v>
      </c>
      <c r="E155" s="24">
        <v>0.5036717625462227</v>
      </c>
      <c r="F155" s="24">
        <v>0.51139605648309849</v>
      </c>
      <c r="G155" s="24">
        <v>0.5191599687606131</v>
      </c>
      <c r="H155" s="24">
        <v>0.52697089393563257</v>
      </c>
      <c r="I155" s="24">
        <v>0.53483718896016519</v>
      </c>
      <c r="J155" s="24">
        <v>0.54276726985965795</v>
      </c>
      <c r="K155" s="24">
        <v>0.55077033312254398</v>
      </c>
      <c r="L155" s="24">
        <v>0.55885665818548758</v>
      </c>
      <c r="M155" s="24">
        <v>0.56703660939323342</v>
      </c>
      <c r="N155" s="24">
        <v>0.57532117288102713</v>
      </c>
      <c r="O155" s="24">
        <v>0.58372254239376664</v>
      </c>
      <c r="P155" s="24">
        <v>0.59225305106421833</v>
      </c>
      <c r="Q155" s="24">
        <v>0.60092549691541186</v>
      </c>
      <c r="R155" s="24">
        <v>0.60975396234996082</v>
      </c>
      <c r="S155" s="24">
        <v>0.61875274971166616</v>
      </c>
      <c r="T155" s="24">
        <v>0.62793648979609207</v>
      </c>
      <c r="U155" s="24">
        <v>0.63732112720586298</v>
      </c>
      <c r="V155" s="24">
        <v>0.64692293499536635</v>
      </c>
      <c r="W155" s="24">
        <v>0.65675840625601267</v>
      </c>
      <c r="X155" s="24">
        <v>0.66684531901843869</v>
      </c>
      <c r="Y155" s="24">
        <v>0.67720191640611171</v>
      </c>
      <c r="Z155" s="24">
        <v>0.68784658068924343</v>
      </c>
      <c r="AA155" s="24">
        <v>0.69879889964659347</v>
      </c>
      <c r="AB155" s="24">
        <v>0.71007908176557655</v>
      </c>
      <c r="AC155" s="24">
        <v>0.7217074209566261</v>
      </c>
      <c r="AD155" s="24">
        <v>0.7337053011905893</v>
      </c>
      <c r="AE155" s="24">
        <v>0.74609489202693113</v>
      </c>
      <c r="AF155" s="24">
        <v>0.75889842121033546</v>
      </c>
      <c r="AG155" s="24">
        <v>0.77213905584895071</v>
      </c>
      <c r="AH155" s="25">
        <v>0.78584090241438909</v>
      </c>
    </row>
    <row r="156" spans="1:34" x14ac:dyDescent="0.25">
      <c r="A156" s="23">
        <v>17</v>
      </c>
      <c r="B156" s="24">
        <v>0.40071733137723148</v>
      </c>
      <c r="C156" s="24">
        <v>0.41054615966990088</v>
      </c>
      <c r="D156" s="24">
        <v>0.42037483585493668</v>
      </c>
      <c r="E156" s="24">
        <v>0.43020391218745863</v>
      </c>
      <c r="F156" s="24">
        <v>0.44003466910412009</v>
      </c>
      <c r="G156" s="24">
        <v>0.44986844496080441</v>
      </c>
      <c r="H156" s="24">
        <v>0.45970754050853507</v>
      </c>
      <c r="I156" s="24">
        <v>0.4695552188934769</v>
      </c>
      <c r="J156" s="24">
        <v>0.47941480233523331</v>
      </c>
      <c r="K156" s="24">
        <v>0.48929039351639458</v>
      </c>
      <c r="L156" s="24">
        <v>0.49918717806778318</v>
      </c>
      <c r="M156" s="24">
        <v>0.50911042652830218</v>
      </c>
      <c r="N156" s="24">
        <v>0.51906603122735517</v>
      </c>
      <c r="O156" s="24">
        <v>0.52906109210399732</v>
      </c>
      <c r="P156" s="24">
        <v>0.53910284848515144</v>
      </c>
      <c r="Q156" s="24">
        <v>0.54919900458800497</v>
      </c>
      <c r="R156" s="24">
        <v>0.55935854900932958</v>
      </c>
      <c r="S156" s="24">
        <v>0.5695906902870842</v>
      </c>
      <c r="T156" s="24">
        <v>0.5799049654109919</v>
      </c>
      <c r="U156" s="24">
        <v>0.59031222517783333</v>
      </c>
      <c r="V156" s="24">
        <v>0.60082364883615313</v>
      </c>
      <c r="W156" s="24">
        <v>0.61145063567151836</v>
      </c>
      <c r="X156" s="24">
        <v>0.62220586990872417</v>
      </c>
      <c r="Y156" s="24">
        <v>0.63310250086539654</v>
      </c>
      <c r="Z156" s="24">
        <v>0.6441538170059059</v>
      </c>
      <c r="AA156" s="24">
        <v>0.65537431230316867</v>
      </c>
      <c r="AB156" s="24">
        <v>0.66677910143875641</v>
      </c>
      <c r="AC156" s="24">
        <v>0.67838338451725932</v>
      </c>
      <c r="AD156" s="24">
        <v>0.69020345170368191</v>
      </c>
      <c r="AE156" s="24">
        <v>0.7022563787516467</v>
      </c>
      <c r="AF156" s="24">
        <v>0.71455929959999676</v>
      </c>
      <c r="AG156" s="24">
        <v>0.72713028755103792</v>
      </c>
      <c r="AH156" s="25">
        <v>0.73998835527053997</v>
      </c>
    </row>
    <row r="157" spans="1:34" x14ac:dyDescent="0.25">
      <c r="A157" s="23">
        <v>18</v>
      </c>
      <c r="B157" s="24">
        <v>0.32146855701768212</v>
      </c>
      <c r="C157" s="24">
        <v>0.33330259794867512</v>
      </c>
      <c r="D157" s="24">
        <v>0.34515627516283293</v>
      </c>
      <c r="E157" s="24">
        <v>0.35702504710943228</v>
      </c>
      <c r="F157" s="24">
        <v>0.36890510041928559</v>
      </c>
      <c r="G157" s="24">
        <v>0.38079267964243368</v>
      </c>
      <c r="H157" s="24">
        <v>0.39268499172405791</v>
      </c>
      <c r="I157" s="24">
        <v>0.40458020600448008</v>
      </c>
      <c r="J157" s="24">
        <v>0.41647655089746149</v>
      </c>
      <c r="K157" s="24">
        <v>0.42837303527974968</v>
      </c>
      <c r="L157" s="24">
        <v>0.44026975097632431</v>
      </c>
      <c r="M157" s="24">
        <v>0.4521668747202458</v>
      </c>
      <c r="N157" s="24">
        <v>0.46406520503507542</v>
      </c>
      <c r="O157" s="24">
        <v>0.47596674805402628</v>
      </c>
      <c r="P157" s="24">
        <v>0.48787364929817978</v>
      </c>
      <c r="Q157" s="24">
        <v>0.49978851917888151</v>
      </c>
      <c r="R157" s="24">
        <v>0.5117152524870594</v>
      </c>
      <c r="S157" s="24">
        <v>0.52365796395482889</v>
      </c>
      <c r="T157" s="24">
        <v>0.53562109676606973</v>
      </c>
      <c r="U157" s="24">
        <v>0.54761040791172144</v>
      </c>
      <c r="V157" s="24">
        <v>0.55963198283448723</v>
      </c>
      <c r="W157" s="24">
        <v>0.57169212701409311</v>
      </c>
      <c r="X157" s="24">
        <v>0.58379843086949113</v>
      </c>
      <c r="Y157" s="24">
        <v>0.59595894991246412</v>
      </c>
      <c r="Z157" s="24">
        <v>0.60818187880153873</v>
      </c>
      <c r="AA157" s="24">
        <v>0.62047661770378926</v>
      </c>
      <c r="AB157" s="24">
        <v>0.63285318749494546</v>
      </c>
      <c r="AC157" s="24">
        <v>0.64532169447375543</v>
      </c>
      <c r="AD157" s="24">
        <v>0.6578933349993813</v>
      </c>
      <c r="AE157" s="24">
        <v>0.67058009101960325</v>
      </c>
      <c r="AF157" s="24">
        <v>0.68339400266742123</v>
      </c>
      <c r="AG157" s="24">
        <v>0.69634804943929929</v>
      </c>
      <c r="AH157" s="25">
        <v>0.70945615019516517</v>
      </c>
    </row>
    <row r="158" spans="1:34" x14ac:dyDescent="0.25">
      <c r="A158" s="23">
        <v>19</v>
      </c>
      <c r="B158" s="24">
        <v>0.24579724955345611</v>
      </c>
      <c r="C158" s="24">
        <v>0.25913197637053942</v>
      </c>
      <c r="D158" s="24">
        <v>0.27254723423547572</v>
      </c>
      <c r="E158" s="24">
        <v>0.28603338779169968</v>
      </c>
      <c r="F158" s="24">
        <v>0.29958152986418091</v>
      </c>
      <c r="G158" s="24">
        <v>0.31318281119711699</v>
      </c>
      <c r="H158" s="24">
        <v>0.32682934492984678</v>
      </c>
      <c r="I158" s="24">
        <v>0.34051420659685061</v>
      </c>
      <c r="J158" s="24">
        <v>0.35423053080604688</v>
      </c>
      <c r="K158" s="24">
        <v>0.367972232628341</v>
      </c>
      <c r="L158" s="24">
        <v>0.3817343100828699</v>
      </c>
      <c r="M158" s="24">
        <v>0.39551184609685047</v>
      </c>
      <c r="N158" s="24">
        <v>0.4093005453880022</v>
      </c>
      <c r="O158" s="24">
        <v>0.42309732028369579</v>
      </c>
      <c r="P158" s="24">
        <v>0.43689922249917063</v>
      </c>
      <c r="Q158" s="24">
        <v>0.45070376863993</v>
      </c>
      <c r="R158" s="24">
        <v>0.46450975969106068</v>
      </c>
      <c r="S158" s="24">
        <v>0.47831621657883622</v>
      </c>
      <c r="T158" s="24">
        <v>0.49212248868129449</v>
      </c>
      <c r="U158" s="24">
        <v>0.50592923918353139</v>
      </c>
      <c r="V158" s="24">
        <v>0.51973745972240692</v>
      </c>
      <c r="W158" s="24">
        <v>0.53354836197180322</v>
      </c>
      <c r="X158" s="24">
        <v>0.54736444254483063</v>
      </c>
      <c r="Y158" s="24">
        <v>0.56118866314742999</v>
      </c>
      <c r="Z158" s="24">
        <v>0.57502412463228669</v>
      </c>
      <c r="AA158" s="24">
        <v>0.58887513336063235</v>
      </c>
      <c r="AB158" s="24">
        <v>0.60274661640235405</v>
      </c>
      <c r="AC158" s="24">
        <v>0.61664358625035731</v>
      </c>
      <c r="AD158" s="24">
        <v>0.63057214545796159</v>
      </c>
      <c r="AE158" s="24">
        <v>0.64453918216710493</v>
      </c>
      <c r="AF158" s="24">
        <v>0.65855164270494504</v>
      </c>
      <c r="AG158" s="24">
        <v>0.67261741276210341</v>
      </c>
      <c r="AH158" s="25">
        <v>0.68674531739266542</v>
      </c>
    </row>
    <row r="159" spans="1:34" x14ac:dyDescent="0.25">
      <c r="A159" s="26">
        <v>20</v>
      </c>
      <c r="B159" s="27">
        <v>0.17912063816442089</v>
      </c>
      <c r="C159" s="27">
        <v>0.1931274830713908</v>
      </c>
      <c r="D159" s="27">
        <v>0.20731686016478859</v>
      </c>
      <c r="E159" s="27">
        <v>0.22167404028220719</v>
      </c>
      <c r="F159" s="27">
        <v>0.23618502244277539</v>
      </c>
      <c r="G159" s="27">
        <v>0.25083586358485072</v>
      </c>
      <c r="H159" s="27">
        <v>0.26561358304192922</v>
      </c>
      <c r="I159" s="27">
        <v>0.28050616254264549</v>
      </c>
      <c r="J159" s="27">
        <v>0.29550164288907321</v>
      </c>
      <c r="K159" s="27">
        <v>0.31058884534627501</v>
      </c>
      <c r="L159" s="27">
        <v>0.32575767412754969</v>
      </c>
      <c r="M159" s="27">
        <v>0.34099811835427668</v>
      </c>
      <c r="N159" s="27">
        <v>0.35630078893833361</v>
      </c>
      <c r="O159" s="27">
        <v>0.37165750440124451</v>
      </c>
      <c r="P159" s="27">
        <v>0.38706022265240131</v>
      </c>
      <c r="Q159" s="27">
        <v>0.40250136649146168</v>
      </c>
      <c r="R159" s="27">
        <v>0.41797464309767252</v>
      </c>
      <c r="S159" s="27">
        <v>0.43347397959146872</v>
      </c>
      <c r="T159" s="27">
        <v>0.44899363154504901</v>
      </c>
      <c r="U159" s="27">
        <v>0.46452916833766672</v>
      </c>
      <c r="V159" s="27">
        <v>0.48007648780033929</v>
      </c>
      <c r="W159" s="27">
        <v>0.49563170780110632</v>
      </c>
      <c r="X159" s="27">
        <v>0.51119223114723367</v>
      </c>
      <c r="Y159" s="27">
        <v>0.52675592573881869</v>
      </c>
      <c r="Z159" s="27">
        <v>0.54232079862270266</v>
      </c>
      <c r="AA159" s="27">
        <v>0.55788606235427507</v>
      </c>
      <c r="AB159" s="27">
        <v>0.57345155019758232</v>
      </c>
      <c r="AC159" s="27">
        <v>0.58901718083968857</v>
      </c>
      <c r="AD159" s="27">
        <v>0.60458396302807138</v>
      </c>
      <c r="AE159" s="27">
        <v>0.62015369109882634</v>
      </c>
      <c r="AF159" s="27">
        <v>0.63572821757326858</v>
      </c>
      <c r="AG159" s="27">
        <v>0.65131033433617713</v>
      </c>
      <c r="AH159" s="28">
        <v>0.66690377263579426</v>
      </c>
    </row>
    <row r="162" spans="1:34" ht="28.9" customHeight="1" x14ac:dyDescent="0.5">
      <c r="A162" s="1" t="s">
        <v>19</v>
      </c>
      <c r="B162" s="1"/>
    </row>
    <row r="163" spans="1:34" x14ac:dyDescent="0.25">
      <c r="A163" s="17" t="s">
        <v>12</v>
      </c>
      <c r="B163" s="18" t="s">
        <v>13</v>
      </c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9"/>
    </row>
    <row r="164" spans="1:34" x14ac:dyDescent="0.25">
      <c r="A164" s="20" t="s">
        <v>14</v>
      </c>
      <c r="B164" s="21">
        <v>128</v>
      </c>
      <c r="C164" s="21">
        <v>148</v>
      </c>
      <c r="D164" s="21">
        <v>168</v>
      </c>
      <c r="E164" s="21">
        <v>188</v>
      </c>
      <c r="F164" s="21">
        <v>208</v>
      </c>
      <c r="G164" s="21">
        <v>228</v>
      </c>
      <c r="H164" s="21">
        <v>248</v>
      </c>
      <c r="I164" s="21">
        <v>268</v>
      </c>
      <c r="J164" s="21">
        <v>288</v>
      </c>
      <c r="K164" s="21">
        <v>308</v>
      </c>
      <c r="L164" s="21">
        <v>328</v>
      </c>
      <c r="M164" s="21">
        <v>348</v>
      </c>
      <c r="N164" s="21">
        <v>368</v>
      </c>
      <c r="O164" s="21">
        <v>388</v>
      </c>
      <c r="P164" s="21">
        <v>408</v>
      </c>
      <c r="Q164" s="21">
        <v>428</v>
      </c>
      <c r="R164" s="21">
        <v>448</v>
      </c>
      <c r="S164" s="21">
        <v>468</v>
      </c>
      <c r="T164" s="21">
        <v>488</v>
      </c>
      <c r="U164" s="21">
        <v>508</v>
      </c>
      <c r="V164" s="21">
        <v>528</v>
      </c>
      <c r="W164" s="21">
        <v>548</v>
      </c>
      <c r="X164" s="21">
        <v>568</v>
      </c>
      <c r="Y164" s="21">
        <v>588</v>
      </c>
      <c r="Z164" s="21">
        <v>608</v>
      </c>
      <c r="AA164" s="21">
        <v>628</v>
      </c>
      <c r="AB164" s="21">
        <v>648</v>
      </c>
      <c r="AC164" s="21">
        <v>668</v>
      </c>
      <c r="AD164" s="21">
        <v>688</v>
      </c>
      <c r="AE164" s="21">
        <v>708</v>
      </c>
      <c r="AF164" s="21">
        <v>728</v>
      </c>
      <c r="AG164" s="21">
        <v>748</v>
      </c>
      <c r="AH164" s="22">
        <v>768</v>
      </c>
    </row>
    <row r="165" spans="1:34" x14ac:dyDescent="0.25">
      <c r="A165" s="23">
        <v>4</v>
      </c>
      <c r="B165" s="24">
        <v>3.9269933431509458</v>
      </c>
      <c r="C165" s="24">
        <v>4.0341447836307021</v>
      </c>
      <c r="D165" s="24">
        <v>4.1467648239981276</v>
      </c>
      <c r="E165" s="24">
        <v>4.2649845407192251</v>
      </c>
      <c r="F165" s="24">
        <v>4.3889358422070233</v>
      </c>
      <c r="G165" s="24">
        <v>4.5187522641269648</v>
      </c>
      <c r="H165" s="24">
        <v>4.654569455229475</v>
      </c>
      <c r="I165" s="24">
        <v>4.7965236707006564</v>
      </c>
      <c r="J165" s="24">
        <v>4.9447536819699076</v>
      </c>
      <c r="K165" s="24">
        <v>5.0993991484078034</v>
      </c>
      <c r="L165" s="24">
        <v>5.2606013281788222</v>
      </c>
      <c r="M165" s="24">
        <v>5.4285035555082866</v>
      </c>
      <c r="N165" s="24">
        <v>5.6032497708233429</v>
      </c>
      <c r="O165" s="24">
        <v>5.7849864429129356</v>
      </c>
      <c r="P165" s="24">
        <v>5.9738609325319789</v>
      </c>
      <c r="Q165" s="24">
        <v>6.1700221971469036</v>
      </c>
      <c r="R165" s="24">
        <v>6.3736212675759019</v>
      </c>
      <c r="S165" s="24">
        <v>6.5848097808616162</v>
      </c>
      <c r="T165" s="24">
        <v>6.80374190351018</v>
      </c>
      <c r="U165" s="24">
        <v>7.0305726943465761</v>
      </c>
      <c r="V165" s="24">
        <v>7.265458808212431</v>
      </c>
      <c r="W165" s="24">
        <v>7.5085589723981059</v>
      </c>
      <c r="X165" s="24">
        <v>7.7600325209691086</v>
      </c>
      <c r="Y165" s="24">
        <v>8.0200413207594945</v>
      </c>
      <c r="Z165" s="24">
        <v>8.2887481318377603</v>
      </c>
      <c r="AA165" s="24">
        <v>8.5663173026432133</v>
      </c>
      <c r="AB165" s="24">
        <v>8.8529152441305872</v>
      </c>
      <c r="AC165" s="24">
        <v>9.1487089817169611</v>
      </c>
      <c r="AD165" s="24">
        <v>9.453868118756942</v>
      </c>
      <c r="AE165" s="24">
        <v>9.7685631643051067</v>
      </c>
      <c r="AF165" s="24">
        <v>10.09296610943996</v>
      </c>
      <c r="AG165" s="24">
        <v>10.42725086959218</v>
      </c>
      <c r="AH165" s="25">
        <v>10.771592081724769</v>
      </c>
    </row>
    <row r="166" spans="1:34" x14ac:dyDescent="0.25">
      <c r="A166" s="23">
        <v>5</v>
      </c>
      <c r="B166" s="24">
        <v>3.1353724209041069</v>
      </c>
      <c r="C166" s="24">
        <v>3.2162890617447011</v>
      </c>
      <c r="D166" s="24">
        <v>3.3018682588460542</v>
      </c>
      <c r="E166" s="24">
        <v>3.3922311398346361</v>
      </c>
      <c r="F166" s="24">
        <v>3.48749966428394</v>
      </c>
      <c r="G166" s="24">
        <v>3.5877974190198709</v>
      </c>
      <c r="H166" s="24">
        <v>3.6932501039533201</v>
      </c>
      <c r="I166" s="24">
        <v>3.8039840254308519</v>
      </c>
      <c r="J166" s="24">
        <v>3.9201280060423311</v>
      </c>
      <c r="K166" s="24">
        <v>4.0418117563187952</v>
      </c>
      <c r="L166" s="24">
        <v>4.169166585585188</v>
      </c>
      <c r="M166" s="24">
        <v>4.3023258792272943</v>
      </c>
      <c r="N166" s="24">
        <v>4.441423628832724</v>
      </c>
      <c r="O166" s="24">
        <v>4.5865963543508901</v>
      </c>
      <c r="P166" s="24">
        <v>4.737981467697165</v>
      </c>
      <c r="Q166" s="24">
        <v>4.8957179774984452</v>
      </c>
      <c r="R166" s="24">
        <v>5.0599469657333884</v>
      </c>
      <c r="S166" s="24">
        <v>5.2308101206051028</v>
      </c>
      <c r="T166" s="24">
        <v>5.4084516597801864</v>
      </c>
      <c r="U166" s="24">
        <v>5.5930166932440786</v>
      </c>
      <c r="V166" s="24">
        <v>5.784651926998877</v>
      </c>
      <c r="W166" s="24">
        <v>5.9835061394954039</v>
      </c>
      <c r="X166" s="24">
        <v>6.1897287159596344</v>
      </c>
      <c r="Y166" s="24">
        <v>6.4034715743860824</v>
      </c>
      <c r="Z166" s="24">
        <v>6.6248875260037154</v>
      </c>
      <c r="AA166" s="24">
        <v>6.8541309704122986</v>
      </c>
      <c r="AB166" s="24">
        <v>7.0913583697270344</v>
      </c>
      <c r="AC166" s="24">
        <v>7.3367268005254633</v>
      </c>
      <c r="AD166" s="24">
        <v>7.5903959173226534</v>
      </c>
      <c r="AE166" s="24">
        <v>7.8525262803336524</v>
      </c>
      <c r="AF166" s="24">
        <v>8.1232799317974216</v>
      </c>
      <c r="AG166" s="24">
        <v>8.4028208383051055</v>
      </c>
      <c r="AH166" s="25">
        <v>8.6913136879801787</v>
      </c>
    </row>
    <row r="167" spans="1:34" x14ac:dyDescent="0.25">
      <c r="A167" s="23">
        <v>6</v>
      </c>
      <c r="B167" s="24">
        <v>2.508671572937482</v>
      </c>
      <c r="C167" s="24">
        <v>2.567994845534078</v>
      </c>
      <c r="D167" s="24">
        <v>2.631238859473727</v>
      </c>
      <c r="E167" s="24">
        <v>2.6985147935433629</v>
      </c>
      <c r="F167" s="24">
        <v>2.7699346584769429</v>
      </c>
      <c r="G167" s="24">
        <v>2.8456120922608381</v>
      </c>
      <c r="H167" s="24">
        <v>2.9256628459663991</v>
      </c>
      <c r="I167" s="24">
        <v>3.0102032771006568</v>
      </c>
      <c r="J167" s="24">
        <v>3.0993522594139411</v>
      </c>
      <c r="K167" s="24">
        <v>3.1932295545977509</v>
      </c>
      <c r="L167" s="24">
        <v>3.2919565231374981</v>
      </c>
      <c r="M167" s="24">
        <v>3.3956566015794301</v>
      </c>
      <c r="N167" s="24">
        <v>3.504453832671619</v>
      </c>
      <c r="O167" s="24">
        <v>3.618474787523942</v>
      </c>
      <c r="P167" s="24">
        <v>3.737846929212238</v>
      </c>
      <c r="Q167" s="24">
        <v>3.862699317523866</v>
      </c>
      <c r="R167" s="24">
        <v>3.9931630855979479</v>
      </c>
      <c r="S167" s="24">
        <v>4.129369972798056</v>
      </c>
      <c r="T167" s="24">
        <v>4.2714542479512501</v>
      </c>
      <c r="U167" s="24">
        <v>4.419551072203439</v>
      </c>
      <c r="V167" s="24">
        <v>4.5737972027171763</v>
      </c>
      <c r="W167" s="24">
        <v>4.7343314691037559</v>
      </c>
      <c r="X167" s="24">
        <v>4.9012933077496159</v>
      </c>
      <c r="Y167" s="24">
        <v>5.0748246878097358</v>
      </c>
      <c r="Z167" s="24">
        <v>5.2550684716735399</v>
      </c>
      <c r="AA167" s="24">
        <v>5.4421691101012604</v>
      </c>
      <c r="AB167" s="24">
        <v>5.6362731163685664</v>
      </c>
      <c r="AC167" s="24">
        <v>5.8375276182134623</v>
      </c>
      <c r="AD167" s="24">
        <v>6.0460823213114798</v>
      </c>
      <c r="AE167" s="24">
        <v>6.262087837038127</v>
      </c>
      <c r="AF167" s="24">
        <v>6.4856962587928333</v>
      </c>
      <c r="AG167" s="24">
        <v>6.7170616043272071</v>
      </c>
      <c r="AH167" s="25">
        <v>6.9563386129251867</v>
      </c>
    </row>
    <row r="168" spans="1:34" x14ac:dyDescent="0.25">
      <c r="A168" s="23">
        <v>7</v>
      </c>
      <c r="B168" s="24">
        <v>2.0191985160419219</v>
      </c>
      <c r="C168" s="24">
        <v>2.0611648004847201</v>
      </c>
      <c r="D168" s="24">
        <v>2.1063742400620669</v>
      </c>
      <c r="E168" s="24">
        <v>2.154928064721362</v>
      </c>
      <c r="F168" s="24">
        <v>2.206928336357024</v>
      </c>
      <c r="G168" s="24">
        <v>2.26247874411589</v>
      </c>
      <c r="H168" s="24">
        <v>2.321685090229773</v>
      </c>
      <c r="I168" s="24">
        <v>2.384653783366169</v>
      </c>
      <c r="J168" s="24">
        <v>2.4514937484358721</v>
      </c>
      <c r="K168" s="24">
        <v>2.5223147982908452</v>
      </c>
      <c r="L168" s="24">
        <v>2.5972283445769619</v>
      </c>
      <c r="M168" s="24">
        <v>2.6763478750009382</v>
      </c>
      <c r="N168" s="24">
        <v>2.7597874834713072</v>
      </c>
      <c r="O168" s="24">
        <v>2.8476637922584089</v>
      </c>
      <c r="P168" s="24">
        <v>2.9400943155985502</v>
      </c>
      <c r="Q168" s="24">
        <v>3.03719816443955</v>
      </c>
      <c r="R168" s="24">
        <v>3.139096523080998</v>
      </c>
      <c r="S168" s="24">
        <v>3.2459111820469282</v>
      </c>
      <c r="T168" s="24">
        <v>3.3577664613248648</v>
      </c>
      <c r="U168" s="24">
        <v>3.474787573221183</v>
      </c>
      <c r="V168" s="24">
        <v>3.5971013260588989</v>
      </c>
      <c r="W168" s="24">
        <v>3.724836600609768</v>
      </c>
      <c r="X168" s="24">
        <v>3.8581228844206952</v>
      </c>
      <c r="Y168" s="24">
        <v>3.9970921978071212</v>
      </c>
      <c r="Z168" s="24">
        <v>4.1418774543189398</v>
      </c>
      <c r="AA168" s="24">
        <v>4.2926131558768468</v>
      </c>
      <c r="AB168" s="24">
        <v>4.4494358669169678</v>
      </c>
      <c r="AC168" s="24">
        <v>4.6124827663377772</v>
      </c>
      <c r="AD168" s="24">
        <v>4.7818936109752688</v>
      </c>
      <c r="AE168" s="24">
        <v>4.9578090633654153</v>
      </c>
      <c r="AF168" s="24">
        <v>5.1403712680681126</v>
      </c>
      <c r="AG168" s="24">
        <v>5.3297242939954321</v>
      </c>
      <c r="AH168" s="25">
        <v>5.526012931591775</v>
      </c>
    </row>
    <row r="169" spans="1:34" x14ac:dyDescent="0.25">
      <c r="A169" s="23">
        <v>8</v>
      </c>
      <c r="B169" s="24">
        <v>1.641807852576656</v>
      </c>
      <c r="C169" s="24">
        <v>1.670248477650893</v>
      </c>
      <c r="D169" s="24">
        <v>1.7013189003603779</v>
      </c>
      <c r="E169" s="24">
        <v>1.735110401812971</v>
      </c>
      <c r="F169" s="24">
        <v>1.771715095063557</v>
      </c>
      <c r="G169" s="24">
        <v>1.811226720419435</v>
      </c>
      <c r="H169" s="24">
        <v>1.853741131272886</v>
      </c>
      <c r="I169" s="24">
        <v>1.8993547874518679</v>
      </c>
      <c r="J169" s="24">
        <v>1.948166665027639</v>
      </c>
      <c r="K169" s="24">
        <v>2.0002766280126258</v>
      </c>
      <c r="L169" s="24">
        <v>2.0557861392131649</v>
      </c>
      <c r="M169" s="24">
        <v>2.1147987374964372</v>
      </c>
      <c r="N169" s="24">
        <v>2.1774185679314408</v>
      </c>
      <c r="O169" s="24">
        <v>2.2437523039489808</v>
      </c>
      <c r="P169" s="24">
        <v>2.313907510945826</v>
      </c>
      <c r="Q169" s="24">
        <v>2.387993351030262</v>
      </c>
      <c r="R169" s="24">
        <v>2.4661210596623411</v>
      </c>
      <c r="S169" s="24">
        <v>2.5484024785265582</v>
      </c>
      <c r="T169" s="24">
        <v>2.6349519787709061</v>
      </c>
      <c r="U169" s="24">
        <v>2.72588482386222</v>
      </c>
      <c r="V169" s="24">
        <v>2.8213178732839839</v>
      </c>
      <c r="W169" s="24">
        <v>2.9213700589684151</v>
      </c>
      <c r="X169" s="24">
        <v>3.0261609196228831</v>
      </c>
      <c r="Y169" s="24">
        <v>3.135812526723293</v>
      </c>
      <c r="Z169" s="24">
        <v>3.2504478449800018</v>
      </c>
      <c r="AA169" s="24">
        <v>3.3701914274741731</v>
      </c>
      <c r="AB169" s="24">
        <v>3.495169889802392</v>
      </c>
      <c r="AC169" s="24">
        <v>3.6255104620235969</v>
      </c>
      <c r="AD169" s="24">
        <v>3.7613429521342492</v>
      </c>
      <c r="AE169" s="24">
        <v>3.9027980738307848</v>
      </c>
      <c r="AF169" s="24">
        <v>4.0500080228335618</v>
      </c>
      <c r="AG169" s="24">
        <v>4.2031069192151156</v>
      </c>
      <c r="AH169" s="25">
        <v>4.3622296045803104</v>
      </c>
    </row>
    <row r="170" spans="1:34" x14ac:dyDescent="0.25">
      <c r="A170" s="23">
        <v>9</v>
      </c>
      <c r="B170" s="24">
        <v>1.3539010704693091</v>
      </c>
      <c r="C170" s="24">
        <v>1.3722423136552571</v>
      </c>
      <c r="D170" s="24">
        <v>1.3926642256863511</v>
      </c>
      <c r="E170" s="24">
        <v>1.415248138830917</v>
      </c>
      <c r="F170" s="24">
        <v>1.4400762173043049</v>
      </c>
      <c r="G170" s="24">
        <v>1.467232252574276</v>
      </c>
      <c r="H170" s="24">
        <v>1.4968021491935759</v>
      </c>
      <c r="I170" s="24">
        <v>1.528872418150625</v>
      </c>
      <c r="J170" s="24">
        <v>1.563532086677146</v>
      </c>
      <c r="K170" s="24">
        <v>1.6008710699460309</v>
      </c>
      <c r="L170" s="24">
        <v>1.6409808819240821</v>
      </c>
      <c r="M170" s="24">
        <v>1.683955112638942</v>
      </c>
      <c r="N170" s="24">
        <v>1.729887958320075</v>
      </c>
      <c r="O170" s="24">
        <v>1.778876143558747</v>
      </c>
      <c r="P170" s="24">
        <v>1.8310172849121911</v>
      </c>
      <c r="Q170" s="24">
        <v>1.886410595649157</v>
      </c>
      <c r="R170" s="24">
        <v>1.9451573623901619</v>
      </c>
      <c r="S170" s="24">
        <v>2.0073594779801689</v>
      </c>
      <c r="T170" s="24">
        <v>2.0731213647276312</v>
      </c>
      <c r="U170" s="24">
        <v>2.1425483372598468</v>
      </c>
      <c r="V170" s="24">
        <v>2.2157473062207651</v>
      </c>
      <c r="W170" s="24">
        <v>2.292827254703067</v>
      </c>
      <c r="X170" s="24">
        <v>2.3738977725745851</v>
      </c>
      <c r="Y170" s="24">
        <v>2.4590709824716921</v>
      </c>
      <c r="Z170" s="24">
        <v>2.5484599002652049</v>
      </c>
      <c r="AA170" s="24">
        <v>2.6421791301967512</v>
      </c>
      <c r="AB170" s="24">
        <v>2.740345339023385</v>
      </c>
      <c r="AC170" s="24">
        <v>2.8430758079645071</v>
      </c>
      <c r="AD170" s="24">
        <v>2.9504903961770408</v>
      </c>
      <c r="AE170" s="24">
        <v>3.0627098685178868</v>
      </c>
      <c r="AF170" s="24">
        <v>3.1798564718678661</v>
      </c>
      <c r="AG170" s="24">
        <v>3.3020543774599789</v>
      </c>
      <c r="AH170" s="25">
        <v>3.4294284780595561</v>
      </c>
    </row>
    <row r="171" spans="1:34" x14ac:dyDescent="0.25">
      <c r="A171" s="23">
        <v>10</v>
      </c>
      <c r="B171" s="24">
        <v>1.1354265432158861</v>
      </c>
      <c r="C171" s="24">
        <v>1.1466896306888521</v>
      </c>
      <c r="D171" s="24">
        <v>1.159548486926065</v>
      </c>
      <c r="E171" s="24">
        <v>1.1740744953563149</v>
      </c>
      <c r="F171" s="24">
        <v>1.1903398713554181</v>
      </c>
      <c r="G171" s="24">
        <v>1.2084184575515959</v>
      </c>
      <c r="H171" s="24">
        <v>1.2283862096580609</v>
      </c>
      <c r="I171" s="24">
        <v>1.2503196898236959</v>
      </c>
      <c r="J171" s="24">
        <v>1.2742979764406881</v>
      </c>
      <c r="K171" s="24">
        <v>1.300401035842395</v>
      </c>
      <c r="L171" s="24">
        <v>1.3287104331560819</v>
      </c>
      <c r="M171" s="24">
        <v>1.3593098095698539</v>
      </c>
      <c r="N171" s="24">
        <v>1.3922834124736401</v>
      </c>
      <c r="O171" s="24">
        <v>1.4277180176191719</v>
      </c>
      <c r="P171" s="24">
        <v>1.465701292724146</v>
      </c>
      <c r="Q171" s="24">
        <v>1.5063225022177791</v>
      </c>
      <c r="R171" s="24">
        <v>1.5496729838810479</v>
      </c>
      <c r="S171" s="24">
        <v>1.595844681719379</v>
      </c>
      <c r="T171" s="24">
        <v>1.64493206920169</v>
      </c>
      <c r="U171" s="24">
        <v>1.697030512115747</v>
      </c>
      <c r="V171" s="24">
        <v>1.752236972265959</v>
      </c>
      <c r="W171" s="24">
        <v>1.8106504839054749</v>
      </c>
      <c r="X171" s="24">
        <v>1.8723706880625901</v>
      </c>
      <c r="Y171" s="24">
        <v>1.93749975853414</v>
      </c>
      <c r="Z171" s="24">
        <v>2.0061407623514058</v>
      </c>
      <c r="AA171" s="24">
        <v>2.0783983549164819</v>
      </c>
      <c r="AB171" s="24">
        <v>2.154379254146884</v>
      </c>
      <c r="AC171" s="24">
        <v>2.2341907924224751</v>
      </c>
      <c r="AD171" s="24">
        <v>2.3179428800606452</v>
      </c>
      <c r="AE171" s="24">
        <v>2.4057463330787581</v>
      </c>
      <c r="AF171" s="24">
        <v>2.4977134495180979</v>
      </c>
      <c r="AG171" s="24">
        <v>2.5939584517721319</v>
      </c>
      <c r="AH171" s="25">
        <v>2.6945962837666531</v>
      </c>
    </row>
    <row r="172" spans="1:34" x14ac:dyDescent="0.25">
      <c r="A172" s="23">
        <v>11</v>
      </c>
      <c r="B172" s="24">
        <v>0.96887952988077775</v>
      </c>
      <c r="C172" s="24">
        <v>0.97568063651110359</v>
      </c>
      <c r="D172" s="24">
        <v>0.98365684053398217</v>
      </c>
      <c r="E172" s="24">
        <v>0.9928695765386657</v>
      </c>
      <c r="F172" s="24">
        <v>1.003381111061431</v>
      </c>
      <c r="G172" s="24">
        <v>1.015255337890965</v>
      </c>
      <c r="H172" s="24">
        <v>1.028558263900945</v>
      </c>
      <c r="I172" s="24">
        <v>1.043356502400719</v>
      </c>
      <c r="J172" s="24">
        <v>1.0597191829429391</v>
      </c>
      <c r="K172" s="24">
        <v>1.0777163230214259</v>
      </c>
      <c r="L172" s="24">
        <v>1.097419538923907</v>
      </c>
      <c r="M172" s="24">
        <v>1.1189025229989551</v>
      </c>
      <c r="N172" s="24">
        <v>1.142239573796958</v>
      </c>
      <c r="O172" s="24">
        <v>1.1675075182301149</v>
      </c>
      <c r="P172" s="24">
        <v>1.194784075176585</v>
      </c>
      <c r="Q172" s="24">
        <v>1.2241485602260489</v>
      </c>
      <c r="R172" s="24">
        <v>1.25568236231995</v>
      </c>
      <c r="S172" s="24">
        <v>1.289467476624178</v>
      </c>
      <c r="T172" s="24">
        <v>1.325588427768114</v>
      </c>
      <c r="U172" s="24">
        <v>1.364130632699988</v>
      </c>
      <c r="V172" s="24">
        <v>1.405181104384674</v>
      </c>
      <c r="W172" s="24">
        <v>1.4488289282357829</v>
      </c>
      <c r="X172" s="24">
        <v>1.4951637964420741</v>
      </c>
      <c r="Y172" s="24">
        <v>1.5442779339608479</v>
      </c>
      <c r="Z172" s="24">
        <v>1.5962644589838531</v>
      </c>
      <c r="AA172" s="24">
        <v>1.651218078073641</v>
      </c>
      <c r="AB172" s="24">
        <v>1.709235560308199</v>
      </c>
      <c r="AC172" s="24">
        <v>1.77041428922785</v>
      </c>
      <c r="AD172" s="24">
        <v>1.8348542263104499</v>
      </c>
      <c r="AE172" s="24">
        <v>1.9026562387338239</v>
      </c>
      <c r="AF172" s="24">
        <v>1.973922675699723</v>
      </c>
      <c r="AG172" s="24">
        <v>2.0487578107620772</v>
      </c>
      <c r="AH172" s="25">
        <v>2.1272666390071411</v>
      </c>
    </row>
    <row r="173" spans="1:34" x14ac:dyDescent="0.25">
      <c r="A173" s="23">
        <v>12</v>
      </c>
      <c r="B173" s="24">
        <v>0.83930217509675709</v>
      </c>
      <c r="C173" s="24">
        <v>0.84385242444982445</v>
      </c>
      <c r="D173" s="24">
        <v>0.84922132853294685</v>
      </c>
      <c r="E173" s="24">
        <v>0.855460373095842</v>
      </c>
      <c r="F173" s="24">
        <v>0.86262187583525274</v>
      </c>
      <c r="G173" s="24">
        <v>0.87075978170033219</v>
      </c>
      <c r="H173" s="24">
        <v>0.87993014872521724</v>
      </c>
      <c r="I173" s="24">
        <v>0.89018964137972156</v>
      </c>
      <c r="J173" s="24">
        <v>0.90159744037695855</v>
      </c>
      <c r="K173" s="24">
        <v>0.91421361437121562</v>
      </c>
      <c r="L173" s="24">
        <v>0.92809983081068437</v>
      </c>
      <c r="M173" s="24">
        <v>0.94331983320440138</v>
      </c>
      <c r="N173" s="24">
        <v>0.95993797126322067</v>
      </c>
      <c r="O173" s="24">
        <v>0.97802112305980382</v>
      </c>
      <c r="P173" s="24">
        <v>0.99763705863277408</v>
      </c>
      <c r="Q173" s="24">
        <v>1.0188551447322749</v>
      </c>
      <c r="R173" s="24">
        <v>1.0417468214602139</v>
      </c>
      <c r="S173" s="24">
        <v>1.0663841351429439</v>
      </c>
      <c r="T173" s="24">
        <v>1.092841661570314</v>
      </c>
      <c r="U173" s="24">
        <v>1.121194868851014</v>
      </c>
      <c r="V173" s="24">
        <v>1.151520821110386</v>
      </c>
      <c r="W173" s="24">
        <v>1.183898654922503</v>
      </c>
      <c r="X173" s="24">
        <v>1.2184081136365901</v>
      </c>
      <c r="Y173" s="24">
        <v>1.2551314733704091</v>
      </c>
      <c r="Z173" s="24">
        <v>1.2941519034761719</v>
      </c>
      <c r="AA173" s="24">
        <v>1.3355541616768969</v>
      </c>
      <c r="AB173" s="24">
        <v>1.3794250682110321</v>
      </c>
      <c r="AC173" s="24">
        <v>1.4258520577793681</v>
      </c>
      <c r="AD173" s="24">
        <v>1.474925143020223</v>
      </c>
      <c r="AE173" s="24">
        <v>1.5267352422718869</v>
      </c>
      <c r="AF173" s="24">
        <v>1.5813747558965749</v>
      </c>
      <c r="AG173" s="24">
        <v>1.6389380086086811</v>
      </c>
      <c r="AH173" s="25">
        <v>1.6995200466549241</v>
      </c>
    </row>
    <row r="174" spans="1:34" x14ac:dyDescent="0.25">
      <c r="A174" s="23">
        <v>13</v>
      </c>
      <c r="B174" s="24">
        <v>0.73428350906499518</v>
      </c>
      <c r="C174" s="24">
        <v>0.73838897340121534</v>
      </c>
      <c r="D174" s="24">
        <v>0.74302087851419807</v>
      </c>
      <c r="E174" s="24">
        <v>0.74822076131412529</v>
      </c>
      <c r="F174" s="24">
        <v>0.75403099065820267</v>
      </c>
      <c r="G174" s="24">
        <v>0.76049556265604756</v>
      </c>
      <c r="H174" s="24">
        <v>0.76766058650225999</v>
      </c>
      <c r="I174" s="24">
        <v>0.77557277782711709</v>
      </c>
      <c r="J174" s="24">
        <v>0.78428136850419805</v>
      </c>
      <c r="K174" s="24">
        <v>0.79383647834825632</v>
      </c>
      <c r="L174" s="24">
        <v>0.80428982596794729</v>
      </c>
      <c r="M174" s="24">
        <v>0.8156952060327689</v>
      </c>
      <c r="N174" s="24">
        <v>0.82810701941403697</v>
      </c>
      <c r="O174" s="24">
        <v>0.84158219534487899</v>
      </c>
      <c r="P174" s="24">
        <v>0.85617855502438434</v>
      </c>
      <c r="Q174" s="24">
        <v>0.87195551636316126</v>
      </c>
      <c r="R174" s="24">
        <v>0.88897457062357932</v>
      </c>
      <c r="S174" s="24">
        <v>0.90729781529245634</v>
      </c>
      <c r="T174" s="24">
        <v>0.92698987732010318</v>
      </c>
      <c r="U174" s="24">
        <v>0.94811627597567805</v>
      </c>
      <c r="V174" s="24">
        <v>0.97074412654498454</v>
      </c>
      <c r="W174" s="24">
        <v>0.99494261676255979</v>
      </c>
      <c r="X174" s="24">
        <v>1.0207815411380901</v>
      </c>
      <c r="Y174" s="24">
        <v>1.048333226949806</v>
      </c>
      <c r="Z174" s="24">
        <v>1.0776708947103819</v>
      </c>
      <c r="AA174" s="24">
        <v>1.1088693533033029</v>
      </c>
      <c r="AB174" s="24">
        <v>1.1420054741274781</v>
      </c>
      <c r="AC174" s="24">
        <v>1.1771567430441621</v>
      </c>
      <c r="AD174" s="24">
        <v>1.2144032238521349</v>
      </c>
      <c r="AE174" s="24">
        <v>1.253825886050155</v>
      </c>
      <c r="AF174" s="24">
        <v>1.2955071811609</v>
      </c>
      <c r="AG174" s="24">
        <v>1.3395314850592259</v>
      </c>
      <c r="AH174" s="25">
        <v>1.385983895152316</v>
      </c>
    </row>
    <row r="175" spans="1:34" x14ac:dyDescent="0.25">
      <c r="A175" s="23">
        <v>14</v>
      </c>
      <c r="B175" s="24">
        <v>0.6439594475550372</v>
      </c>
      <c r="C175" s="24">
        <v>0.64902114782986264</v>
      </c>
      <c r="D175" s="24">
        <v>0.65438130363735736</v>
      </c>
      <c r="E175" s="24">
        <v>0.6600715030481672</v>
      </c>
      <c r="F175" s="24">
        <v>0.66612416607996483</v>
      </c>
      <c r="G175" s="24">
        <v>0.67257334000283109</v>
      </c>
      <c r="H175" s="24">
        <v>0.67945518517183046</v>
      </c>
      <c r="I175" s="24">
        <v>0.68680646837770398</v>
      </c>
      <c r="J175" s="24">
        <v>0.69466647265449366</v>
      </c>
      <c r="K175" s="24">
        <v>0.70307536897741596</v>
      </c>
      <c r="L175" s="24">
        <v>0.71207492711558995</v>
      </c>
      <c r="M175" s="24">
        <v>0.72170899289898005</v>
      </c>
      <c r="N175" s="24">
        <v>0.73202201835936753</v>
      </c>
      <c r="O175" s="24">
        <v>0.74306098389034325</v>
      </c>
      <c r="P175" s="24">
        <v>0.75487376185145993</v>
      </c>
      <c r="Q175" s="24">
        <v>0.76750982131378953</v>
      </c>
      <c r="R175" s="24">
        <v>0.78102070470016471</v>
      </c>
      <c r="S175" s="24">
        <v>0.79545856065786746</v>
      </c>
      <c r="T175" s="24">
        <v>0.81087806729767375</v>
      </c>
      <c r="U175" s="24">
        <v>0.82733479504920493</v>
      </c>
      <c r="V175" s="24">
        <v>0.84488591035872918</v>
      </c>
      <c r="W175" s="24">
        <v>0.86359065212124853</v>
      </c>
      <c r="X175" s="24">
        <v>0.88350886600691381</v>
      </c>
      <c r="Y175" s="24">
        <v>0.90470293045441763</v>
      </c>
      <c r="Z175" s="24">
        <v>0.92723611713689913</v>
      </c>
      <c r="AA175" s="24">
        <v>0.95117328609830498</v>
      </c>
      <c r="AB175" s="24">
        <v>0.9765813598980112</v>
      </c>
      <c r="AC175" s="24">
        <v>1.003527875557735</v>
      </c>
      <c r="AD175" s="24">
        <v>1.032082948036724</v>
      </c>
      <c r="AE175" s="24">
        <v>1.062317597994197</v>
      </c>
      <c r="AF175" s="24">
        <v>1.094304328113298</v>
      </c>
      <c r="AG175" s="24">
        <v>1.128117565429348</v>
      </c>
      <c r="AH175" s="25">
        <v>1.163832458509994</v>
      </c>
    </row>
    <row r="176" spans="1:34" x14ac:dyDescent="0.25">
      <c r="A176" s="23">
        <v>15</v>
      </c>
      <c r="B176" s="24">
        <v>0.5610127919048169</v>
      </c>
      <c r="C176" s="24">
        <v>0.56802669776873083</v>
      </c>
      <c r="D176" s="24">
        <v>0.57517530263042538</v>
      </c>
      <c r="E176" s="24">
        <v>0.58248024572100954</v>
      </c>
      <c r="F176" s="24">
        <v>0.58996399821861822</v>
      </c>
      <c r="G176" s="24">
        <v>0.59765065855379695</v>
      </c>
      <c r="H176" s="24">
        <v>0.60556643824207568</v>
      </c>
      <c r="I176" s="24">
        <v>0.61373815523466113</v>
      </c>
      <c r="J176" s="24">
        <v>0.622195143726058</v>
      </c>
      <c r="K176" s="24">
        <v>0.63096762585194488</v>
      </c>
      <c r="L176" s="24">
        <v>0.64008742254190487</v>
      </c>
      <c r="M176" s="24">
        <v>0.64958843078636808</v>
      </c>
      <c r="N176" s="24">
        <v>0.6595051537775799</v>
      </c>
      <c r="O176" s="24">
        <v>0.66987462306959555</v>
      </c>
      <c r="P176" s="24">
        <v>0.6807347621824299</v>
      </c>
      <c r="Q176" s="24">
        <v>0.69212509134761946</v>
      </c>
      <c r="R176" s="24">
        <v>0.7040872041484636</v>
      </c>
      <c r="S176" s="24">
        <v>0.71666330039270909</v>
      </c>
      <c r="T176" s="24">
        <v>0.72989810935159372</v>
      </c>
      <c r="U176" s="24">
        <v>0.74383725261520084</v>
      </c>
      <c r="V176" s="24">
        <v>0.75852794779026123</v>
      </c>
      <c r="W176" s="24">
        <v>0.77401948493224226</v>
      </c>
      <c r="X176" s="24">
        <v>0.79036176087176169</v>
      </c>
      <c r="Y176" s="24">
        <v>0.80760720520797646</v>
      </c>
      <c r="Z176" s="24">
        <v>0.8258091407744913</v>
      </c>
      <c r="AA176" s="24">
        <v>0.84502247877571612</v>
      </c>
      <c r="AB176" s="24">
        <v>0.86530419293148819</v>
      </c>
      <c r="AC176" s="24">
        <v>0.88671187142398644</v>
      </c>
      <c r="AD176" s="24">
        <v>0.90930568037292392</v>
      </c>
      <c r="AE176" s="24">
        <v>0.93314669159798813</v>
      </c>
      <c r="AF176" s="24">
        <v>0.95829745894278562</v>
      </c>
      <c r="AG176" s="24">
        <v>0.98482246060310064</v>
      </c>
      <c r="AH176" s="25">
        <v>1.012786896307041</v>
      </c>
    </row>
    <row r="177" spans="1:34" x14ac:dyDescent="0.25">
      <c r="A177" s="23">
        <v>16</v>
      </c>
      <c r="B177" s="24">
        <v>0.48067322902064208</v>
      </c>
      <c r="C177" s="24">
        <v>0.49023025881916471</v>
      </c>
      <c r="D177" s="24">
        <v>0.49982245978978163</v>
      </c>
      <c r="E177" s="24">
        <v>0.5094615223240655</v>
      </c>
      <c r="F177" s="24">
        <v>0.5191599687606131</v>
      </c>
      <c r="G177" s="24">
        <v>0.52893194869043358</v>
      </c>
      <c r="H177" s="24">
        <v>0.53879372478952225</v>
      </c>
      <c r="I177" s="24">
        <v>0.54876216616955076</v>
      </c>
      <c r="J177" s="24">
        <v>0.55885665818548758</v>
      </c>
      <c r="K177" s="24">
        <v>0.56909747413347411</v>
      </c>
      <c r="L177" s="24">
        <v>0.57950648610355759</v>
      </c>
      <c r="M177" s="24">
        <v>0.59010764224663304</v>
      </c>
      <c r="N177" s="24">
        <v>0.60092549691541186</v>
      </c>
      <c r="O177" s="24">
        <v>0.61198713282441164</v>
      </c>
      <c r="P177" s="24">
        <v>0.62332052465411025</v>
      </c>
      <c r="Q177" s="24">
        <v>0.63495524379650736</v>
      </c>
      <c r="R177" s="24">
        <v>0.64692293499536635</v>
      </c>
      <c r="S177" s="24">
        <v>0.65925584921889957</v>
      </c>
      <c r="T177" s="24">
        <v>0.67198876689880849</v>
      </c>
      <c r="U177" s="24">
        <v>0.68515736078564105</v>
      </c>
      <c r="V177" s="24">
        <v>0.69879889964659347</v>
      </c>
      <c r="W177" s="24">
        <v>0.71295272469759763</v>
      </c>
      <c r="X177" s="24">
        <v>0.72765878392973526</v>
      </c>
      <c r="Y177" s="24">
        <v>0.74295955810262604</v>
      </c>
      <c r="Z177" s="24">
        <v>0.75889842121033546</v>
      </c>
      <c r="AA177" s="24">
        <v>0.77552033561773726</v>
      </c>
      <c r="AB177" s="24">
        <v>0.79287232620513626</v>
      </c>
      <c r="AC177" s="24">
        <v>0.81100203231517831</v>
      </c>
      <c r="AD177" s="24">
        <v>0.8299596712280386</v>
      </c>
      <c r="AE177" s="24">
        <v>0.84979636592386565</v>
      </c>
      <c r="AF177" s="24">
        <v>0.87056472140672958</v>
      </c>
      <c r="AG177" s="24">
        <v>0.89231926703288156</v>
      </c>
      <c r="AH177" s="25">
        <v>0.91511525369089541</v>
      </c>
    </row>
    <row r="178" spans="1:34" x14ac:dyDescent="0.25">
      <c r="A178" s="23">
        <v>17</v>
      </c>
      <c r="B178" s="24">
        <v>0.40071733137723148</v>
      </c>
      <c r="C178" s="24">
        <v>0.41300335215092282</v>
      </c>
      <c r="D178" s="24">
        <v>0.42528924498021881</v>
      </c>
      <c r="E178" s="24">
        <v>0.43757675141715802</v>
      </c>
      <c r="F178" s="24">
        <v>0.44986844496080441</v>
      </c>
      <c r="G178" s="24">
        <v>0.4621685263626325</v>
      </c>
      <c r="H178" s="24">
        <v>0.47448330945909928</v>
      </c>
      <c r="I178" s="24">
        <v>0.48681971452233852</v>
      </c>
      <c r="J178" s="24">
        <v>0.49918717806778318</v>
      </c>
      <c r="K178" s="24">
        <v>0.51159602455204045</v>
      </c>
      <c r="L178" s="24">
        <v>0.52405817722562176</v>
      </c>
      <c r="M178" s="24">
        <v>0.53658763539988508</v>
      </c>
      <c r="N178" s="24">
        <v>0.54919900458800497</v>
      </c>
      <c r="O178" s="24">
        <v>0.56190941866496391</v>
      </c>
      <c r="P178" s="24">
        <v>0.57473690347170547</v>
      </c>
      <c r="Q178" s="24">
        <v>0.58770108156069301</v>
      </c>
      <c r="R178" s="24">
        <v>0.60082364883615313</v>
      </c>
      <c r="S178" s="24">
        <v>0.61412690742676013</v>
      </c>
      <c r="T178" s="24">
        <v>0.62763568892468113</v>
      </c>
      <c r="U178" s="24">
        <v>0.64137571724093068</v>
      </c>
      <c r="V178" s="24">
        <v>0.65537431230316867</v>
      </c>
      <c r="W178" s="24">
        <v>0.66966086648778944</v>
      </c>
      <c r="X178" s="24">
        <v>0.68426537894633754</v>
      </c>
      <c r="Y178" s="24">
        <v>0.69922038159889632</v>
      </c>
      <c r="Z178" s="24">
        <v>0.71455929959999676</v>
      </c>
      <c r="AA178" s="24">
        <v>0.73031714647497736</v>
      </c>
      <c r="AB178" s="24">
        <v>0.74653099826460734</v>
      </c>
      <c r="AC178" s="24">
        <v>0.76323854547199643</v>
      </c>
      <c r="AD178" s="24">
        <v>0.78048005653778341</v>
      </c>
      <c r="AE178" s="24">
        <v>0.79829670560257904</v>
      </c>
      <c r="AF178" s="24">
        <v>0.81673114883091791</v>
      </c>
      <c r="AG178" s="24">
        <v>0.83582796673951665</v>
      </c>
      <c r="AH178" s="25">
        <v>0.85563246137741522</v>
      </c>
    </row>
    <row r="179" spans="1:34" x14ac:dyDescent="0.25">
      <c r="A179" s="23">
        <v>18</v>
      </c>
      <c r="B179" s="24">
        <v>0.32146855701768212</v>
      </c>
      <c r="C179" s="24">
        <v>0.33626438450213081</v>
      </c>
      <c r="D179" s="24">
        <v>0.35108901363489919</v>
      </c>
      <c r="E179" s="24">
        <v>0.3659342371284906</v>
      </c>
      <c r="F179" s="24">
        <v>0.38079267964243368</v>
      </c>
      <c r="G179" s="24">
        <v>0.39565859308866719</v>
      </c>
      <c r="H179" s="24">
        <v>0.41052834246411207</v>
      </c>
      <c r="I179" s="24">
        <v>0.42539889920136548</v>
      </c>
      <c r="J179" s="24">
        <v>0.44026975097632431</v>
      </c>
      <c r="K179" s="24">
        <v>0.45514127340605881</v>
      </c>
      <c r="L179" s="24">
        <v>0.47001544090154501</v>
      </c>
      <c r="M179" s="24">
        <v>0.48489630393460592</v>
      </c>
      <c r="N179" s="24">
        <v>0.49978851917888151</v>
      </c>
      <c r="O179" s="24">
        <v>0.51469927166981666</v>
      </c>
      <c r="P179" s="24">
        <v>0.52963663840881703</v>
      </c>
      <c r="Q179" s="24">
        <v>0.5446102931088096</v>
      </c>
      <c r="R179" s="24">
        <v>0.55963198283448723</v>
      </c>
      <c r="S179" s="24">
        <v>0.57471406087499066</v>
      </c>
      <c r="T179" s="24">
        <v>0.58987140998295018</v>
      </c>
      <c r="U179" s="24">
        <v>0.60511980522984188</v>
      </c>
      <c r="V179" s="24">
        <v>0.62047661770378926</v>
      </c>
      <c r="W179" s="24">
        <v>0.63596129094165177</v>
      </c>
      <c r="X179" s="24">
        <v>0.65159387525543855</v>
      </c>
      <c r="Y179" s="24">
        <v>0.66739695372569685</v>
      </c>
      <c r="Z179" s="24">
        <v>0.68339400266742123</v>
      </c>
      <c r="AA179" s="24">
        <v>0.6996100867664149</v>
      </c>
      <c r="AB179" s="24">
        <v>0.71607233322391139</v>
      </c>
      <c r="AC179" s="24">
        <v>0.73280848370348617</v>
      </c>
      <c r="AD179" s="24">
        <v>0.74984885780624289</v>
      </c>
      <c r="AE179" s="24">
        <v>0.76722468083325746</v>
      </c>
      <c r="AF179" s="24">
        <v>0.78496866010952626</v>
      </c>
      <c r="AG179" s="24">
        <v>0.80311542731222507</v>
      </c>
      <c r="AH179" s="25">
        <v>0.82170033565085276</v>
      </c>
    </row>
    <row r="180" spans="1:34" x14ac:dyDescent="0.25">
      <c r="A180" s="23">
        <v>19</v>
      </c>
      <c r="B180" s="24">
        <v>0.24579724955345611</v>
      </c>
      <c r="C180" s="24">
        <v>0.26247864817929101</v>
      </c>
      <c r="D180" s="24">
        <v>0.2792820067553638</v>
      </c>
      <c r="E180" s="24">
        <v>0.29618916915464188</v>
      </c>
      <c r="F180" s="24">
        <v>0.31318281119711699</v>
      </c>
      <c r="G180" s="24">
        <v>0.33024723595519151</v>
      </c>
      <c r="H180" s="24">
        <v>0.34736885958625091</v>
      </c>
      <c r="I180" s="24">
        <v>0.36453470468335691</v>
      </c>
      <c r="J180" s="24">
        <v>0.3817343100828699</v>
      </c>
      <c r="K180" s="24">
        <v>0.39895810256232278</v>
      </c>
      <c r="L180" s="24">
        <v>0.41619810769315557</v>
      </c>
      <c r="M180" s="24">
        <v>0.43344842710765652</v>
      </c>
      <c r="N180" s="24">
        <v>0.45070376863993</v>
      </c>
      <c r="O180" s="24">
        <v>0.46796136848588649</v>
      </c>
      <c r="P180" s="24">
        <v>0.48521935480739692</v>
      </c>
      <c r="Q180" s="24">
        <v>0.50247745247785225</v>
      </c>
      <c r="R180" s="24">
        <v>0.51973745972240692</v>
      </c>
      <c r="S180" s="24">
        <v>0.53700178099066398</v>
      </c>
      <c r="T180" s="24">
        <v>0.55427535019571839</v>
      </c>
      <c r="U180" s="24">
        <v>0.57156399356951171</v>
      </c>
      <c r="V180" s="24">
        <v>0.58887513336063235</v>
      </c>
      <c r="W180" s="24">
        <v>0.60621826426640302</v>
      </c>
      <c r="X180" s="24">
        <v>0.6236034877592963</v>
      </c>
      <c r="Y180" s="24">
        <v>0.64104343808032427</v>
      </c>
      <c r="Z180" s="24">
        <v>0.65855164270494504</v>
      </c>
      <c r="AA180" s="24">
        <v>0.67614321747942585</v>
      </c>
      <c r="AB180" s="24">
        <v>0.69383534076546471</v>
      </c>
      <c r="AC180" s="24">
        <v>0.71164580538710021</v>
      </c>
      <c r="AD180" s="24">
        <v>0.72959498210589935</v>
      </c>
      <c r="AE180" s="24">
        <v>0.74770414738340063</v>
      </c>
      <c r="AF180" s="24">
        <v>0.76599605970506635</v>
      </c>
      <c r="AG180" s="24">
        <v>0.78449540190853906</v>
      </c>
      <c r="AH180" s="25">
        <v>0.80322757836378456</v>
      </c>
    </row>
    <row r="181" spans="1:34" x14ac:dyDescent="0.25">
      <c r="A181" s="26">
        <v>20</v>
      </c>
      <c r="B181" s="27">
        <v>0.17912063816442089</v>
      </c>
      <c r="C181" s="27">
        <v>0.1966583210573071</v>
      </c>
      <c r="D181" s="27">
        <v>0.21447535091154751</v>
      </c>
      <c r="E181" s="27">
        <v>0.2325436227605753</v>
      </c>
      <c r="F181" s="27">
        <v>0.25083586358485072</v>
      </c>
      <c r="G181" s="27">
        <v>0.26932642761723991</v>
      </c>
      <c r="H181" s="27">
        <v>0.28799178217558702</v>
      </c>
      <c r="I181" s="27">
        <v>0.30680900101341357</v>
      </c>
      <c r="J181" s="27">
        <v>0.32575767412754969</v>
      </c>
      <c r="K181" s="27">
        <v>0.34481827945600108</v>
      </c>
      <c r="L181" s="27">
        <v>0.36397289373067221</v>
      </c>
      <c r="M181" s="27">
        <v>0.38320566974430542</v>
      </c>
      <c r="N181" s="27">
        <v>0.40250136649146168</v>
      </c>
      <c r="O181" s="27">
        <v>0.42184727132851851</v>
      </c>
      <c r="P181" s="27">
        <v>0.44123156357781768</v>
      </c>
      <c r="Q181" s="27">
        <v>0.4606440192732188</v>
      </c>
      <c r="R181" s="27">
        <v>0.48007648780033929</v>
      </c>
      <c r="S181" s="27">
        <v>0.49952142476924538</v>
      </c>
      <c r="T181" s="27">
        <v>0.51897381525349373</v>
      </c>
      <c r="U181" s="27">
        <v>0.53842953664548643</v>
      </c>
      <c r="V181" s="27">
        <v>0.55788606235427507</v>
      </c>
      <c r="W181" s="27">
        <v>0.57734293823764904</v>
      </c>
      <c r="X181" s="27">
        <v>0.5968003169285474</v>
      </c>
      <c r="Y181" s="27">
        <v>0.61626088382844668</v>
      </c>
      <c r="Z181" s="27">
        <v>0.63572821757326858</v>
      </c>
      <c r="AA181" s="27">
        <v>0.65520748516974436</v>
      </c>
      <c r="AB181" s="27">
        <v>0.67470591614003428</v>
      </c>
      <c r="AC181" s="27">
        <v>0.69423135446864048</v>
      </c>
      <c r="AD181" s="27">
        <v>0.71379422207759324</v>
      </c>
      <c r="AE181" s="27">
        <v>0.73340584658889674</v>
      </c>
      <c r="AF181" s="27">
        <v>0.75307903764847706</v>
      </c>
      <c r="AG181" s="27">
        <v>0.77282852925444157</v>
      </c>
      <c r="AH181" s="28">
        <v>0.79266977693722152</v>
      </c>
    </row>
    <row r="184" spans="1:34" ht="28.9" customHeight="1" x14ac:dyDescent="0.5">
      <c r="A184" s="1" t="s">
        <v>20</v>
      </c>
      <c r="B184" s="1"/>
    </row>
    <row r="185" spans="1:34" x14ac:dyDescent="0.25">
      <c r="A185" s="17" t="s">
        <v>12</v>
      </c>
      <c r="B185" s="18" t="s">
        <v>13</v>
      </c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9"/>
    </row>
    <row r="186" spans="1:34" x14ac:dyDescent="0.25">
      <c r="A186" s="20" t="s">
        <v>14</v>
      </c>
      <c r="B186" s="21">
        <v>-80</v>
      </c>
      <c r="C186" s="21">
        <v>-70</v>
      </c>
      <c r="D186" s="21">
        <v>-60</v>
      </c>
      <c r="E186" s="21">
        <v>-50</v>
      </c>
      <c r="F186" s="21">
        <v>-40</v>
      </c>
      <c r="G186" s="21">
        <v>-30</v>
      </c>
      <c r="H186" s="21">
        <v>-20</v>
      </c>
      <c r="I186" s="21">
        <v>-10</v>
      </c>
      <c r="J186" s="21">
        <v>0</v>
      </c>
      <c r="K186" s="21">
        <v>10</v>
      </c>
      <c r="L186" s="21">
        <v>20</v>
      </c>
      <c r="M186" s="21">
        <v>30</v>
      </c>
      <c r="N186" s="21">
        <v>40</v>
      </c>
      <c r="O186" s="21">
        <v>50</v>
      </c>
      <c r="P186" s="21">
        <v>60</v>
      </c>
      <c r="Q186" s="21">
        <v>70</v>
      </c>
      <c r="R186" s="22">
        <v>80</v>
      </c>
    </row>
    <row r="187" spans="1:34" x14ac:dyDescent="0.25">
      <c r="A187" s="23">
        <v>4.5</v>
      </c>
      <c r="B187" s="24">
        <v>4.6278406069776228</v>
      </c>
      <c r="C187" s="24">
        <v>4.7007236819187623</v>
      </c>
      <c r="D187" s="24">
        <v>4.7751712761683143</v>
      </c>
      <c r="E187" s="24">
        <v>4.851200702045305</v>
      </c>
      <c r="F187" s="24">
        <v>4.9288293520222508</v>
      </c>
      <c r="G187" s="24">
        <v>5.0080749391856481</v>
      </c>
      <c r="H187" s="24">
        <v>5.088955256775483</v>
      </c>
      <c r="I187" s="24">
        <v>5.1714880980317419</v>
      </c>
      <c r="J187" s="24">
        <v>5.2556912561944129</v>
      </c>
      <c r="K187" s="24">
        <v>5.3415826046919008</v>
      </c>
      <c r="L187" s="24">
        <v>5.429180337706291</v>
      </c>
      <c r="M187" s="24">
        <v>5.5185027296080822</v>
      </c>
      <c r="N187" s="24">
        <v>5.6095680547677844</v>
      </c>
      <c r="O187" s="24">
        <v>5.7023945875558866</v>
      </c>
      <c r="P187" s="24">
        <v>5.7970006825313201</v>
      </c>
      <c r="Q187" s="24">
        <v>5.8934050150066772</v>
      </c>
      <c r="R187" s="25">
        <v>5.991626340482977</v>
      </c>
    </row>
    <row r="188" spans="1:34" x14ac:dyDescent="0.25">
      <c r="A188" s="23">
        <v>5</v>
      </c>
      <c r="B188" s="24">
        <v>4.1175355955049602</v>
      </c>
      <c r="C188" s="24">
        <v>4.1822191109043052</v>
      </c>
      <c r="D188" s="24">
        <v>4.2483570805008899</v>
      </c>
      <c r="E188" s="24">
        <v>4.315966194811268</v>
      </c>
      <c r="F188" s="24">
        <v>4.3850632245054868</v>
      </c>
      <c r="G188" s="24">
        <v>4.45566526086757</v>
      </c>
      <c r="H188" s="24">
        <v>4.527789475335033</v>
      </c>
      <c r="I188" s="24">
        <v>4.6014530393453938</v>
      </c>
      <c r="J188" s="24">
        <v>4.6766731243361672</v>
      </c>
      <c r="K188" s="24">
        <v>4.7534669819332889</v>
      </c>
      <c r="L188" s="24">
        <v>4.8318521845163707</v>
      </c>
      <c r="M188" s="24">
        <v>4.911846384653443</v>
      </c>
      <c r="N188" s="24">
        <v>4.99346723491254</v>
      </c>
      <c r="O188" s="24">
        <v>5.0767323878616892</v>
      </c>
      <c r="P188" s="24">
        <v>5.161659576257339</v>
      </c>
      <c r="Q188" s="24">
        <v>5.2482668536096186</v>
      </c>
      <c r="R188" s="25">
        <v>5.3365723536170737</v>
      </c>
    </row>
    <row r="189" spans="1:34" x14ac:dyDescent="0.25">
      <c r="A189" s="23">
        <v>5.5</v>
      </c>
      <c r="B189" s="24">
        <v>3.6602230831427032</v>
      </c>
      <c r="C189" s="24">
        <v>3.7173622852285289</v>
      </c>
      <c r="D189" s="24">
        <v>3.775849890694746</v>
      </c>
      <c r="E189" s="24">
        <v>3.8357019682554379</v>
      </c>
      <c r="F189" s="24">
        <v>3.896934666778181</v>
      </c>
      <c r="G189" s="24">
        <v>3.959564455744526</v>
      </c>
      <c r="H189" s="24">
        <v>4.0236078847895191</v>
      </c>
      <c r="I189" s="24">
        <v>4.0890815035482078</v>
      </c>
      <c r="J189" s="24">
        <v>4.1560018616556356</v>
      </c>
      <c r="K189" s="24">
        <v>4.2243855889352666</v>
      </c>
      <c r="L189" s="24">
        <v>4.2942496359642419</v>
      </c>
      <c r="M189" s="24">
        <v>4.3656110335081229</v>
      </c>
      <c r="N189" s="24">
        <v>4.4384868123324672</v>
      </c>
      <c r="O189" s="24">
        <v>4.5128940032028364</v>
      </c>
      <c r="P189" s="24">
        <v>4.5888497170732059</v>
      </c>
      <c r="Q189" s="24">
        <v>4.6663713856512352</v>
      </c>
      <c r="R189" s="25">
        <v>4.7454765208329954</v>
      </c>
    </row>
    <row r="190" spans="1:34" x14ac:dyDescent="0.25">
      <c r="A190" s="23">
        <v>6</v>
      </c>
      <c r="B190" s="24">
        <v>3.2518758827497378</v>
      </c>
      <c r="C190" s="24">
        <v>3.3021007020437589</v>
      </c>
      <c r="D190" s="24">
        <v>3.3535718881956491</v>
      </c>
      <c r="E190" s="24">
        <v>3.4063048881170199</v>
      </c>
      <c r="F190" s="24">
        <v>3.460315228872977</v>
      </c>
      <c r="G190" s="24">
        <v>3.5156187581426011</v>
      </c>
      <c r="H190" s="24">
        <v>3.5722314037584648</v>
      </c>
      <c r="I190" s="24">
        <v>3.630169093553147</v>
      </c>
      <c r="J190" s="24">
        <v>3.6894477553592191</v>
      </c>
      <c r="K190" s="24">
        <v>3.7500833971976739</v>
      </c>
      <c r="L190" s="24">
        <v>3.8120923478431838</v>
      </c>
      <c r="M190" s="24">
        <v>3.875491016258835</v>
      </c>
      <c r="N190" s="24">
        <v>3.94029581140772</v>
      </c>
      <c r="O190" s="24">
        <v>4.0065231422529237</v>
      </c>
      <c r="P190" s="24">
        <v>4.0741894979459543</v>
      </c>
      <c r="Q190" s="24">
        <v>4.1433116883919983</v>
      </c>
      <c r="R190" s="25">
        <v>4.2139066036846566</v>
      </c>
    </row>
    <row r="191" spans="1:34" x14ac:dyDescent="0.25">
      <c r="A191" s="23">
        <v>6.5</v>
      </c>
      <c r="B191" s="24">
        <v>2.8886259875329801</v>
      </c>
      <c r="C191" s="24">
        <v>2.9325410388503501</v>
      </c>
      <c r="D191" s="24">
        <v>2.9776044347973918</v>
      </c>
      <c r="E191" s="24">
        <v>3.0238310004832472</v>
      </c>
      <c r="F191" s="24">
        <v>3.071235641170547</v>
      </c>
      <c r="G191" s="24">
        <v>3.1198335827359038</v>
      </c>
      <c r="H191" s="24">
        <v>3.16964013120942</v>
      </c>
      <c r="I191" s="24">
        <v>3.2206705926211998</v>
      </c>
      <c r="J191" s="24">
        <v>3.272940273001347</v>
      </c>
      <c r="K191" s="24">
        <v>3.3264645585683832</v>
      </c>
      <c r="L191" s="24">
        <v>3.3812591562945049</v>
      </c>
      <c r="M191" s="24">
        <v>3.437339853340335</v>
      </c>
      <c r="N191" s="24">
        <v>3.49472243686649</v>
      </c>
      <c r="O191" s="24">
        <v>3.553422694033586</v>
      </c>
      <c r="P191" s="24">
        <v>3.61345649219066</v>
      </c>
      <c r="Q191" s="24">
        <v>3.674840019440424</v>
      </c>
      <c r="R191" s="25">
        <v>3.7375895440740141</v>
      </c>
    </row>
    <row r="192" spans="1:34" x14ac:dyDescent="0.25">
      <c r="A192" s="23">
        <v>7</v>
      </c>
      <c r="B192" s="24">
        <v>2.5667645710473601</v>
      </c>
      <c r="C192" s="24">
        <v>2.6049491534966749</v>
      </c>
      <c r="D192" s="24">
        <v>2.6441880726417888</v>
      </c>
      <c r="E192" s="24">
        <v>2.6844955317893731</v>
      </c>
      <c r="F192" s="24">
        <v>2.7258858143995859</v>
      </c>
      <c r="G192" s="24">
        <v>2.768373524546571</v>
      </c>
      <c r="H192" s="24">
        <v>2.8119733464579602</v>
      </c>
      <c r="I192" s="24">
        <v>2.8566999643613831</v>
      </c>
      <c r="J192" s="24">
        <v>2.9025680624844759</v>
      </c>
      <c r="K192" s="24">
        <v>2.949592405243286</v>
      </c>
      <c r="L192" s="24">
        <v>2.9977880778075452</v>
      </c>
      <c r="M192" s="24">
        <v>3.0471702455353991</v>
      </c>
      <c r="N192" s="24">
        <v>3.0977540737849938</v>
      </c>
      <c r="O192" s="24">
        <v>3.149554727914476</v>
      </c>
      <c r="P192" s="24">
        <v>3.2025874534704131</v>
      </c>
      <c r="Q192" s="24">
        <v>3.2568678167530449</v>
      </c>
      <c r="R192" s="25">
        <v>3.3124114642510349</v>
      </c>
    </row>
    <row r="193" spans="1:18" x14ac:dyDescent="0.25">
      <c r="A193" s="23">
        <v>7.5</v>
      </c>
      <c r="B193" s="24">
        <v>2.2827419871958372</v>
      </c>
      <c r="C193" s="24">
        <v>2.3157500841791312</v>
      </c>
      <c r="D193" s="24">
        <v>2.3497225242186759</v>
      </c>
      <c r="E193" s="24">
        <v>2.3846728888186721</v>
      </c>
      <c r="F193" s="24">
        <v>2.420614839636809</v>
      </c>
      <c r="G193" s="24">
        <v>2.4575623589447551</v>
      </c>
      <c r="H193" s="24">
        <v>2.495529509167675</v>
      </c>
      <c r="I193" s="24">
        <v>2.534530352730727</v>
      </c>
      <c r="J193" s="24">
        <v>2.5745789520590741</v>
      </c>
      <c r="K193" s="24">
        <v>2.6156894497662959</v>
      </c>
      <c r="L193" s="24">
        <v>2.6578763092196511</v>
      </c>
      <c r="M193" s="24">
        <v>2.7011540739748141</v>
      </c>
      <c r="N193" s="24">
        <v>2.7455372875874611</v>
      </c>
      <c r="O193" s="24">
        <v>2.7910404936132669</v>
      </c>
      <c r="P193" s="24">
        <v>2.8376783157963268</v>
      </c>
      <c r="Q193" s="24">
        <v>2.8854656986344129</v>
      </c>
      <c r="R193" s="25">
        <v>2.9344176668137152</v>
      </c>
    </row>
    <row r="194" spans="1:18" x14ac:dyDescent="0.25">
      <c r="A194" s="23">
        <v>8</v>
      </c>
      <c r="B194" s="24">
        <v>2.0331677702293951</v>
      </c>
      <c r="C194" s="24">
        <v>2.0615280494421411</v>
      </c>
      <c r="D194" s="24">
        <v>2.0907666923659161</v>
      </c>
      <c r="E194" s="24">
        <v>2.1208966587024469</v>
      </c>
      <c r="F194" s="24">
        <v>2.1519309883069559</v>
      </c>
      <c r="G194" s="24">
        <v>2.1838830416486399</v>
      </c>
      <c r="H194" s="24">
        <v>2.21676625935019</v>
      </c>
      <c r="I194" s="24">
        <v>2.2505940820342949</v>
      </c>
      <c r="J194" s="24">
        <v>2.285379950323648</v>
      </c>
      <c r="K194" s="24">
        <v>2.3211373850293562</v>
      </c>
      <c r="L194" s="24">
        <v>2.3578802277162061</v>
      </c>
      <c r="M194" s="24">
        <v>2.3956224001374031</v>
      </c>
      <c r="N194" s="24">
        <v>2.4343778240461509</v>
      </c>
      <c r="O194" s="24">
        <v>2.474160421195656</v>
      </c>
      <c r="P194" s="24">
        <v>2.514984193527539</v>
      </c>
      <c r="Q194" s="24">
        <v>2.5568634637371028</v>
      </c>
      <c r="R194" s="25">
        <v>2.599812634708067</v>
      </c>
    </row>
    <row r="195" spans="1:18" x14ac:dyDescent="0.25">
      <c r="A195" s="23">
        <v>8.5</v>
      </c>
      <c r="B195" s="24">
        <v>1.814810634747039</v>
      </c>
      <c r="C195" s="24">
        <v>1.8390264481781511</v>
      </c>
      <c r="D195" s="24">
        <v>1.864038660269395</v>
      </c>
      <c r="E195" s="24">
        <v>1.889859608920027</v>
      </c>
      <c r="F195" s="24">
        <v>1.916501712182797</v>
      </c>
      <c r="G195" s="24">
        <v>1.9439777087244321</v>
      </c>
      <c r="H195" s="24">
        <v>1.9723004173651519</v>
      </c>
      <c r="I195" s="24">
        <v>2.0014826569251749</v>
      </c>
      <c r="J195" s="24">
        <v>2.031537246224723</v>
      </c>
      <c r="K195" s="24">
        <v>2.0624770842724311</v>
      </c>
      <c r="L195" s="24">
        <v>2.094315390830614</v>
      </c>
      <c r="M195" s="24">
        <v>2.1270654658500101</v>
      </c>
      <c r="N195" s="24">
        <v>2.160740609281349</v>
      </c>
      <c r="O195" s="24">
        <v>2.1953541210753671</v>
      </c>
      <c r="P195" s="24">
        <v>2.2309193813712138</v>
      </c>
      <c r="Q195" s="24">
        <v>2.2674500910617219</v>
      </c>
      <c r="R195" s="25">
        <v>2.3049600312281391</v>
      </c>
    </row>
    <row r="196" spans="1:18" x14ac:dyDescent="0.25">
      <c r="A196" s="23">
        <v>9</v>
      </c>
      <c r="B196" s="24">
        <v>1.6245984756958041</v>
      </c>
      <c r="C196" s="24">
        <v>1.645147859627635</v>
      </c>
      <c r="D196" s="24">
        <v>1.666415691463027</v>
      </c>
      <c r="E196" s="24">
        <v>1.688413687298763</v>
      </c>
      <c r="F196" s="24">
        <v>1.711153643385124</v>
      </c>
      <c r="G196" s="24">
        <v>1.7346476765863641</v>
      </c>
      <c r="H196" s="24">
        <v>1.7589079839202331</v>
      </c>
      <c r="I196" s="24">
        <v>1.783946762404478</v>
      </c>
      <c r="J196" s="24">
        <v>1.8097762090568481</v>
      </c>
      <c r="K196" s="24">
        <v>1.8364086010835099</v>
      </c>
      <c r="L196" s="24">
        <v>1.863856536444308</v>
      </c>
      <c r="M196" s="24">
        <v>1.8921326932875051</v>
      </c>
      <c r="N196" s="24">
        <v>1.921249749761365</v>
      </c>
      <c r="O196" s="24">
        <v>1.9512203840141491</v>
      </c>
      <c r="P196" s="24">
        <v>1.982057354382541</v>
      </c>
      <c r="Q196" s="24">
        <v>2.013773739956898</v>
      </c>
      <c r="R196" s="25">
        <v>2.046382700015998</v>
      </c>
    </row>
    <row r="197" spans="1:18" x14ac:dyDescent="0.25">
      <c r="A197" s="23">
        <v>9.5</v>
      </c>
      <c r="B197" s="24">
        <v>1.459618368370748</v>
      </c>
      <c r="C197" s="24">
        <v>1.476954043379092</v>
      </c>
      <c r="D197" s="24">
        <v>1.494934229828748</v>
      </c>
      <c r="E197" s="24">
        <v>1.513570022014032</v>
      </c>
      <c r="F197" s="24">
        <v>1.5328725943827499</v>
      </c>
      <c r="G197" s="24">
        <v>1.552853441996688</v>
      </c>
      <c r="H197" s="24">
        <v>1.573524140071124</v>
      </c>
      <c r="I197" s="24">
        <v>1.594896263821334</v>
      </c>
      <c r="J197" s="24">
        <v>1.6169813884625961</v>
      </c>
      <c r="K197" s="24">
        <v>1.639791169398606</v>
      </c>
      <c r="L197" s="24">
        <v>1.663337582786738</v>
      </c>
      <c r="M197" s="24">
        <v>1.687632684972783</v>
      </c>
      <c r="N197" s="24">
        <v>1.712688532302534</v>
      </c>
      <c r="O197" s="24">
        <v>1.738517181121781</v>
      </c>
      <c r="P197" s="24">
        <v>1.7651307679647359</v>
      </c>
      <c r="Q197" s="24">
        <v>1.792541750119286</v>
      </c>
      <c r="R197" s="25">
        <v>1.820762665061737</v>
      </c>
    </row>
    <row r="198" spans="1:18" x14ac:dyDescent="0.25">
      <c r="A198" s="23">
        <v>10</v>
      </c>
      <c r="B198" s="24">
        <v>1.3171165684149431</v>
      </c>
      <c r="C198" s="24">
        <v>1.331665939369032</v>
      </c>
      <c r="D198" s="24">
        <v>1.3467898995965111</v>
      </c>
      <c r="E198" s="24">
        <v>1.362498921589224</v>
      </c>
      <c r="F198" s="24">
        <v>1.37880355799251</v>
      </c>
      <c r="G198" s="24">
        <v>1.3957146820656789</v>
      </c>
      <c r="H198" s="24">
        <v>1.4132432472215399</v>
      </c>
      <c r="I198" s="24">
        <v>1.4314002068728979</v>
      </c>
      <c r="J198" s="24">
        <v>1.450196514432561</v>
      </c>
      <c r="K198" s="24">
        <v>1.469643203501753</v>
      </c>
      <c r="L198" s="24">
        <v>1.489751628435378</v>
      </c>
      <c r="M198" s="24">
        <v>1.5105332237767539</v>
      </c>
      <c r="N198" s="24">
        <v>1.5319994240692041</v>
      </c>
      <c r="O198" s="24">
        <v>1.554161663856048</v>
      </c>
      <c r="P198" s="24">
        <v>1.577031457869025</v>
      </c>
      <c r="Q198" s="24">
        <v>1.600620641593552</v>
      </c>
      <c r="R198" s="25">
        <v>1.6249411307034649</v>
      </c>
    </row>
    <row r="199" spans="1:18" x14ac:dyDescent="0.25">
      <c r="A199" s="23">
        <v>10.5</v>
      </c>
      <c r="B199" s="24">
        <v>1.194498511819492</v>
      </c>
      <c r="C199" s="24">
        <v>1.2066636678819991</v>
      </c>
      <c r="D199" s="24">
        <v>1.2193375053443001</v>
      </c>
      <c r="E199" s="24">
        <v>1.2325298748957669</v>
      </c>
      <c r="F199" s="24">
        <v>1.2462507073792659</v>
      </c>
      <c r="G199" s="24">
        <v>1.2605102542516411</v>
      </c>
      <c r="H199" s="24">
        <v>1.2753188471232251</v>
      </c>
      <c r="I199" s="24">
        <v>1.290686817604356</v>
      </c>
      <c r="J199" s="24">
        <v>1.3066244973053669</v>
      </c>
      <c r="K199" s="24">
        <v>1.3231422980250129</v>
      </c>
      <c r="L199" s="24">
        <v>1.3402509523157271</v>
      </c>
      <c r="M199" s="24">
        <v>1.357961272918357</v>
      </c>
      <c r="N199" s="24">
        <v>1.376284072573754</v>
      </c>
      <c r="O199" s="24">
        <v>1.3952301640227669</v>
      </c>
      <c r="P199" s="24">
        <v>1.4148104401946671</v>
      </c>
      <c r="Q199" s="24">
        <v>1.435036114772396</v>
      </c>
      <c r="R199" s="25">
        <v>1.455918481627321</v>
      </c>
    </row>
    <row r="200" spans="1:18" x14ac:dyDescent="0.25">
      <c r="A200" s="23">
        <v>11</v>
      </c>
      <c r="B200" s="24">
        <v>1.0893288149235381</v>
      </c>
      <c r="C200" s="24">
        <v>1.0994865295505749</v>
      </c>
      <c r="D200" s="24">
        <v>1.1100910319981341</v>
      </c>
      <c r="E200" s="24">
        <v>1.121151551153116</v>
      </c>
      <c r="F200" s="24">
        <v>1.132677396055918</v>
      </c>
      <c r="G200" s="24">
        <v>1.144678196360909</v>
      </c>
      <c r="H200" s="24">
        <v>1.157163661875954</v>
      </c>
      <c r="I200" s="24">
        <v>1.1701435024089191</v>
      </c>
      <c r="J200" s="24">
        <v>1.1836274277676671</v>
      </c>
      <c r="K200" s="24">
        <v>1.197625227948482</v>
      </c>
      <c r="L200" s="24">
        <v>1.212147013701325</v>
      </c>
      <c r="M200" s="24">
        <v>1.2272029759645739</v>
      </c>
      <c r="N200" s="24">
        <v>1.242803305676607</v>
      </c>
      <c r="O200" s="24">
        <v>1.258958193775805</v>
      </c>
      <c r="P200" s="24">
        <v>1.2756779113889629</v>
      </c>
      <c r="Q200" s="24">
        <v>1.292973050396558</v>
      </c>
      <c r="R200" s="25">
        <v>1.3108542828674821</v>
      </c>
    </row>
    <row r="201" spans="1:18" x14ac:dyDescent="0.25">
      <c r="A201" s="23">
        <v>11.5</v>
      </c>
      <c r="B201" s="24">
        <v>0.99933127441421599</v>
      </c>
      <c r="C201" s="24">
        <v>1.007833005355333</v>
      </c>
      <c r="D201" s="24">
        <v>1.0167236448320269</v>
      </c>
      <c r="E201" s="24">
        <v>1.0260117999287259</v>
      </c>
      <c r="F201" s="24">
        <v>1.035706157883356</v>
      </c>
      <c r="G201" s="24">
        <v>1.045815726547817</v>
      </c>
      <c r="H201" s="24">
        <v>1.0563495939275021</v>
      </c>
      <c r="I201" s="24">
        <v>1.067316848027805</v>
      </c>
      <c r="J201" s="24">
        <v>1.0787265768541181</v>
      </c>
      <c r="K201" s="24">
        <v>1.090587948600255</v>
      </c>
      <c r="L201" s="24">
        <v>1.102910452213705</v>
      </c>
      <c r="M201" s="24">
        <v>1.115703656830374</v>
      </c>
      <c r="N201" s="24">
        <v>1.1289771315861721</v>
      </c>
      <c r="O201" s="24">
        <v>1.1427404456170061</v>
      </c>
      <c r="P201" s="24">
        <v>1.157003248247203</v>
      </c>
      <c r="Q201" s="24">
        <v>1.1717755095547659</v>
      </c>
      <c r="R201" s="25">
        <v>1.187067279806117</v>
      </c>
    </row>
    <row r="202" spans="1:18" x14ac:dyDescent="0.25">
      <c r="A202" s="23">
        <v>12</v>
      </c>
      <c r="B202" s="24">
        <v>0.92238886732670466</v>
      </c>
      <c r="C202" s="24">
        <v>0.9295607566248959</v>
      </c>
      <c r="D202" s="24">
        <v>0.93706768946804131</v>
      </c>
      <c r="E202" s="24">
        <v>0.94491765113810022</v>
      </c>
      <c r="F202" s="24">
        <v>0.95311870707052671</v>
      </c>
      <c r="G202" s="24">
        <v>0.96167924331474874</v>
      </c>
      <c r="H202" s="24">
        <v>0.97060772607368972</v>
      </c>
      <c r="I202" s="24">
        <v>0.9799126215502717</v>
      </c>
      <c r="J202" s="24">
        <v>0.9896023959474175</v>
      </c>
      <c r="K202" s="24">
        <v>0.9996855956564682</v>
      </c>
      <c r="L202" s="24">
        <v>1.0101710878224419</v>
      </c>
      <c r="M202" s="24">
        <v>1.021067819778775</v>
      </c>
      <c r="N202" s="24">
        <v>1.032384738858906</v>
      </c>
      <c r="O202" s="24">
        <v>1.0441307923962699</v>
      </c>
      <c r="P202" s="24">
        <v>1.056315007912723</v>
      </c>
      <c r="Q202" s="24">
        <v>1.068946733683799</v>
      </c>
      <c r="R202" s="25">
        <v>1.082035398173447</v>
      </c>
    </row>
    <row r="203" spans="1:18" x14ac:dyDescent="0.25">
      <c r="A203" s="23">
        <v>12.5</v>
      </c>
      <c r="B203" s="24">
        <v>0.85654375104421365</v>
      </c>
      <c r="C203" s="24">
        <v>0.86268662503590932</v>
      </c>
      <c r="D203" s="24">
        <v>0.86911469187626234</v>
      </c>
      <c r="E203" s="24">
        <v>0.87583531504476175</v>
      </c>
      <c r="F203" s="24">
        <v>0.88285593817438945</v>
      </c>
      <c r="G203" s="24">
        <v>0.89018432551210391</v>
      </c>
      <c r="H203" s="24">
        <v>0.89782832145835656</v>
      </c>
      <c r="I203" s="24">
        <v>0.9057957704135996</v>
      </c>
      <c r="J203" s="24">
        <v>0.91409451677828413</v>
      </c>
      <c r="K203" s="24">
        <v>0.92273248514128114</v>
      </c>
      <c r="L203" s="24">
        <v>0.93171792084513749</v>
      </c>
      <c r="M203" s="24">
        <v>0.94105914942081814</v>
      </c>
      <c r="N203" s="24">
        <v>0.95076449639928973</v>
      </c>
      <c r="O203" s="24">
        <v>0.96084228731151711</v>
      </c>
      <c r="P203" s="24">
        <v>0.97130092787688493</v>
      </c>
      <c r="Q203" s="24">
        <v>0.98214914456845515</v>
      </c>
      <c r="R203" s="25">
        <v>0.99339574404770792</v>
      </c>
    </row>
    <row r="204" spans="1:18" x14ac:dyDescent="0.25">
      <c r="A204" s="23">
        <v>13</v>
      </c>
      <c r="B204" s="24">
        <v>0.79999726329795873</v>
      </c>
      <c r="C204" s="24">
        <v>0.80538663261303212</v>
      </c>
      <c r="D204" s="24">
        <v>0.81101535837479166</v>
      </c>
      <c r="E204" s="24">
        <v>0.81689018226025478</v>
      </c>
      <c r="F204" s="24">
        <v>0.82301792609993241</v>
      </c>
      <c r="G204" s="24">
        <v>0.82940573233831205</v>
      </c>
      <c r="H204" s="24">
        <v>0.83606082357337441</v>
      </c>
      <c r="I204" s="24">
        <v>0.84299042240310029</v>
      </c>
      <c r="J204" s="24">
        <v>0.85020175142547061</v>
      </c>
      <c r="K204" s="24">
        <v>0.85770211342688496</v>
      </c>
      <c r="L204" s="24">
        <v>0.86549913194741912</v>
      </c>
      <c r="M204" s="24">
        <v>0.87360051071556777</v>
      </c>
      <c r="N204" s="24">
        <v>0.88201395345982592</v>
      </c>
      <c r="O204" s="24">
        <v>0.89074716390868791</v>
      </c>
      <c r="P204" s="24">
        <v>0.89980792597906722</v>
      </c>
      <c r="Q204" s="24">
        <v>0.90920434434155462</v>
      </c>
      <c r="R204" s="25">
        <v>0.91894460385515997</v>
      </c>
    </row>
    <row r="205" spans="1:18" x14ac:dyDescent="0.25">
      <c r="A205" s="23">
        <v>13.5</v>
      </c>
      <c r="B205" s="24">
        <v>0.75110992216719341</v>
      </c>
      <c r="C205" s="24">
        <v>0.75599598172895299</v>
      </c>
      <c r="D205" s="24">
        <v>0.76107957562975237</v>
      </c>
      <c r="E205" s="24">
        <v>0.76636682374413845</v>
      </c>
      <c r="F205" s="24">
        <v>0.77186392610015087</v>
      </c>
      <c r="G205" s="24">
        <v>0.77757740333980618</v>
      </c>
      <c r="H205" s="24">
        <v>0.78351385625861436</v>
      </c>
      <c r="I205" s="24">
        <v>0.78967988565208513</v>
      </c>
      <c r="J205" s="24">
        <v>0.79608209231572857</v>
      </c>
      <c r="K205" s="24">
        <v>0.80272715723347343</v>
      </c>
      <c r="L205" s="24">
        <v>0.80962208214292442</v>
      </c>
      <c r="M205" s="24">
        <v>0.8167739489701048</v>
      </c>
      <c r="N205" s="24">
        <v>0.82418983964103854</v>
      </c>
      <c r="O205" s="24">
        <v>0.83187683608174867</v>
      </c>
      <c r="P205" s="24">
        <v>0.83984210040667784</v>
      </c>
      <c r="Q205" s="24">
        <v>0.84809311548394584</v>
      </c>
      <c r="R205" s="25">
        <v>0.85663744437009126</v>
      </c>
    </row>
    <row r="206" spans="1:18" x14ac:dyDescent="0.25">
      <c r="A206" s="23">
        <v>14</v>
      </c>
      <c r="B206" s="24">
        <v>0.70840142607918399</v>
      </c>
      <c r="C206" s="24">
        <v>0.71300905510437984</v>
      </c>
      <c r="D206" s="24">
        <v>0.71777641065529529</v>
      </c>
      <c r="E206" s="24">
        <v>0.7227089908040053</v>
      </c>
      <c r="F206" s="24">
        <v>0.72781237377607955</v>
      </c>
      <c r="G206" s="24">
        <v>0.73309245841106252</v>
      </c>
      <c r="H206" s="24">
        <v>0.73855522370199367</v>
      </c>
      <c r="I206" s="24">
        <v>0.74420664864191166</v>
      </c>
      <c r="J206" s="24">
        <v>0.75005271222385472</v>
      </c>
      <c r="K206" s="24">
        <v>0.75609947362928087</v>
      </c>
      <c r="L206" s="24">
        <v>0.76235331279332363</v>
      </c>
      <c r="M206" s="24">
        <v>0.76882068983953566</v>
      </c>
      <c r="N206" s="24">
        <v>0.77550806489147006</v>
      </c>
      <c r="O206" s="24">
        <v>0.78242189807267903</v>
      </c>
      <c r="P206" s="24">
        <v>0.78956872969513425</v>
      </c>
      <c r="Q206" s="24">
        <v>0.79695542082448434</v>
      </c>
      <c r="R206" s="25">
        <v>0.80458891271479693</v>
      </c>
    </row>
    <row r="207" spans="1:18" x14ac:dyDescent="0.25">
      <c r="A207" s="23">
        <v>14.5</v>
      </c>
      <c r="B207" s="24">
        <v>0.67055065380922863</v>
      </c>
      <c r="C207" s="24">
        <v>0.67507941580805131</v>
      </c>
      <c r="D207" s="24">
        <v>0.6797341108135978</v>
      </c>
      <c r="E207" s="24">
        <v>0.6845196150954721</v>
      </c>
      <c r="F207" s="24">
        <v>0.68944088507677304</v>
      </c>
      <c r="G207" s="24">
        <v>0.69450319779457459</v>
      </c>
      <c r="H207" s="24">
        <v>0.69971191043944425</v>
      </c>
      <c r="I207" s="24">
        <v>0.70507238020194962</v>
      </c>
      <c r="J207" s="24">
        <v>0.71058996427265864</v>
      </c>
      <c r="K207" s="24">
        <v>0.71627010003055747</v>
      </c>
      <c r="L207" s="24">
        <v>0.7221185456083089</v>
      </c>
      <c r="M207" s="24">
        <v>0.72814113932699476</v>
      </c>
      <c r="N207" s="24">
        <v>0.73434371950769661</v>
      </c>
      <c r="O207" s="24">
        <v>0.74073212447149617</v>
      </c>
      <c r="P207" s="24">
        <v>0.74731227272789402</v>
      </c>
      <c r="Q207" s="24">
        <v>0.75409040354006796</v>
      </c>
      <c r="R207" s="25">
        <v>0.76107283635961431</v>
      </c>
    </row>
    <row r="208" spans="1:18" x14ac:dyDescent="0.25">
      <c r="A208" s="23">
        <v>15</v>
      </c>
      <c r="B208" s="24">
        <v>0.63639566448065643</v>
      </c>
      <c r="C208" s="24">
        <v>0.64101980725673713</v>
      </c>
      <c r="D208" s="24">
        <v>0.64574010381487001</v>
      </c>
      <c r="E208" s="24">
        <v>0.65056080862218912</v>
      </c>
      <c r="F208" s="24">
        <v>0.65548625629932211</v>
      </c>
      <c r="G208" s="24">
        <v>0.66052110208087167</v>
      </c>
      <c r="H208" s="24">
        <v>0.66567008135493455</v>
      </c>
      <c r="I208" s="24">
        <v>0.67093792950960751</v>
      </c>
      <c r="J208" s="24">
        <v>0.67632938193298653</v>
      </c>
      <c r="K208" s="24">
        <v>0.68184925420158782</v>
      </c>
      <c r="L208" s="24">
        <v>0.68750268264560277</v>
      </c>
      <c r="M208" s="24">
        <v>0.69329488378364268</v>
      </c>
      <c r="N208" s="24">
        <v>0.69923107413431851</v>
      </c>
      <c r="O208" s="24">
        <v>0.70531647021624111</v>
      </c>
      <c r="P208" s="24">
        <v>0.71155636873644024</v>
      </c>
      <c r="Q208" s="24">
        <v>0.71795638715562216</v>
      </c>
      <c r="R208" s="25">
        <v>0.72452222312291203</v>
      </c>
    </row>
    <row r="209" spans="1:18" x14ac:dyDescent="0.25">
      <c r="A209" s="23">
        <v>15.5</v>
      </c>
      <c r="B209" s="24">
        <v>0.60493369756479942</v>
      </c>
      <c r="C209" s="24">
        <v>0.60980215321520848</v>
      </c>
      <c r="D209" s="24">
        <v>0.61474099771732427</v>
      </c>
      <c r="E209" s="24">
        <v>0.61975386373580954</v>
      </c>
      <c r="F209" s="24">
        <v>0.62484446408882066</v>
      </c>
      <c r="G209" s="24">
        <v>0.63001683220848959</v>
      </c>
      <c r="H209" s="24">
        <v>0.63527508168044189</v>
      </c>
      <c r="I209" s="24">
        <v>0.6406233260903027</v>
      </c>
      <c r="J209" s="24">
        <v>0.64606567902369783</v>
      </c>
      <c r="K209" s="24">
        <v>0.65160633425467174</v>
      </c>
      <c r="L209" s="24">
        <v>0.65724980631094565</v>
      </c>
      <c r="M209" s="24">
        <v>0.66300068990865924</v>
      </c>
      <c r="N209" s="24">
        <v>0.66886357976395383</v>
      </c>
      <c r="O209" s="24">
        <v>0.67484307059296889</v>
      </c>
      <c r="P209" s="24">
        <v>0.68094383730026364</v>
      </c>
      <c r="Q209" s="24">
        <v>0.68717087554407308</v>
      </c>
      <c r="R209" s="25">
        <v>0.69352926117105118</v>
      </c>
    </row>
    <row r="210" spans="1:18" x14ac:dyDescent="0.25">
      <c r="A210" s="23">
        <v>16</v>
      </c>
      <c r="B210" s="24">
        <v>0.57532117288102713</v>
      </c>
      <c r="C210" s="24">
        <v>0.58055755779627105</v>
      </c>
      <c r="D210" s="24">
        <v>0.58584258092720143</v>
      </c>
      <c r="E210" s="24">
        <v>0.59117925313601016</v>
      </c>
      <c r="F210" s="24">
        <v>0.59657066543838289</v>
      </c>
      <c r="G210" s="24">
        <v>0.60202022946398048</v>
      </c>
      <c r="H210" s="24">
        <v>0.60753143699595713</v>
      </c>
      <c r="I210" s="24">
        <v>0.61310777981746767</v>
      </c>
      <c r="J210" s="24">
        <v>0.61875274971166616</v>
      </c>
      <c r="K210" s="24">
        <v>0.62446991865012558</v>
      </c>
      <c r="L210" s="24">
        <v>0.63026317935809673</v>
      </c>
      <c r="M210" s="24">
        <v>0.6361365047492481</v>
      </c>
      <c r="N210" s="24">
        <v>0.64209386773724875</v>
      </c>
      <c r="O210" s="24">
        <v>0.64813924123576783</v>
      </c>
      <c r="P210" s="24">
        <v>0.65427667834689307</v>
      </c>
      <c r="Q210" s="24">
        <v>0.66051055292638894</v>
      </c>
      <c r="R210" s="25">
        <v>0.66684531901843869</v>
      </c>
    </row>
    <row r="211" spans="1:18" x14ac:dyDescent="0.25">
      <c r="A211" s="23">
        <v>16.5</v>
      </c>
      <c r="B211" s="24">
        <v>0.5468736905967444</v>
      </c>
      <c r="C211" s="24">
        <v>0.55257630546077674</v>
      </c>
      <c r="D211" s="24">
        <v>0.55830982219879954</v>
      </c>
      <c r="E211" s="24">
        <v>0.56407662987053342</v>
      </c>
      <c r="F211" s="24">
        <v>0.56987919768919226</v>
      </c>
      <c r="G211" s="24">
        <v>0.57572031548196634</v>
      </c>
      <c r="H211" s="24">
        <v>0.58160285322953942</v>
      </c>
      <c r="I211" s="24">
        <v>0.58752968091259594</v>
      </c>
      <c r="J211" s="24">
        <v>0.59350366851181946</v>
      </c>
      <c r="K211" s="24">
        <v>0.59952776619631254</v>
      </c>
      <c r="L211" s="24">
        <v>0.60560524488885448</v>
      </c>
      <c r="M211" s="24">
        <v>0.61173945570064281</v>
      </c>
      <c r="N211" s="24">
        <v>0.6179337497428754</v>
      </c>
      <c r="O211" s="24">
        <v>0.62419147812674969</v>
      </c>
      <c r="P211" s="24">
        <v>0.63051607215188266</v>
      </c>
      <c r="Q211" s="24">
        <v>0.63691128387156759</v>
      </c>
      <c r="R211" s="25">
        <v>0.64338094552751679</v>
      </c>
    </row>
    <row r="212" spans="1:18" x14ac:dyDescent="0.25">
      <c r="A212" s="23">
        <v>17</v>
      </c>
      <c r="B212" s="24">
        <v>0.51906603122735517</v>
      </c>
      <c r="C212" s="24">
        <v>0.52530786101756033</v>
      </c>
      <c r="D212" s="24">
        <v>0.53156687063438601</v>
      </c>
      <c r="E212" s="24">
        <v>0.53784482733508188</v>
      </c>
      <c r="F212" s="24">
        <v>0.54414357853039164</v>
      </c>
      <c r="G212" s="24">
        <v>0.55046529224503415</v>
      </c>
      <c r="H212" s="24">
        <v>0.55681221665722203</v>
      </c>
      <c r="I212" s="24">
        <v>0.56318659994516795</v>
      </c>
      <c r="J212" s="24">
        <v>0.5695906902870842</v>
      </c>
      <c r="K212" s="24">
        <v>0.5760268160496026</v>
      </c>
      <c r="L212" s="24">
        <v>0.58249762635303082</v>
      </c>
      <c r="M212" s="24">
        <v>0.58900585050609588</v>
      </c>
      <c r="N212" s="24">
        <v>0.59555421781752416</v>
      </c>
      <c r="O212" s="24">
        <v>0.60214545759604277</v>
      </c>
      <c r="P212" s="24">
        <v>0.60878237933879753</v>
      </c>
      <c r="Q212" s="24">
        <v>0.615468113296611</v>
      </c>
      <c r="R212" s="25">
        <v>0.62220586990872417</v>
      </c>
    </row>
    <row r="213" spans="1:18" x14ac:dyDescent="0.25">
      <c r="A213" s="23">
        <v>17.5</v>
      </c>
      <c r="B213" s="24">
        <v>0.4915321556363148</v>
      </c>
      <c r="C213" s="24">
        <v>0.4983608696235246</v>
      </c>
      <c r="D213" s="24">
        <v>0.50519705568430917</v>
      </c>
      <c r="E213" s="24">
        <v>0.51204185927344703</v>
      </c>
      <c r="F213" s="24">
        <v>0.51889650599921022</v>
      </c>
      <c r="G213" s="24">
        <v>0.52576254208384732</v>
      </c>
      <c r="H213" s="24">
        <v>0.53264159390310017</v>
      </c>
      <c r="I213" s="24">
        <v>0.53953528783271154</v>
      </c>
      <c r="J213" s="24">
        <v>0.54644525024842328</v>
      </c>
      <c r="K213" s="24">
        <v>0.55337318771439614</v>
      </c>
      <c r="L213" s="24">
        <v>0.56032112754846686</v>
      </c>
      <c r="M213" s="24">
        <v>0.56729117725689016</v>
      </c>
      <c r="N213" s="24">
        <v>0.57428544434592177</v>
      </c>
      <c r="O213" s="24">
        <v>0.58130603632181643</v>
      </c>
      <c r="P213" s="24">
        <v>0.58835514087924834</v>
      </c>
      <c r="Q213" s="24">
        <v>0.59543526646656952</v>
      </c>
      <c r="R213" s="25">
        <v>0.60254900172055115</v>
      </c>
    </row>
    <row r="214" spans="1:18" x14ac:dyDescent="0.25">
      <c r="A214" s="23">
        <v>18</v>
      </c>
      <c r="B214" s="24">
        <v>0.46406520503507542</v>
      </c>
      <c r="C214" s="24">
        <v>0.47150315678355542</v>
      </c>
      <c r="D214" s="24">
        <v>0.47894288714689071</v>
      </c>
      <c r="E214" s="24">
        <v>0.48638491977738951</v>
      </c>
      <c r="F214" s="24">
        <v>0.49382985848085331</v>
      </c>
      <c r="G214" s="24">
        <v>0.50127862767705877</v>
      </c>
      <c r="H214" s="24">
        <v>0.50873223193927641</v>
      </c>
      <c r="I214" s="24">
        <v>0.5161916758407763</v>
      </c>
      <c r="J214" s="24">
        <v>0.52365796395482889</v>
      </c>
      <c r="K214" s="24">
        <v>0.53113218104312332</v>
      </c>
      <c r="L214" s="24">
        <v>0.53861573262102591</v>
      </c>
      <c r="M214" s="24">
        <v>0.54611010439232166</v>
      </c>
      <c r="N214" s="24">
        <v>0.5536167820607959</v>
      </c>
      <c r="O214" s="24">
        <v>0.56113725133023351</v>
      </c>
      <c r="P214" s="24">
        <v>0.56867307809283851</v>
      </c>
      <c r="Q214" s="24">
        <v>0.57622614899449132</v>
      </c>
      <c r="R214" s="25">
        <v>0.58379843086949113</v>
      </c>
    </row>
    <row r="215" spans="1:18" x14ac:dyDescent="0.25">
      <c r="A215" s="23">
        <v>18.5</v>
      </c>
      <c r="B215" s="24">
        <v>0.43661750098313529</v>
      </c>
      <c r="C215" s="24">
        <v>0.44466172835059697</v>
      </c>
      <c r="D215" s="24">
        <v>0.45270605516851858</v>
      </c>
      <c r="E215" s="24">
        <v>0.4607503832867364</v>
      </c>
      <c r="F215" s="24">
        <v>0.46879469470858082</v>
      </c>
      <c r="G215" s="24">
        <v>0.47683929205135778</v>
      </c>
      <c r="H215" s="24">
        <v>0.48488455808586711</v>
      </c>
      <c r="I215" s="24">
        <v>0.49293087558290871</v>
      </c>
      <c r="J215" s="24">
        <v>0.50097862731328213</v>
      </c>
      <c r="K215" s="24">
        <v>0.50902827623620639</v>
      </c>
      <c r="L215" s="24">
        <v>0.51708060606457651</v>
      </c>
      <c r="M215" s="24">
        <v>0.52513648069970664</v>
      </c>
      <c r="N215" s="24">
        <v>0.53319676404291094</v>
      </c>
      <c r="O215" s="24">
        <v>0.54126231999550378</v>
      </c>
      <c r="P215" s="24">
        <v>0.54933409264721755</v>
      </c>
      <c r="Q215" s="24">
        <v>0.5574133468414616</v>
      </c>
      <c r="R215" s="25">
        <v>0.56550142761006383</v>
      </c>
    </row>
    <row r="216" spans="1:18" x14ac:dyDescent="0.25">
      <c r="A216" s="23">
        <v>19</v>
      </c>
      <c r="B216" s="24">
        <v>0.4093005453880022</v>
      </c>
      <c r="C216" s="24">
        <v>0.41792277052558818</v>
      </c>
      <c r="D216" s="24">
        <v>0.42654743024356451</v>
      </c>
      <c r="E216" s="24">
        <v>0.43517380458929711</v>
      </c>
      <c r="F216" s="24">
        <v>0.44380125376364588</v>
      </c>
      <c r="G216" s="24">
        <v>0.45242945858144568</v>
      </c>
      <c r="H216" s="24">
        <v>0.461058180011025</v>
      </c>
      <c r="I216" s="24">
        <v>0.46968717902071239</v>
      </c>
      <c r="J216" s="24">
        <v>0.47831621657883622</v>
      </c>
      <c r="K216" s="24">
        <v>0.486945133842144</v>
      </c>
      <c r="L216" s="24">
        <v>0.49557409272105962</v>
      </c>
      <c r="M216" s="24">
        <v>0.50420333531442585</v>
      </c>
      <c r="N216" s="24">
        <v>0.51283310372108559</v>
      </c>
      <c r="O216" s="24">
        <v>0.52146364003988133</v>
      </c>
      <c r="P216" s="24">
        <v>0.53009526655807548</v>
      </c>
      <c r="Q216" s="24">
        <v>0.53872862631660601</v>
      </c>
      <c r="R216" s="25">
        <v>0.54736444254483063</v>
      </c>
    </row>
    <row r="217" spans="1:18" x14ac:dyDescent="0.25">
      <c r="A217" s="23">
        <v>19.5</v>
      </c>
      <c r="B217" s="24">
        <v>0.38238502050521211</v>
      </c>
      <c r="C217" s="24">
        <v>0.39153164985751571</v>
      </c>
      <c r="D217" s="24">
        <v>0.4006870632144644</v>
      </c>
      <c r="E217" s="24">
        <v>0.40984991882095312</v>
      </c>
      <c r="F217" s="24">
        <v>0.41901895507537029</v>
      </c>
      <c r="G217" s="24">
        <v>0.42819323099008028</v>
      </c>
      <c r="H217" s="24">
        <v>0.4373718857309406</v>
      </c>
      <c r="I217" s="24">
        <v>0.44655405846380919</v>
      </c>
      <c r="J217" s="24">
        <v>0.45573888835454368</v>
      </c>
      <c r="K217" s="24">
        <v>0.46492559475742079</v>
      </c>
      <c r="L217" s="24">
        <v>0.47411371778039318</v>
      </c>
      <c r="M217" s="24">
        <v>0.48330287771983221</v>
      </c>
      <c r="N217" s="24">
        <v>0.49249269487210939</v>
      </c>
      <c r="O217" s="24">
        <v>0.50168278953359646</v>
      </c>
      <c r="P217" s="24">
        <v>0.51087286218908379</v>
      </c>
      <c r="Q217" s="24">
        <v>0.52006293407703941</v>
      </c>
      <c r="R217" s="25">
        <v>0.52925310662435032</v>
      </c>
    </row>
    <row r="218" spans="1:18" x14ac:dyDescent="0.25">
      <c r="A218" s="23">
        <v>20</v>
      </c>
      <c r="B218" s="24">
        <v>0.35630078893833361</v>
      </c>
      <c r="C218" s="24">
        <v>0.36589291324338219</v>
      </c>
      <c r="D218" s="24">
        <v>0.37550418527165619</v>
      </c>
      <c r="E218" s="24">
        <v>0.38513264146557802</v>
      </c>
      <c r="F218" s="24">
        <v>0.39477639842106482</v>
      </c>
      <c r="G218" s="24">
        <v>0.40443389334800989</v>
      </c>
      <c r="H218" s="24">
        <v>0.41410364360980051</v>
      </c>
      <c r="I218" s="24">
        <v>0.42378416656982443</v>
      </c>
      <c r="J218" s="24">
        <v>0.43347397959146872</v>
      </c>
      <c r="K218" s="24">
        <v>0.44317168022653969</v>
      </c>
      <c r="L218" s="24">
        <v>0.45287618678051939</v>
      </c>
      <c r="M218" s="24">
        <v>0.46258649774730848</v>
      </c>
      <c r="N218" s="24">
        <v>0.47230161162080753</v>
      </c>
      <c r="O218" s="24">
        <v>0.48202052689491748</v>
      </c>
      <c r="P218" s="24">
        <v>0.49174232225195791</v>
      </c>
      <c r="Q218" s="24">
        <v>0.50146639712792485</v>
      </c>
      <c r="R218" s="25">
        <v>0.51119223114723367</v>
      </c>
    </row>
    <row r="219" spans="1:18" x14ac:dyDescent="0.25">
      <c r="A219" s="26">
        <v>20.5</v>
      </c>
      <c r="B219" s="27">
        <v>0.33163689363894361</v>
      </c>
      <c r="C219" s="27">
        <v>0.34157028792819932</v>
      </c>
      <c r="D219" s="27">
        <v>0.35153720795358617</v>
      </c>
      <c r="E219" s="27">
        <v>0.36153506835505672</v>
      </c>
      <c r="F219" s="27">
        <v>0.37156136392605721</v>
      </c>
      <c r="G219" s="27">
        <v>0.38161391007400958</v>
      </c>
      <c r="H219" s="27">
        <v>0.39169060235983028</v>
      </c>
      <c r="I219" s="27">
        <v>0.4017893363444347</v>
      </c>
      <c r="J219" s="27">
        <v>0.41190800758873891</v>
      </c>
      <c r="K219" s="27">
        <v>0.42204459184207782</v>
      </c>
      <c r="L219" s="27">
        <v>0.43219738560746218</v>
      </c>
      <c r="M219" s="27">
        <v>0.44236476557632137</v>
      </c>
      <c r="N219" s="27">
        <v>0.45254510844008522</v>
      </c>
      <c r="O219" s="27">
        <v>0.46273679089018321</v>
      </c>
      <c r="P219" s="27">
        <v>0.47293826980646408</v>
      </c>
      <c r="Q219" s="27">
        <v>0.48314832282245329</v>
      </c>
      <c r="R219" s="28">
        <v>0.49336580776009559</v>
      </c>
    </row>
  </sheetData>
  <sheetProtection algorithmName="SHA-512" hashValue="cArxCsUqbGlWM1wrgxmnjnPC+4T+S3Tv4nV6Cmw37mQ36BzNZnNySq9xDy62EQudD1U/j7XJK4BvYw3GSTDpKQ==" saltValue="IO6UAelM+9TiAR/+WnWlkw==" spinCount="100000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5:BP41"/>
  <sheetViews>
    <sheetView workbookViewId="0">
      <selection activeCell="A11" sqref="A11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21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2</v>
      </c>
      <c r="C17" s="6"/>
      <c r="D17" s="7"/>
    </row>
    <row r="18" spans="1:4" x14ac:dyDescent="0.25">
      <c r="A18" s="5" t="s">
        <v>3</v>
      </c>
      <c r="B18" s="6" t="s">
        <v>4</v>
      </c>
      <c r="C18" s="6"/>
      <c r="D18" s="7"/>
    </row>
    <row r="19" spans="1:4" x14ac:dyDescent="0.25">
      <c r="A19" s="5" t="s">
        <v>5</v>
      </c>
      <c r="B19" s="6" t="s">
        <v>6</v>
      </c>
      <c r="C19" s="6"/>
      <c r="D19" s="7"/>
    </row>
    <row r="20" spans="1:4" x14ac:dyDescent="0.25">
      <c r="A20" s="8"/>
      <c r="B20" s="9"/>
      <c r="C20" s="9"/>
      <c r="D20" s="10"/>
    </row>
    <row r="22" spans="1:4" x14ac:dyDescent="0.25">
      <c r="A22" s="2"/>
      <c r="B22" s="11"/>
      <c r="C22" s="11"/>
      <c r="D22" s="12"/>
    </row>
    <row r="23" spans="1:4" x14ac:dyDescent="0.25">
      <c r="A23" s="5" t="s">
        <v>7</v>
      </c>
      <c r="B23" s="13">
        <v>400</v>
      </c>
      <c r="C23" s="13" t="s">
        <v>8</v>
      </c>
      <c r="D23" s="14"/>
    </row>
    <row r="24" spans="1:4" x14ac:dyDescent="0.25">
      <c r="A24" s="5" t="s">
        <v>9</v>
      </c>
      <c r="B24" s="13">
        <v>14</v>
      </c>
      <c r="C24" s="13" t="s">
        <v>10</v>
      </c>
      <c r="D24" s="14"/>
    </row>
    <row r="25" spans="1:4" x14ac:dyDescent="0.25">
      <c r="A25" s="8"/>
      <c r="B25" s="15"/>
      <c r="C25" s="15"/>
      <c r="D25" s="16"/>
    </row>
    <row r="28" spans="1:4" x14ac:dyDescent="0.25">
      <c r="A28" s="2"/>
      <c r="B28" s="29"/>
      <c r="C28" s="29"/>
      <c r="D28" s="30"/>
    </row>
    <row r="29" spans="1:4" x14ac:dyDescent="0.25">
      <c r="A29" s="8" t="s">
        <v>22</v>
      </c>
      <c r="B29" s="27">
        <v>1.875</v>
      </c>
      <c r="C29" s="27" t="s">
        <v>23</v>
      </c>
      <c r="D29" s="28"/>
    </row>
    <row r="32" spans="1:4" ht="28.9" customHeight="1" x14ac:dyDescent="0.5">
      <c r="A32" s="1" t="s">
        <v>11</v>
      </c>
      <c r="B32" s="1"/>
    </row>
    <row r="33" spans="1:68" x14ac:dyDescent="0.25">
      <c r="A33" s="31"/>
      <c r="B33" s="32" t="s">
        <v>24</v>
      </c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3"/>
    </row>
    <row r="34" spans="1:68" x14ac:dyDescent="0.25">
      <c r="A34" s="34"/>
      <c r="B34" s="35">
        <v>0</v>
      </c>
      <c r="C34" s="35">
        <v>6.0999999999999999E-2</v>
      </c>
      <c r="D34" s="35">
        <v>0.122</v>
      </c>
      <c r="E34" s="35">
        <v>0.182</v>
      </c>
      <c r="F34" s="35">
        <v>0.24299999999999999</v>
      </c>
      <c r="G34" s="35">
        <v>0.30399999999999999</v>
      </c>
      <c r="H34" s="35">
        <v>0.36499999999999999</v>
      </c>
      <c r="I34" s="35">
        <v>0.42599999999999999</v>
      </c>
      <c r="J34" s="35">
        <v>0.48599999999999999</v>
      </c>
      <c r="K34" s="35">
        <v>0.54700000000000004</v>
      </c>
      <c r="L34" s="35">
        <v>0.60799999999999998</v>
      </c>
      <c r="M34" s="35">
        <v>0.66900000000000004</v>
      </c>
      <c r="N34" s="35">
        <v>0.73</v>
      </c>
      <c r="O34" s="35">
        <v>0.79</v>
      </c>
      <c r="P34" s="35">
        <v>0.85099999999999998</v>
      </c>
      <c r="Q34" s="35">
        <v>0.91200000000000003</v>
      </c>
      <c r="R34" s="35">
        <v>0.97299999999999998</v>
      </c>
      <c r="S34" s="35">
        <v>1.034</v>
      </c>
      <c r="T34" s="35">
        <v>1.0940000000000001</v>
      </c>
      <c r="U34" s="35">
        <v>1.155</v>
      </c>
      <c r="V34" s="35">
        <v>1.216</v>
      </c>
      <c r="W34" s="35">
        <v>1.2769999999999999</v>
      </c>
      <c r="X34" s="35">
        <v>1.3380000000000001</v>
      </c>
      <c r="Y34" s="35">
        <v>1.3979999999999999</v>
      </c>
      <c r="Z34" s="35">
        <v>1.4590000000000001</v>
      </c>
      <c r="AA34" s="35">
        <v>1.52</v>
      </c>
      <c r="AB34" s="35">
        <v>1.581</v>
      </c>
      <c r="AC34" s="35">
        <v>1.6419999999999999</v>
      </c>
      <c r="AD34" s="35">
        <v>1.702</v>
      </c>
      <c r="AE34" s="35">
        <v>1.7629999999999999</v>
      </c>
      <c r="AF34" s="35">
        <v>1.8240000000000001</v>
      </c>
      <c r="AG34" s="35">
        <v>1.885</v>
      </c>
      <c r="AH34" s="35">
        <v>1.946</v>
      </c>
      <c r="AI34" s="35">
        <v>2.0059999999999998</v>
      </c>
      <c r="AJ34" s="35">
        <v>2.0670000000000002</v>
      </c>
      <c r="AK34" s="35">
        <v>2.1280000000000001</v>
      </c>
      <c r="AL34" s="35">
        <v>2.1890000000000001</v>
      </c>
      <c r="AM34" s="35">
        <v>2.25</v>
      </c>
      <c r="AN34" s="35">
        <v>2.31</v>
      </c>
      <c r="AO34" s="35">
        <v>2.371</v>
      </c>
      <c r="AP34" s="35">
        <v>2.4319999999999999</v>
      </c>
      <c r="AQ34" s="35">
        <v>2.4929999999999999</v>
      </c>
      <c r="AR34" s="35">
        <v>2.5539999999999998</v>
      </c>
      <c r="AS34" s="35">
        <v>2.6139999999999999</v>
      </c>
      <c r="AT34" s="35">
        <v>2.6749999999999998</v>
      </c>
      <c r="AU34" s="35">
        <v>2.7360000000000002</v>
      </c>
      <c r="AV34" s="35">
        <v>2.7970000000000002</v>
      </c>
      <c r="AW34" s="35">
        <v>2.8580000000000001</v>
      </c>
      <c r="AX34" s="35">
        <v>2.9180000000000001</v>
      </c>
      <c r="AY34" s="35">
        <v>2.9790000000000001</v>
      </c>
      <c r="AZ34" s="35">
        <v>3.04</v>
      </c>
      <c r="BA34" s="35">
        <v>3.101</v>
      </c>
      <c r="BB34" s="35">
        <v>3.1619999999999999</v>
      </c>
      <c r="BC34" s="35">
        <v>3.222</v>
      </c>
      <c r="BD34" s="35">
        <v>3.2829999999999999</v>
      </c>
      <c r="BE34" s="35">
        <v>3.3439999999999999</v>
      </c>
      <c r="BF34" s="35">
        <v>3.4049999999999998</v>
      </c>
      <c r="BG34" s="35">
        <v>3.4660000000000002</v>
      </c>
      <c r="BH34" s="35">
        <v>3.5259999999999998</v>
      </c>
      <c r="BI34" s="35">
        <v>3.5870000000000002</v>
      </c>
      <c r="BJ34" s="35">
        <v>3.6480000000000001</v>
      </c>
      <c r="BK34" s="35">
        <v>3.7090000000000001</v>
      </c>
      <c r="BL34" s="35">
        <v>3.77</v>
      </c>
      <c r="BM34" s="35">
        <v>3.83</v>
      </c>
      <c r="BN34" s="35">
        <v>3.891</v>
      </c>
      <c r="BO34" s="35">
        <v>3.952</v>
      </c>
      <c r="BP34" s="36">
        <v>4.0129999999999999</v>
      </c>
    </row>
    <row r="35" spans="1:68" x14ac:dyDescent="0.25">
      <c r="A35" s="8" t="s">
        <v>25</v>
      </c>
      <c r="B35" s="27">
        <v>0.37000000000000011</v>
      </c>
      <c r="C35" s="27">
        <v>0.4029079166666667</v>
      </c>
      <c r="D35" s="27">
        <v>0.37500249999999991</v>
      </c>
      <c r="E35" s="27">
        <v>0.33588047619047651</v>
      </c>
      <c r="F35" s="27">
        <v>0.28879916666666677</v>
      </c>
      <c r="G35" s="27">
        <v>0.2416426666666667</v>
      </c>
      <c r="H35" s="27">
        <v>0.1927572916666668</v>
      </c>
      <c r="I35" s="27">
        <v>0.14026357142857171</v>
      </c>
      <c r="J35" s="27">
        <v>0.1237633333333335</v>
      </c>
      <c r="K35" s="27">
        <v>0.16175166666666671</v>
      </c>
      <c r="L35" s="27">
        <v>0.1229511111111113</v>
      </c>
      <c r="M35" s="27">
        <v>0.14049500000000009</v>
      </c>
      <c r="N35" s="27">
        <v>0.1148233333333335</v>
      </c>
      <c r="O35" s="27">
        <v>8.4504166666666825E-2</v>
      </c>
      <c r="P35" s="27">
        <v>6.6285833333333447E-2</v>
      </c>
      <c r="Q35" s="27">
        <v>6.5966666666666979E-2</v>
      </c>
      <c r="R35" s="27">
        <v>5.8637222222222563E-2</v>
      </c>
      <c r="S35" s="27">
        <v>3.6910000000000089E-2</v>
      </c>
      <c r="T35" s="27">
        <v>1.447000000000029E-2</v>
      </c>
      <c r="U35" s="27">
        <v>2.5037500000000271E-2</v>
      </c>
      <c r="V35" s="27">
        <v>1.9490138192862941E-2</v>
      </c>
      <c r="W35" s="27">
        <v>1.6262719438117131E-2</v>
      </c>
      <c r="X35" s="27">
        <v>1.463098591549317E-2</v>
      </c>
      <c r="Y35" s="27">
        <v>1.3166197183098751E-2</v>
      </c>
      <c r="Z35" s="27">
        <v>1.1676995305164641E-2</v>
      </c>
      <c r="AA35" s="27">
        <v>1.033962264150956E-2</v>
      </c>
      <c r="AB35" s="27">
        <v>9.1311320754717835E-3</v>
      </c>
      <c r="AC35" s="27">
        <v>7.9226415094340082E-3</v>
      </c>
      <c r="AD35" s="27">
        <v>6.7339622641510392E-3</v>
      </c>
      <c r="AE35" s="27">
        <v>5.525471698113218E-3</v>
      </c>
      <c r="AF35" s="27">
        <v>0</v>
      </c>
      <c r="AG35" s="27">
        <v>0</v>
      </c>
      <c r="AH35" s="27">
        <v>0</v>
      </c>
      <c r="AI35" s="27">
        <v>0</v>
      </c>
      <c r="AJ35" s="27">
        <v>0</v>
      </c>
      <c r="AK35" s="27">
        <v>0</v>
      </c>
      <c r="AL35" s="27">
        <v>0</v>
      </c>
      <c r="AM35" s="27">
        <v>0</v>
      </c>
      <c r="AN35" s="27">
        <v>0</v>
      </c>
      <c r="AO35" s="27">
        <v>0</v>
      </c>
      <c r="AP35" s="27">
        <v>0</v>
      </c>
      <c r="AQ35" s="27">
        <v>0</v>
      </c>
      <c r="AR35" s="27">
        <v>0</v>
      </c>
      <c r="AS35" s="27">
        <v>0</v>
      </c>
      <c r="AT35" s="27">
        <v>0</v>
      </c>
      <c r="AU35" s="27">
        <v>0</v>
      </c>
      <c r="AV35" s="27">
        <v>0</v>
      </c>
      <c r="AW35" s="27">
        <v>0</v>
      </c>
      <c r="AX35" s="27">
        <v>0</v>
      </c>
      <c r="AY35" s="27">
        <v>0</v>
      </c>
      <c r="AZ35" s="27">
        <v>0</v>
      </c>
      <c r="BA35" s="27">
        <v>0</v>
      </c>
      <c r="BB35" s="27">
        <v>0</v>
      </c>
      <c r="BC35" s="27">
        <v>0</v>
      </c>
      <c r="BD35" s="27">
        <v>0</v>
      </c>
      <c r="BE35" s="27">
        <v>0</v>
      </c>
      <c r="BF35" s="27">
        <v>0</v>
      </c>
      <c r="BG35" s="27">
        <v>0</v>
      </c>
      <c r="BH35" s="27">
        <v>0</v>
      </c>
      <c r="BI35" s="27">
        <v>0</v>
      </c>
      <c r="BJ35" s="27">
        <v>0</v>
      </c>
      <c r="BK35" s="27">
        <v>0</v>
      </c>
      <c r="BL35" s="27">
        <v>0</v>
      </c>
      <c r="BM35" s="27">
        <v>0</v>
      </c>
      <c r="BN35" s="27">
        <v>0</v>
      </c>
      <c r="BO35" s="27">
        <v>0</v>
      </c>
      <c r="BP35" s="28">
        <v>0</v>
      </c>
    </row>
    <row r="38" spans="1:68" ht="28.9" customHeight="1" x14ac:dyDescent="0.5">
      <c r="A38" s="1" t="s">
        <v>26</v>
      </c>
      <c r="B38" s="1"/>
    </row>
    <row r="39" spans="1:68" x14ac:dyDescent="0.25">
      <c r="A39" s="37"/>
      <c r="B39" s="38" t="s">
        <v>24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9"/>
    </row>
    <row r="40" spans="1:68" x14ac:dyDescent="0.25">
      <c r="A40" s="40"/>
      <c r="B40" s="41">
        <v>0</v>
      </c>
      <c r="C40" s="41">
        <v>0.125</v>
      </c>
      <c r="D40" s="41">
        <v>0.25</v>
      </c>
      <c r="E40" s="41">
        <v>0.375</v>
      </c>
      <c r="F40" s="41">
        <v>0.5</v>
      </c>
      <c r="G40" s="41">
        <v>0.625</v>
      </c>
      <c r="H40" s="41">
        <v>0.75</v>
      </c>
      <c r="I40" s="41">
        <v>0.875</v>
      </c>
      <c r="J40" s="41">
        <v>1</v>
      </c>
      <c r="K40" s="41">
        <v>1.125</v>
      </c>
      <c r="L40" s="41">
        <v>1.25</v>
      </c>
      <c r="M40" s="41">
        <v>1.375</v>
      </c>
      <c r="N40" s="41">
        <v>1.5</v>
      </c>
      <c r="O40" s="41">
        <v>1.625</v>
      </c>
      <c r="P40" s="41">
        <v>1.75</v>
      </c>
      <c r="Q40" s="41">
        <v>1.875</v>
      </c>
      <c r="R40" s="41">
        <v>2</v>
      </c>
      <c r="S40" s="41">
        <v>2.125</v>
      </c>
      <c r="T40" s="41">
        <v>2.25</v>
      </c>
      <c r="U40" s="41">
        <v>2.375</v>
      </c>
      <c r="V40" s="41">
        <v>2.5</v>
      </c>
      <c r="W40" s="41">
        <v>2.625</v>
      </c>
      <c r="X40" s="41">
        <v>2.75</v>
      </c>
      <c r="Y40" s="41">
        <v>2.875</v>
      </c>
      <c r="Z40" s="41">
        <v>3</v>
      </c>
      <c r="AA40" s="41">
        <v>3.125</v>
      </c>
      <c r="AB40" s="41">
        <v>3.25</v>
      </c>
      <c r="AC40" s="41">
        <v>3.375</v>
      </c>
      <c r="AD40" s="41">
        <v>3.5</v>
      </c>
      <c r="AE40" s="41">
        <v>3.625</v>
      </c>
      <c r="AF40" s="41">
        <v>3.75</v>
      </c>
      <c r="AG40" s="41">
        <v>3.875</v>
      </c>
      <c r="AH40" s="42">
        <v>4</v>
      </c>
    </row>
    <row r="41" spans="1:68" x14ac:dyDescent="0.25">
      <c r="A41" s="8" t="s">
        <v>25</v>
      </c>
      <c r="B41" s="27">
        <v>0.37000000000000011</v>
      </c>
      <c r="C41" s="27">
        <v>0.37360624999999992</v>
      </c>
      <c r="D41" s="27">
        <v>0.28381944444444462</v>
      </c>
      <c r="E41" s="27">
        <v>0.18470669642857149</v>
      </c>
      <c r="F41" s="27">
        <v>0.13861111111111121</v>
      </c>
      <c r="G41" s="27">
        <v>0.1207638888888891</v>
      </c>
      <c r="H41" s="27">
        <v>0.1029166666666668</v>
      </c>
      <c r="I41" s="27">
        <v>7.3402777777778039E-2</v>
      </c>
      <c r="J41" s="27">
        <v>4.7222222222222283E-2</v>
      </c>
      <c r="K41" s="27">
        <v>2.406250000000033E-2</v>
      </c>
      <c r="L41" s="27">
        <v>1.7691249050873381E-2</v>
      </c>
      <c r="M41" s="27">
        <v>1.3727699530516779E-2</v>
      </c>
      <c r="N41" s="27">
        <v>1.0735849056604071E-2</v>
      </c>
      <c r="O41" s="27">
        <v>8.2594339622642527E-3</v>
      </c>
      <c r="P41" s="27">
        <v>5.7830188679246497E-3</v>
      </c>
      <c r="Q41" s="27">
        <v>0</v>
      </c>
      <c r="R41" s="27">
        <v>0</v>
      </c>
      <c r="S41" s="27">
        <v>0</v>
      </c>
      <c r="T41" s="27">
        <v>0</v>
      </c>
      <c r="U41" s="27">
        <v>0</v>
      </c>
      <c r="V41" s="27">
        <v>0</v>
      </c>
      <c r="W41" s="27">
        <v>0</v>
      </c>
      <c r="X41" s="27">
        <v>0</v>
      </c>
      <c r="Y41" s="27">
        <v>0</v>
      </c>
      <c r="Z41" s="27">
        <v>0</v>
      </c>
      <c r="AA41" s="27">
        <v>0</v>
      </c>
      <c r="AB41" s="27">
        <v>0</v>
      </c>
      <c r="AC41" s="27">
        <v>0</v>
      </c>
      <c r="AD41" s="27">
        <v>0</v>
      </c>
      <c r="AE41" s="27">
        <v>0</v>
      </c>
      <c r="AF41" s="27">
        <v>0</v>
      </c>
      <c r="AG41" s="27">
        <v>0</v>
      </c>
      <c r="AH41" s="28">
        <v>0</v>
      </c>
    </row>
  </sheetData>
  <sheetProtection algorithmName="SHA-512" hashValue="RoMPiBCMm/pz/DE04McJj6EWA3tFdkD6dsNfj9bdrbHmJAXFZnj/BkXHGm1NWW+LwPetPWTmaWtLp4VXOAbPqg==" saltValue="2fGwa4wAOX372dTk4bRVRQ==" spinCount="100000" sheet="1" objects="1" scenario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5:V41"/>
  <sheetViews>
    <sheetView workbookViewId="0">
      <selection activeCell="A13" sqref="A13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21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2</v>
      </c>
      <c r="C17" s="6"/>
      <c r="D17" s="7"/>
    </row>
    <row r="18" spans="1:4" x14ac:dyDescent="0.25">
      <c r="A18" s="5" t="s">
        <v>3</v>
      </c>
      <c r="B18" s="6" t="s">
        <v>4</v>
      </c>
      <c r="C18" s="6"/>
      <c r="D18" s="7"/>
    </row>
    <row r="19" spans="1:4" x14ac:dyDescent="0.25">
      <c r="A19" s="5" t="s">
        <v>5</v>
      </c>
      <c r="B19" s="6" t="s">
        <v>6</v>
      </c>
      <c r="C19" s="6"/>
      <c r="D19" s="7"/>
    </row>
    <row r="20" spans="1:4" x14ac:dyDescent="0.25">
      <c r="A20" s="8"/>
      <c r="B20" s="9"/>
      <c r="C20" s="9"/>
      <c r="D20" s="10"/>
    </row>
    <row r="22" spans="1:4" x14ac:dyDescent="0.25">
      <c r="A22" s="2"/>
      <c r="B22" s="11"/>
      <c r="C22" s="11"/>
      <c r="D22" s="12"/>
    </row>
    <row r="23" spans="1:4" x14ac:dyDescent="0.25">
      <c r="A23" s="5" t="s">
        <v>7</v>
      </c>
      <c r="B23" s="13">
        <v>400</v>
      </c>
      <c r="C23" s="13" t="s">
        <v>8</v>
      </c>
      <c r="D23" s="14"/>
    </row>
    <row r="24" spans="1:4" x14ac:dyDescent="0.25">
      <c r="A24" s="5" t="s">
        <v>9</v>
      </c>
      <c r="B24" s="13">
        <v>14</v>
      </c>
      <c r="C24" s="13" t="s">
        <v>10</v>
      </c>
      <c r="D24" s="14"/>
    </row>
    <row r="25" spans="1:4" x14ac:dyDescent="0.25">
      <c r="A25" s="8"/>
      <c r="B25" s="15"/>
      <c r="C25" s="15"/>
      <c r="D25" s="16"/>
    </row>
    <row r="28" spans="1:4" x14ac:dyDescent="0.25">
      <c r="A28" s="2"/>
      <c r="B28" s="29"/>
      <c r="C28" s="29"/>
      <c r="D28" s="30"/>
    </row>
    <row r="29" spans="1:4" x14ac:dyDescent="0.25">
      <c r="A29" s="8" t="s">
        <v>27</v>
      </c>
      <c r="B29" s="27">
        <v>0.46</v>
      </c>
      <c r="C29" s="27" t="s">
        <v>23</v>
      </c>
      <c r="D29" s="28"/>
    </row>
    <row r="34" spans="1:22" ht="28.9" customHeight="1" x14ac:dyDescent="0.5">
      <c r="A34" s="1" t="s">
        <v>28</v>
      </c>
      <c r="B34" s="1"/>
    </row>
    <row r="35" spans="1:22" x14ac:dyDescent="0.25">
      <c r="A35" s="43" t="s">
        <v>29</v>
      </c>
      <c r="B35" s="44">
        <v>0</v>
      </c>
      <c r="C35" s="44">
        <v>400</v>
      </c>
      <c r="D35" s="44">
        <v>800</v>
      </c>
      <c r="E35" s="44">
        <v>1200</v>
      </c>
      <c r="F35" s="44">
        <v>1600</v>
      </c>
      <c r="G35" s="44">
        <v>2000</v>
      </c>
      <c r="H35" s="44">
        <v>2400</v>
      </c>
      <c r="I35" s="44">
        <v>2800</v>
      </c>
      <c r="J35" s="44">
        <v>3200</v>
      </c>
      <c r="K35" s="44">
        <v>3600</v>
      </c>
      <c r="L35" s="44">
        <v>4000</v>
      </c>
      <c r="M35" s="44">
        <v>4400</v>
      </c>
      <c r="N35" s="44">
        <v>4800</v>
      </c>
      <c r="O35" s="44">
        <v>5200</v>
      </c>
      <c r="P35" s="44">
        <v>5600</v>
      </c>
      <c r="Q35" s="44">
        <v>6000</v>
      </c>
      <c r="R35" s="44">
        <v>6400</v>
      </c>
      <c r="S35" s="44">
        <v>6800</v>
      </c>
      <c r="T35" s="44">
        <v>7200</v>
      </c>
      <c r="U35" s="44">
        <v>7600</v>
      </c>
      <c r="V35" s="45">
        <v>8000</v>
      </c>
    </row>
    <row r="36" spans="1:22" x14ac:dyDescent="0.25">
      <c r="A36" s="8" t="s">
        <v>30</v>
      </c>
      <c r="B36" s="9">
        <v>0.46</v>
      </c>
      <c r="C36" s="9">
        <v>0.46</v>
      </c>
      <c r="D36" s="9">
        <v>0.46</v>
      </c>
      <c r="E36" s="9">
        <v>0.46</v>
      </c>
      <c r="F36" s="9">
        <v>0.46</v>
      </c>
      <c r="G36" s="9">
        <v>0.46</v>
      </c>
      <c r="H36" s="9">
        <v>0.46</v>
      </c>
      <c r="I36" s="9">
        <v>0.46</v>
      </c>
      <c r="J36" s="9">
        <v>0.46</v>
      </c>
      <c r="K36" s="9">
        <v>0.46</v>
      </c>
      <c r="L36" s="9">
        <v>0.46</v>
      </c>
      <c r="M36" s="9">
        <v>0.46</v>
      </c>
      <c r="N36" s="9">
        <v>0.46</v>
      </c>
      <c r="O36" s="9">
        <v>0.46</v>
      </c>
      <c r="P36" s="9">
        <v>0.46</v>
      </c>
      <c r="Q36" s="9">
        <v>0.46</v>
      </c>
      <c r="R36" s="9">
        <v>0.46</v>
      </c>
      <c r="S36" s="9">
        <v>0.46</v>
      </c>
      <c r="T36" s="9">
        <v>0.46</v>
      </c>
      <c r="U36" s="9">
        <v>0.46</v>
      </c>
      <c r="V36" s="10">
        <v>0.46</v>
      </c>
    </row>
    <row r="39" spans="1:22" ht="28.9" customHeight="1" x14ac:dyDescent="0.5">
      <c r="A39" s="1" t="s">
        <v>31</v>
      </c>
      <c r="B39" s="1"/>
    </row>
    <row r="40" spans="1:22" x14ac:dyDescent="0.25">
      <c r="A40" s="43" t="s">
        <v>29</v>
      </c>
      <c r="B40" s="44">
        <v>0</v>
      </c>
      <c r="C40" s="44">
        <v>500</v>
      </c>
      <c r="D40" s="44">
        <v>1000</v>
      </c>
      <c r="E40" s="44">
        <v>1500</v>
      </c>
      <c r="F40" s="44">
        <v>2000</v>
      </c>
      <c r="G40" s="44">
        <v>2500</v>
      </c>
      <c r="H40" s="44">
        <v>3000</v>
      </c>
      <c r="I40" s="44">
        <v>3500</v>
      </c>
      <c r="J40" s="44">
        <v>4000</v>
      </c>
      <c r="K40" s="44">
        <v>4500</v>
      </c>
      <c r="L40" s="44">
        <v>5000</v>
      </c>
      <c r="M40" s="44">
        <v>5500</v>
      </c>
      <c r="N40" s="44">
        <v>6000</v>
      </c>
      <c r="O40" s="44">
        <v>6500</v>
      </c>
      <c r="P40" s="44">
        <v>7000</v>
      </c>
      <c r="Q40" s="44">
        <v>7500</v>
      </c>
      <c r="R40" s="45">
        <v>8000</v>
      </c>
    </row>
    <row r="41" spans="1:22" x14ac:dyDescent="0.25">
      <c r="A41" s="8" t="s">
        <v>30</v>
      </c>
      <c r="B41" s="9">
        <v>0.46</v>
      </c>
      <c r="C41" s="9">
        <v>0.46</v>
      </c>
      <c r="D41" s="9">
        <v>0.46</v>
      </c>
      <c r="E41" s="9">
        <v>0.46</v>
      </c>
      <c r="F41" s="9">
        <v>0.46</v>
      </c>
      <c r="G41" s="9">
        <v>0.46</v>
      </c>
      <c r="H41" s="9">
        <v>0.46</v>
      </c>
      <c r="I41" s="9">
        <v>0.46</v>
      </c>
      <c r="J41" s="9">
        <v>0.46</v>
      </c>
      <c r="K41" s="9">
        <v>0.46</v>
      </c>
      <c r="L41" s="9">
        <v>0.46</v>
      </c>
      <c r="M41" s="9">
        <v>0.46</v>
      </c>
      <c r="N41" s="9">
        <v>0.46</v>
      </c>
      <c r="O41" s="9">
        <v>0.46</v>
      </c>
      <c r="P41" s="9">
        <v>0.46</v>
      </c>
      <c r="Q41" s="9">
        <v>0.46</v>
      </c>
      <c r="R41" s="10">
        <v>0.46</v>
      </c>
    </row>
  </sheetData>
  <sheetProtection algorithmName="SHA-512" hashValue="LpK4GEBIB5BGTLiEH8GpME96p4jatlINdP796lCsvjCSAyP6rI5269ssBl445leiSaIPdjRb0hab59HS/9z/7w==" saltValue="Po9KIls9Ym1gLtYxXkbJhg==" spinCount="100000" sheet="1" objects="1" scenario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5:AH79"/>
  <sheetViews>
    <sheetView tabSelected="1" workbookViewId="0">
      <selection activeCell="A12" sqref="A12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5" x14ac:dyDescent="0.25">
      <c r="A17" s="5" t="s">
        <v>1</v>
      </c>
      <c r="B17" s="6" t="s">
        <v>2</v>
      </c>
      <c r="C17" s="6"/>
      <c r="D17" s="7"/>
    </row>
    <row r="18" spans="1:5" x14ac:dyDescent="0.25">
      <c r="A18" s="5" t="s">
        <v>3</v>
      </c>
      <c r="B18" s="6" t="s">
        <v>4</v>
      </c>
      <c r="C18" s="6"/>
      <c r="D18" s="7"/>
    </row>
    <row r="19" spans="1:5" x14ac:dyDescent="0.25">
      <c r="A19" s="5" t="s">
        <v>5</v>
      </c>
      <c r="B19" s="6" t="s">
        <v>6</v>
      </c>
      <c r="C19" s="6"/>
      <c r="D19" s="7"/>
    </row>
    <row r="20" spans="1:5" x14ac:dyDescent="0.25">
      <c r="A20" s="8"/>
      <c r="B20" s="9"/>
      <c r="C20" s="9"/>
      <c r="D20" s="10"/>
    </row>
    <row r="22" spans="1:5" x14ac:dyDescent="0.25">
      <c r="A22" s="2"/>
      <c r="B22" s="11"/>
      <c r="C22" s="11"/>
      <c r="D22" s="12"/>
    </row>
    <row r="23" spans="1:5" x14ac:dyDescent="0.25">
      <c r="A23" s="5" t="s">
        <v>7</v>
      </c>
      <c r="B23" s="13">
        <v>400</v>
      </c>
      <c r="C23" s="13" t="s">
        <v>8</v>
      </c>
      <c r="D23" s="14"/>
    </row>
    <row r="24" spans="1:5" x14ac:dyDescent="0.25">
      <c r="A24" s="5" t="s">
        <v>9</v>
      </c>
      <c r="B24" s="13">
        <v>14</v>
      </c>
      <c r="C24" s="13" t="s">
        <v>10</v>
      </c>
      <c r="D24" s="14"/>
    </row>
    <row r="25" spans="1:5" x14ac:dyDescent="0.25">
      <c r="A25" s="8"/>
      <c r="B25" s="15"/>
      <c r="C25" s="15"/>
      <c r="D25" s="16"/>
    </row>
    <row r="29" spans="1:5" x14ac:dyDescent="0.25">
      <c r="A29" s="46" t="s">
        <v>32</v>
      </c>
      <c r="B29" s="46">
        <v>100</v>
      </c>
      <c r="C29" s="46" t="s">
        <v>33</v>
      </c>
      <c r="D29" s="46" t="s">
        <v>34</v>
      </c>
      <c r="E29" s="46"/>
    </row>
    <row r="30" spans="1:5" x14ac:dyDescent="0.25">
      <c r="A30" s="46" t="s">
        <v>35</v>
      </c>
      <c r="B30" s="46">
        <v>14.7</v>
      </c>
      <c r="C30" s="46"/>
      <c r="D30" s="46" t="s">
        <v>34</v>
      </c>
      <c r="E30" s="46"/>
    </row>
    <row r="31" spans="1:5" x14ac:dyDescent="0.25">
      <c r="A31" s="46" t="s">
        <v>36</v>
      </c>
      <c r="B31" s="46">
        <v>9.0079999999999991</v>
      </c>
      <c r="C31" s="46"/>
      <c r="D31" s="46" t="s">
        <v>34</v>
      </c>
      <c r="E31" s="46"/>
    </row>
    <row r="34" spans="1:18" ht="28.9" customHeight="1" x14ac:dyDescent="0.5">
      <c r="A34" s="1" t="s">
        <v>37</v>
      </c>
      <c r="B34" s="1"/>
    </row>
    <row r="35" spans="1:18" x14ac:dyDescent="0.25">
      <c r="A35" s="47" t="s">
        <v>38</v>
      </c>
      <c r="B35" s="48">
        <v>0</v>
      </c>
      <c r="C35" s="48">
        <v>6.25</v>
      </c>
      <c r="D35" s="48">
        <v>12.5</v>
      </c>
      <c r="E35" s="48">
        <v>18.75</v>
      </c>
      <c r="F35" s="48">
        <v>25</v>
      </c>
      <c r="G35" s="48">
        <v>31.25</v>
      </c>
      <c r="H35" s="48">
        <v>37.5</v>
      </c>
      <c r="I35" s="48">
        <v>43.75</v>
      </c>
      <c r="J35" s="48">
        <v>50</v>
      </c>
      <c r="K35" s="48">
        <v>56.25</v>
      </c>
      <c r="L35" s="48">
        <v>62.5</v>
      </c>
      <c r="M35" s="48">
        <v>68.75</v>
      </c>
      <c r="N35" s="48">
        <v>75</v>
      </c>
      <c r="O35" s="48">
        <v>81.25</v>
      </c>
      <c r="P35" s="48">
        <v>87.5</v>
      </c>
      <c r="Q35" s="48">
        <v>93.75</v>
      </c>
      <c r="R35" s="49">
        <v>100</v>
      </c>
    </row>
    <row r="36" spans="1:18" x14ac:dyDescent="0.25">
      <c r="A36" s="5" t="s">
        <v>39</v>
      </c>
      <c r="B36" s="6">
        <f>0 * $B$31 + (1 - 0) * $B$30</f>
        <v>14.7</v>
      </c>
      <c r="C36" s="6">
        <f>0.0625 * $B$31 + (1 - 0.0625) * $B$30</f>
        <v>14.344250000000001</v>
      </c>
      <c r="D36" s="6">
        <f>0.125 * $B$31 + (1 - 0.125) * $B$30</f>
        <v>13.988499999999998</v>
      </c>
      <c r="E36" s="6">
        <f>0.1875 * $B$31 + (1 - 0.1875) * $B$30</f>
        <v>13.63275</v>
      </c>
      <c r="F36" s="6">
        <f>0.25 * $B$31 + (1 - 0.25) * $B$30</f>
        <v>13.276999999999997</v>
      </c>
      <c r="G36" s="6">
        <f>0.3125 * $B$31 + (1 - 0.3125) * $B$30</f>
        <v>12.921249999999999</v>
      </c>
      <c r="H36" s="6">
        <f>0.375 * $B$31 + (1 - 0.375) * $B$30</f>
        <v>12.5655</v>
      </c>
      <c r="I36" s="6">
        <f>0.4375 * $B$31 + (1 - 0.4375) * $B$30</f>
        <v>12.20975</v>
      </c>
      <c r="J36" s="6">
        <f>0.5 * $B$31 + (1 - 0.5) * $B$30</f>
        <v>11.853999999999999</v>
      </c>
      <c r="K36" s="6">
        <f>0.5625 * $B$31 + (1 - 0.5625) * $B$30</f>
        <v>11.498249999999999</v>
      </c>
      <c r="L36" s="6">
        <f>0.625 * $B$31 + (1 - 0.625) * $B$30</f>
        <v>11.142499999999998</v>
      </c>
      <c r="M36" s="6">
        <f>0.6875 * $B$31 + (1 - 0.6875) * $B$30</f>
        <v>10.78675</v>
      </c>
      <c r="N36" s="6">
        <f>0.75 * $B$31 + (1 - 0.75) * $B$30</f>
        <v>10.430999999999999</v>
      </c>
      <c r="O36" s="6">
        <f>0.8125 * $B$31 + (1 - 0.8125) * $B$30</f>
        <v>10.075249999999999</v>
      </c>
      <c r="P36" s="6">
        <f>0.875 * $B$31 + (1 - 0.875) * $B$30</f>
        <v>9.7195</v>
      </c>
      <c r="Q36" s="6">
        <f>0.9375 * $B$31 + (1 - 0.9375) * $B$30</f>
        <v>9.3637499999999978</v>
      </c>
      <c r="R36" s="7">
        <f>1 * $B$31 + (1 - 1) * $B$30</f>
        <v>9.0079999999999991</v>
      </c>
    </row>
    <row r="37" spans="1:18" x14ac:dyDescent="0.25">
      <c r="A37" s="8" t="s">
        <v>40</v>
      </c>
      <c r="B37" s="9">
        <f>(0 * $B$31 + (1 - 0) * $B$30) * $B$29 / 100</f>
        <v>14.7</v>
      </c>
      <c r="C37" s="9">
        <f>(0.0625 * $B$31 + (1 - 0.0625) * $B$30) * $B$29 / 100</f>
        <v>14.344249999999999</v>
      </c>
      <c r="D37" s="9">
        <f>(0.125 * $B$31 + (1 - 0.125) * $B$30) * $B$29 / 100</f>
        <v>13.988499999999998</v>
      </c>
      <c r="E37" s="9">
        <f>(0.1875 * $B$31 + (1 - 0.1875) * $B$30) * $B$29 / 100</f>
        <v>13.632749999999998</v>
      </c>
      <c r="F37" s="9">
        <f>(0.25 * $B$31 + (1 - 0.25) * $B$30) * $B$29 / 100</f>
        <v>13.276999999999997</v>
      </c>
      <c r="G37" s="9">
        <f>(0.3125 * $B$31 + (1 - 0.3125) * $B$30) * $B$29 / 100</f>
        <v>12.921249999999997</v>
      </c>
      <c r="H37" s="9">
        <f>(0.375 * $B$31 + (1 - 0.375) * $B$30) * $B$29 / 100</f>
        <v>12.5655</v>
      </c>
      <c r="I37" s="9">
        <f>(0.4375 * $B$31 + (1 - 0.4375) * $B$30) * $B$29 / 100</f>
        <v>12.20975</v>
      </c>
      <c r="J37" s="9">
        <f>(0.5 * $B$31 + (1 - 0.5) * $B$30) * $B$29 / 100</f>
        <v>11.853999999999999</v>
      </c>
      <c r="K37" s="9">
        <f>(0.5625 * $B$31 + (1 - 0.5625) * $B$30) * $B$29 / 100</f>
        <v>11.498249999999999</v>
      </c>
      <c r="L37" s="9">
        <f>(0.625 * $B$31 + (1 - 0.625) * $B$30) * $B$29 / 100</f>
        <v>11.142499999999998</v>
      </c>
      <c r="M37" s="9">
        <f>(0.6875 * $B$31 + (1 - 0.6875) * $B$30) * $B$29 / 100</f>
        <v>10.78675</v>
      </c>
      <c r="N37" s="9">
        <f>(0.75 * $B$31 + (1 - 0.75) * $B$30) * $B$29 / 100</f>
        <v>10.430999999999999</v>
      </c>
      <c r="O37" s="9">
        <f>(0.8125 * $B$31 + (1 - 0.8125) * $B$30) * $B$29 / 100</f>
        <v>10.075249999999999</v>
      </c>
      <c r="P37" s="9">
        <f>(0.875 * $B$31 + (1 - 0.875) * $B$30) * $B$29 / 100</f>
        <v>9.7195</v>
      </c>
      <c r="Q37" s="9">
        <f>(0.9375 * $B$31 + (1 - 0.9375) * $B$30) * $B$29 / 100</f>
        <v>9.3637499999999978</v>
      </c>
      <c r="R37" s="10">
        <f>(1 * $B$31 + (1 - 1) * $B$30) * $B$29 / 100</f>
        <v>9.0079999999999991</v>
      </c>
    </row>
    <row r="40" spans="1:18" ht="28.9" customHeight="1" x14ac:dyDescent="0.5">
      <c r="A40" s="1" t="s">
        <v>41</v>
      </c>
      <c r="B40" s="1"/>
    </row>
    <row r="41" spans="1:18" x14ac:dyDescent="0.25">
      <c r="A41" s="43" t="s">
        <v>16</v>
      </c>
      <c r="B41" s="44">
        <v>0</v>
      </c>
      <c r="C41" s="44">
        <v>5</v>
      </c>
      <c r="D41" s="44">
        <v>10</v>
      </c>
      <c r="E41" s="44">
        <v>15</v>
      </c>
      <c r="F41" s="44">
        <v>20</v>
      </c>
      <c r="G41" s="44">
        <v>25</v>
      </c>
      <c r="H41" s="44">
        <v>30</v>
      </c>
      <c r="I41" s="44">
        <v>35</v>
      </c>
      <c r="J41" s="44">
        <v>40</v>
      </c>
      <c r="K41" s="44">
        <v>45</v>
      </c>
      <c r="L41" s="44">
        <v>50</v>
      </c>
      <c r="M41" s="44">
        <v>55</v>
      </c>
      <c r="N41" s="44">
        <v>60</v>
      </c>
      <c r="O41" s="44">
        <v>65</v>
      </c>
      <c r="P41" s="44">
        <v>70</v>
      </c>
      <c r="Q41" s="44">
        <v>75</v>
      </c>
      <c r="R41" s="45">
        <v>80</v>
      </c>
    </row>
    <row r="42" spans="1:18" x14ac:dyDescent="0.25">
      <c r="A42" s="5" t="s">
        <v>42</v>
      </c>
      <c r="B42" s="6">
        <v>58.362404980687486</v>
      </c>
      <c r="C42" s="6">
        <v>58.714375473994252</v>
      </c>
      <c r="D42" s="6">
        <v>59.066345967301011</v>
      </c>
      <c r="E42" s="6">
        <v>59.41831646060777</v>
      </c>
      <c r="F42" s="6">
        <v>59.770286953914542</v>
      </c>
      <c r="G42" s="6">
        <v>60.122257447221287</v>
      </c>
      <c r="H42" s="6">
        <v>60.474227940528053</v>
      </c>
      <c r="I42" s="6">
        <v>60.826198433834811</v>
      </c>
      <c r="J42" s="6">
        <v>61.17816892714157</v>
      </c>
      <c r="K42" s="6">
        <v>61.530139420448329</v>
      </c>
      <c r="L42" s="6">
        <v>61.882109913755087</v>
      </c>
      <c r="M42" s="6">
        <v>62.234080407061853</v>
      </c>
      <c r="N42" s="6">
        <v>62.586050900368612</v>
      </c>
      <c r="O42" s="6">
        <v>62.938021393675371</v>
      </c>
      <c r="P42" s="6">
        <v>63.289991886982129</v>
      </c>
      <c r="Q42" s="6">
        <v>63.641962380288888</v>
      </c>
      <c r="R42" s="7">
        <v>63.993932873595647</v>
      </c>
    </row>
    <row r="43" spans="1:18" x14ac:dyDescent="0.25">
      <c r="A43" s="8" t="s">
        <v>43</v>
      </c>
      <c r="B43" s="9">
        <f>58.3624049806874 * $B$29 / 100</f>
        <v>58.362404980687394</v>
      </c>
      <c r="C43" s="9">
        <f>58.7143754739942 * $B$29 / 100</f>
        <v>58.714375473994203</v>
      </c>
      <c r="D43" s="9">
        <f>59.066345967301 * $B$29 / 100</f>
        <v>59.066345967300997</v>
      </c>
      <c r="E43" s="9">
        <f>59.4183164606077 * $B$29 / 100</f>
        <v>59.418316460607706</v>
      </c>
      <c r="F43" s="9">
        <f>59.7702869539145 * $B$29 / 100</f>
        <v>59.7702869539145</v>
      </c>
      <c r="G43" s="9">
        <f>60.1222574472212 * $B$29 / 100</f>
        <v>60.122257447221202</v>
      </c>
      <c r="H43" s="9">
        <f>60.474227940528 * $B$29 / 100</f>
        <v>60.474227940527996</v>
      </c>
      <c r="I43" s="9">
        <f>60.8261984338348 * $B$29 / 100</f>
        <v>60.826198433834797</v>
      </c>
      <c r="J43" s="9">
        <f>61.1781689271415 * $B$29 / 100</f>
        <v>61.178168927141499</v>
      </c>
      <c r="K43" s="9">
        <f>61.5301394204483 * $B$29 / 100</f>
        <v>61.530139420448307</v>
      </c>
      <c r="L43" s="9">
        <f>61.882109913755 * $B$29 / 100</f>
        <v>61.882109913755002</v>
      </c>
      <c r="M43" s="9">
        <f>62.2340804070618 * $B$29 / 100</f>
        <v>62.234080407061803</v>
      </c>
      <c r="N43" s="9">
        <f>62.5860509003686 * $B$29 / 100</f>
        <v>62.586050900368598</v>
      </c>
      <c r="O43" s="9">
        <f>62.9380213936753 * $B$29 / 100</f>
        <v>62.938021393675299</v>
      </c>
      <c r="P43" s="9">
        <f>63.2899918869821 * $B$29 / 100</f>
        <v>63.289991886982101</v>
      </c>
      <c r="Q43" s="9">
        <f>63.6419623802888 * $B$29 / 100</f>
        <v>63.641962380288803</v>
      </c>
      <c r="R43" s="10">
        <f>63.9939328735956 * $B$29 / 100</f>
        <v>63.993932873595597</v>
      </c>
    </row>
    <row r="46" spans="1:18" ht="28.9" customHeight="1" x14ac:dyDescent="0.5">
      <c r="A46" s="1" t="s">
        <v>44</v>
      </c>
      <c r="B46" s="1"/>
    </row>
    <row r="47" spans="1:18" x14ac:dyDescent="0.25">
      <c r="A47" s="43" t="s">
        <v>16</v>
      </c>
      <c r="B47" s="44">
        <v>0</v>
      </c>
      <c r="C47" s="44">
        <v>10</v>
      </c>
      <c r="D47" s="44">
        <v>20</v>
      </c>
      <c r="E47" s="44">
        <v>30</v>
      </c>
      <c r="F47" s="44">
        <v>40</v>
      </c>
      <c r="G47" s="44">
        <v>50</v>
      </c>
      <c r="H47" s="44">
        <v>60</v>
      </c>
      <c r="I47" s="44">
        <v>70</v>
      </c>
      <c r="J47" s="44">
        <v>80</v>
      </c>
      <c r="K47" s="44">
        <v>90</v>
      </c>
      <c r="L47" s="45">
        <v>100</v>
      </c>
    </row>
    <row r="48" spans="1:18" x14ac:dyDescent="0.25">
      <c r="A48" s="5" t="s">
        <v>42</v>
      </c>
      <c r="B48" s="6">
        <v>58.362404980687486</v>
      </c>
      <c r="C48" s="6">
        <v>59.066345967301011</v>
      </c>
      <c r="D48" s="6">
        <v>59.770286953914542</v>
      </c>
      <c r="E48" s="6">
        <v>60.474227940528053</v>
      </c>
      <c r="F48" s="6">
        <v>61.17816892714157</v>
      </c>
      <c r="G48" s="6">
        <v>61.882109913755087</v>
      </c>
      <c r="H48" s="6">
        <v>62.586050900368612</v>
      </c>
      <c r="I48" s="6">
        <v>63.289991886982129</v>
      </c>
      <c r="J48" s="6">
        <v>63.993932873595647</v>
      </c>
      <c r="K48" s="6">
        <v>64.697873860209171</v>
      </c>
      <c r="L48" s="7">
        <v>65.401814846822688</v>
      </c>
    </row>
    <row r="49" spans="1:34" x14ac:dyDescent="0.25">
      <c r="A49" s="8" t="s">
        <v>43</v>
      </c>
      <c r="B49" s="9">
        <f>58.3624049806874 * $B$29 / 100</f>
        <v>58.362404980687394</v>
      </c>
      <c r="C49" s="9">
        <f>59.066345967301 * $B$29 / 100</f>
        <v>59.066345967300997</v>
      </c>
      <c r="D49" s="9">
        <f>59.7702869539145 * $B$29 / 100</f>
        <v>59.7702869539145</v>
      </c>
      <c r="E49" s="9">
        <f>60.474227940528 * $B$29 / 100</f>
        <v>60.474227940527996</v>
      </c>
      <c r="F49" s="9">
        <f>61.1781689271415 * $B$29 / 100</f>
        <v>61.178168927141499</v>
      </c>
      <c r="G49" s="9">
        <f>61.882109913755 * $B$29 / 100</f>
        <v>61.882109913755002</v>
      </c>
      <c r="H49" s="9">
        <f>62.5860509003686 * $B$29 / 100</f>
        <v>62.586050900368598</v>
      </c>
      <c r="I49" s="9">
        <f>63.2899918869821 * $B$29 / 100</f>
        <v>63.289991886982101</v>
      </c>
      <c r="J49" s="9">
        <f>63.9939328735956 * $B$29 / 100</f>
        <v>63.993932873595597</v>
      </c>
      <c r="K49" s="9">
        <f>64.6978738602091 * $B$29 / 100</f>
        <v>64.6978738602091</v>
      </c>
      <c r="L49" s="10">
        <f>65.4018148468226 * $B$29 / 100</f>
        <v>65.401814846822603</v>
      </c>
    </row>
    <row r="52" spans="1:34" ht="28.9" customHeight="1" x14ac:dyDescent="0.5">
      <c r="A52" s="1" t="s">
        <v>45</v>
      </c>
      <c r="B52" s="1"/>
    </row>
    <row r="53" spans="1:34" x14ac:dyDescent="0.25">
      <c r="A53" s="43" t="s">
        <v>16</v>
      </c>
      <c r="B53" s="44">
        <v>-50</v>
      </c>
      <c r="C53" s="44">
        <v>-40</v>
      </c>
      <c r="D53" s="44">
        <v>-30</v>
      </c>
      <c r="E53" s="44">
        <v>-20</v>
      </c>
      <c r="F53" s="44">
        <v>-10</v>
      </c>
      <c r="G53" s="44">
        <v>0</v>
      </c>
      <c r="H53" s="44">
        <v>10</v>
      </c>
      <c r="I53" s="44">
        <v>20</v>
      </c>
      <c r="J53" s="44">
        <v>30</v>
      </c>
      <c r="K53" s="44">
        <v>40</v>
      </c>
      <c r="L53" s="44">
        <v>50</v>
      </c>
      <c r="M53" s="44">
        <v>60</v>
      </c>
      <c r="N53" s="44">
        <v>70</v>
      </c>
      <c r="O53" s="44">
        <v>80</v>
      </c>
      <c r="P53" s="44">
        <v>90</v>
      </c>
      <c r="Q53" s="45">
        <v>100</v>
      </c>
    </row>
    <row r="54" spans="1:34" x14ac:dyDescent="0.25">
      <c r="A54" s="5" t="s">
        <v>42</v>
      </c>
      <c r="B54" s="6">
        <v>54.263324749995597</v>
      </c>
      <c r="C54" s="6">
        <v>55.083140796133968</v>
      </c>
      <c r="D54" s="6">
        <v>55.902956842272353</v>
      </c>
      <c r="E54" s="6">
        <v>56.722772888410731</v>
      </c>
      <c r="F54" s="6">
        <v>57.542588934549123</v>
      </c>
      <c r="G54" s="6">
        <v>58.362404980687486</v>
      </c>
      <c r="H54" s="6">
        <v>59.066345967301011</v>
      </c>
      <c r="I54" s="6">
        <v>59.770286953914542</v>
      </c>
      <c r="J54" s="6">
        <v>60.474227940528053</v>
      </c>
      <c r="K54" s="6">
        <v>61.17816892714157</v>
      </c>
      <c r="L54" s="6">
        <v>61.882109913755087</v>
      </c>
      <c r="M54" s="6">
        <v>62.586050900368612</v>
      </c>
      <c r="N54" s="6">
        <v>63.289991886982129</v>
      </c>
      <c r="O54" s="6">
        <v>63.993932873595647</v>
      </c>
      <c r="P54" s="6">
        <v>64.697873860209171</v>
      </c>
      <c r="Q54" s="7">
        <v>65.401814846822688</v>
      </c>
    </row>
    <row r="55" spans="1:34" x14ac:dyDescent="0.25">
      <c r="A55" s="8" t="s">
        <v>43</v>
      </c>
      <c r="B55" s="9">
        <f>54.2633247499956 * $B$29 / 100</f>
        <v>54.263324749995597</v>
      </c>
      <c r="C55" s="9">
        <f>55.0831407961339 * $B$29 / 100</f>
        <v>55.083140796133897</v>
      </c>
      <c r="D55" s="9">
        <f>55.9029568422723 * $B$29 / 100</f>
        <v>55.902956842272303</v>
      </c>
      <c r="E55" s="9">
        <f>56.7227728884107 * $B$29 / 100</f>
        <v>56.722772888410702</v>
      </c>
      <c r="F55" s="9">
        <f>57.5425889345491 * $B$29 / 100</f>
        <v>57.542588934549102</v>
      </c>
      <c r="G55" s="9">
        <f>58.3624049806874 * $B$29 / 100</f>
        <v>58.362404980687394</v>
      </c>
      <c r="H55" s="9">
        <f>59.066345967301 * $B$29 / 100</f>
        <v>59.066345967300997</v>
      </c>
      <c r="I55" s="9">
        <f>59.7702869539145 * $B$29 / 100</f>
        <v>59.7702869539145</v>
      </c>
      <c r="J55" s="9">
        <f>60.474227940528 * $B$29 / 100</f>
        <v>60.474227940527996</v>
      </c>
      <c r="K55" s="9">
        <f>61.1781689271415 * $B$29 / 100</f>
        <v>61.178168927141499</v>
      </c>
      <c r="L55" s="9">
        <f>61.882109913755 * $B$29 / 100</f>
        <v>61.882109913755002</v>
      </c>
      <c r="M55" s="9">
        <f>62.5860509003686 * $B$29 / 100</f>
        <v>62.586050900368598</v>
      </c>
      <c r="N55" s="9">
        <f>63.2899918869821 * $B$29 / 100</f>
        <v>63.289991886982101</v>
      </c>
      <c r="O55" s="9">
        <f>63.9939328735956 * $B$29 / 100</f>
        <v>63.993932873595597</v>
      </c>
      <c r="P55" s="9">
        <f>64.6978738602091 * $B$29 / 100</f>
        <v>64.6978738602091</v>
      </c>
      <c r="Q55" s="10">
        <f>65.4018148468226 * $B$29 / 100</f>
        <v>65.401814846822603</v>
      </c>
    </row>
    <row r="58" spans="1:34" ht="28.9" customHeight="1" x14ac:dyDescent="0.5">
      <c r="A58" s="1" t="s">
        <v>15</v>
      </c>
      <c r="B58" s="1"/>
    </row>
    <row r="59" spans="1:34" x14ac:dyDescent="0.25">
      <c r="A59" s="43" t="s">
        <v>16</v>
      </c>
      <c r="B59" s="44">
        <v>-120</v>
      </c>
      <c r="C59" s="44">
        <v>-114</v>
      </c>
      <c r="D59" s="44">
        <v>-108</v>
      </c>
      <c r="E59" s="44">
        <v>-101</v>
      </c>
      <c r="F59" s="44">
        <v>-95</v>
      </c>
      <c r="G59" s="44">
        <v>-89</v>
      </c>
      <c r="H59" s="44">
        <v>-83</v>
      </c>
      <c r="I59" s="44">
        <v>-76</v>
      </c>
      <c r="J59" s="44">
        <v>-70</v>
      </c>
      <c r="K59" s="44">
        <v>-64</v>
      </c>
      <c r="L59" s="44">
        <v>-58</v>
      </c>
      <c r="M59" s="44">
        <v>-51</v>
      </c>
      <c r="N59" s="44">
        <v>-45</v>
      </c>
      <c r="O59" s="44">
        <v>-39</v>
      </c>
      <c r="P59" s="44">
        <v>-33</v>
      </c>
      <c r="Q59" s="44">
        <v>-26</v>
      </c>
      <c r="R59" s="44">
        <v>-20</v>
      </c>
      <c r="S59" s="44">
        <v>-14</v>
      </c>
      <c r="T59" s="44">
        <v>-8</v>
      </c>
      <c r="U59" s="44">
        <v>-1</v>
      </c>
      <c r="V59" s="44">
        <v>5</v>
      </c>
      <c r="W59" s="44">
        <v>11</v>
      </c>
      <c r="X59" s="44">
        <v>18</v>
      </c>
      <c r="Y59" s="44">
        <v>24</v>
      </c>
      <c r="Z59" s="44">
        <v>30</v>
      </c>
      <c r="AA59" s="44">
        <v>36</v>
      </c>
      <c r="AB59" s="44">
        <v>43</v>
      </c>
      <c r="AC59" s="44">
        <v>49</v>
      </c>
      <c r="AD59" s="44">
        <v>55</v>
      </c>
      <c r="AE59" s="44">
        <v>61</v>
      </c>
      <c r="AF59" s="44">
        <v>68</v>
      </c>
      <c r="AG59" s="44">
        <v>74</v>
      </c>
      <c r="AH59" s="45">
        <v>80</v>
      </c>
    </row>
    <row r="60" spans="1:34" x14ac:dyDescent="0.25">
      <c r="A60" s="5" t="s">
        <v>42</v>
      </c>
      <c r="B60" s="6">
        <v>48.248443535159353</v>
      </c>
      <c r="C60" s="6">
        <v>48.823183830402662</v>
      </c>
      <c r="D60" s="6">
        <v>49.397924125645957</v>
      </c>
      <c r="E60" s="6">
        <v>50.068454470096484</v>
      </c>
      <c r="F60" s="6">
        <v>50.574152542372893</v>
      </c>
      <c r="G60" s="6">
        <v>51.066042170055923</v>
      </c>
      <c r="H60" s="6">
        <v>51.557931797738952</v>
      </c>
      <c r="I60" s="6">
        <v>52.131803030035812</v>
      </c>
      <c r="J60" s="6">
        <v>52.623692657718841</v>
      </c>
      <c r="K60" s="6">
        <v>53.115582285401857</v>
      </c>
      <c r="L60" s="6">
        <v>53.607471913084893</v>
      </c>
      <c r="M60" s="6">
        <v>54.18134314538176</v>
      </c>
      <c r="N60" s="6">
        <v>54.673232773064782</v>
      </c>
      <c r="O60" s="6">
        <v>55.165122400747812</v>
      </c>
      <c r="P60" s="6">
        <v>55.657012028430842</v>
      </c>
      <c r="Q60" s="6">
        <v>56.230883260727708</v>
      </c>
      <c r="R60" s="6">
        <v>56.722772888410731</v>
      </c>
      <c r="S60" s="6">
        <v>57.21466251609376</v>
      </c>
      <c r="T60" s="6">
        <v>57.70655214377679</v>
      </c>
      <c r="U60" s="6">
        <v>58.280423376073657</v>
      </c>
      <c r="V60" s="6">
        <v>58.714375473994252</v>
      </c>
      <c r="W60" s="6">
        <v>59.136740065962357</v>
      </c>
      <c r="X60" s="6">
        <v>59.629498756591829</v>
      </c>
      <c r="Y60" s="6">
        <v>60.051863348559941</v>
      </c>
      <c r="Z60" s="6">
        <v>60.474227940528053</v>
      </c>
      <c r="AA60" s="6">
        <v>60.896592532496157</v>
      </c>
      <c r="AB60" s="6">
        <v>61.38935122312563</v>
      </c>
      <c r="AC60" s="6">
        <v>61.811715815093741</v>
      </c>
      <c r="AD60" s="6">
        <v>62.234080407061853</v>
      </c>
      <c r="AE60" s="6">
        <v>62.656444999029972</v>
      </c>
      <c r="AF60" s="6">
        <v>63.14920368965943</v>
      </c>
      <c r="AG60" s="6">
        <v>63.571568281627528</v>
      </c>
      <c r="AH60" s="7">
        <v>63.993932873595647</v>
      </c>
    </row>
    <row r="61" spans="1:34" x14ac:dyDescent="0.25">
      <c r="A61" s="8" t="s">
        <v>43</v>
      </c>
      <c r="B61" s="9">
        <f>48.2484435351593 * $B$29 / 100</f>
        <v>48.248443535159304</v>
      </c>
      <c r="C61" s="9">
        <f>48.8231838304026 * $B$29 / 100</f>
        <v>48.823183830402598</v>
      </c>
      <c r="D61" s="9">
        <f>49.3979241256459 * $B$29 / 100</f>
        <v>49.397924125645908</v>
      </c>
      <c r="E61" s="9">
        <f>50.0684544700964 * $B$29 / 100</f>
        <v>50.068454470096391</v>
      </c>
      <c r="F61" s="9">
        <f>50.5741525423728 * $B$29 / 100</f>
        <v>50.574152542372801</v>
      </c>
      <c r="G61" s="9">
        <f>51.0660421700559 * $B$29 / 100</f>
        <v>51.066042170055901</v>
      </c>
      <c r="H61" s="9">
        <f>51.5579317977389 * $B$29 / 100</f>
        <v>51.557931797738902</v>
      </c>
      <c r="I61" s="9">
        <f>52.1318030300358 * $B$29 / 100</f>
        <v>52.131803030035798</v>
      </c>
      <c r="J61" s="9">
        <f>52.6236926577188 * $B$29 / 100</f>
        <v>52.623692657718806</v>
      </c>
      <c r="K61" s="9">
        <f>53.1155822854018 * $B$29 / 100</f>
        <v>53.1155822854018</v>
      </c>
      <c r="L61" s="9">
        <f>53.6074719130848 * $B$29 / 100</f>
        <v>53.607471913084801</v>
      </c>
      <c r="M61" s="9">
        <f>54.1813431453817 * $B$29 / 100</f>
        <v>54.181343145381703</v>
      </c>
      <c r="N61" s="9">
        <f>54.6732327730647 * $B$29 / 100</f>
        <v>54.673232773064704</v>
      </c>
      <c r="O61" s="9">
        <f>55.1651224007478 * $B$29 / 100</f>
        <v>55.165122400747798</v>
      </c>
      <c r="P61" s="9">
        <f>55.6570120284308 * $B$29 / 100</f>
        <v>55.657012028430799</v>
      </c>
      <c r="Q61" s="9">
        <f>56.2308832607277 * $B$29 / 100</f>
        <v>56.230883260727708</v>
      </c>
      <c r="R61" s="9">
        <f>56.7227728884107 * $B$29 / 100</f>
        <v>56.722772888410702</v>
      </c>
      <c r="S61" s="9">
        <f>57.2146625160937 * $B$29 / 100</f>
        <v>57.214662516093703</v>
      </c>
      <c r="T61" s="9">
        <f>57.7065521437767 * $B$29 / 100</f>
        <v>57.706552143776698</v>
      </c>
      <c r="U61" s="9">
        <f>58.2804233760736 * $B$29 / 100</f>
        <v>58.280423376073593</v>
      </c>
      <c r="V61" s="9">
        <f>58.7143754739942 * $B$29 / 100</f>
        <v>58.714375473994203</v>
      </c>
      <c r="W61" s="9">
        <f>59.1367400659623 * $B$29 / 100</f>
        <v>59.1367400659623</v>
      </c>
      <c r="X61" s="9">
        <f>59.6294987565918 * $B$29 / 100</f>
        <v>59.629498756591801</v>
      </c>
      <c r="Y61" s="9">
        <f>60.0518633485599 * $B$29 / 100</f>
        <v>60.051863348559898</v>
      </c>
      <c r="Z61" s="9">
        <f>60.474227940528 * $B$29 / 100</f>
        <v>60.474227940527996</v>
      </c>
      <c r="AA61" s="9">
        <f>60.8965925324961 * $B$29 / 100</f>
        <v>60.896592532496101</v>
      </c>
      <c r="AB61" s="9">
        <f>61.3893512231256 * $B$29 / 100</f>
        <v>61.389351223125601</v>
      </c>
      <c r="AC61" s="9">
        <f>61.8117158150937 * $B$29 / 100</f>
        <v>61.811715815093706</v>
      </c>
      <c r="AD61" s="9">
        <f>62.2340804070618 * $B$29 / 100</f>
        <v>62.234080407061803</v>
      </c>
      <c r="AE61" s="9">
        <f>62.6564449990299 * $B$29 / 100</f>
        <v>62.656444999029901</v>
      </c>
      <c r="AF61" s="9">
        <f>63.1492036896594 * $B$29 / 100</f>
        <v>63.149203689659402</v>
      </c>
      <c r="AG61" s="9">
        <f>63.5715682816275 * $B$29 / 100</f>
        <v>63.571568281627499</v>
      </c>
      <c r="AH61" s="10">
        <f>63.9939328735956 * $B$29 / 100</f>
        <v>63.993932873595597</v>
      </c>
    </row>
    <row r="64" spans="1:34" ht="28.9" customHeight="1" x14ac:dyDescent="0.5">
      <c r="A64" s="1" t="s">
        <v>18</v>
      </c>
      <c r="B64" s="1"/>
    </row>
    <row r="65" spans="1:34" x14ac:dyDescent="0.25">
      <c r="A65" s="43" t="s">
        <v>13</v>
      </c>
      <c r="B65" s="44">
        <v>128</v>
      </c>
      <c r="C65" s="44">
        <v>144</v>
      </c>
      <c r="D65" s="44">
        <v>160</v>
      </c>
      <c r="E65" s="44">
        <v>176</v>
      </c>
      <c r="F65" s="44">
        <v>192</v>
      </c>
      <c r="G65" s="44">
        <v>208</v>
      </c>
      <c r="H65" s="44">
        <v>224</v>
      </c>
      <c r="I65" s="44">
        <v>240</v>
      </c>
      <c r="J65" s="44">
        <v>256</v>
      </c>
      <c r="K65" s="44">
        <v>272</v>
      </c>
      <c r="L65" s="44">
        <v>288</v>
      </c>
      <c r="M65" s="44">
        <v>304</v>
      </c>
      <c r="N65" s="44">
        <v>320</v>
      </c>
      <c r="O65" s="44">
        <v>336</v>
      </c>
      <c r="P65" s="44">
        <v>352</v>
      </c>
      <c r="Q65" s="44">
        <v>368</v>
      </c>
      <c r="R65" s="44">
        <v>384</v>
      </c>
      <c r="S65" s="44">
        <v>400</v>
      </c>
      <c r="T65" s="44">
        <v>416</v>
      </c>
      <c r="U65" s="44">
        <v>432</v>
      </c>
      <c r="V65" s="44">
        <v>448</v>
      </c>
      <c r="W65" s="44">
        <v>464</v>
      </c>
      <c r="X65" s="44">
        <v>480</v>
      </c>
      <c r="Y65" s="44">
        <v>496</v>
      </c>
      <c r="Z65" s="44">
        <v>512</v>
      </c>
      <c r="AA65" s="44">
        <v>528</v>
      </c>
      <c r="AB65" s="44">
        <v>544</v>
      </c>
      <c r="AC65" s="44">
        <v>560</v>
      </c>
      <c r="AD65" s="44">
        <v>576</v>
      </c>
      <c r="AE65" s="44">
        <v>592</v>
      </c>
      <c r="AF65" s="44">
        <v>608</v>
      </c>
      <c r="AG65" s="44">
        <v>624</v>
      </c>
      <c r="AH65" s="45">
        <v>640</v>
      </c>
    </row>
    <row r="66" spans="1:34" x14ac:dyDescent="0.25">
      <c r="A66" s="5" t="s">
        <v>42</v>
      </c>
      <c r="B66" s="6">
        <v>32.438832510451242</v>
      </c>
      <c r="C66" s="6">
        <v>34.40657766287206</v>
      </c>
      <c r="D66" s="6">
        <v>36.267717302049562</v>
      </c>
      <c r="E66" s="6">
        <v>38.037902809323278</v>
      </c>
      <c r="F66" s="6">
        <v>39.729293751105899</v>
      </c>
      <c r="G66" s="6">
        <v>41.351559992239721</v>
      </c>
      <c r="H66" s="6">
        <v>42.884200779555201</v>
      </c>
      <c r="I66" s="6">
        <v>44.416841566870673</v>
      </c>
      <c r="J66" s="6">
        <v>45.949482354186152</v>
      </c>
      <c r="K66" s="6">
        <v>47.482123141501617</v>
      </c>
      <c r="L66" s="6">
        <v>49.014763928817104</v>
      </c>
      <c r="M66" s="6">
        <v>50.492170937759049</v>
      </c>
      <c r="N66" s="6">
        <v>51.803876611580463</v>
      </c>
      <c r="O66" s="6">
        <v>53.115582285401857</v>
      </c>
      <c r="P66" s="6">
        <v>54.427287959223271</v>
      </c>
      <c r="Q66" s="6">
        <v>55.738993633044679</v>
      </c>
      <c r="R66" s="6">
        <v>57.050699306866093</v>
      </c>
      <c r="S66" s="6">
        <v>58.362404980687486</v>
      </c>
      <c r="T66" s="6">
        <v>59.488710559269123</v>
      </c>
      <c r="U66" s="6">
        <v>60.615016137850759</v>
      </c>
      <c r="V66" s="6">
        <v>61.741321716432388</v>
      </c>
      <c r="W66" s="6">
        <v>62.867627295014017</v>
      </c>
      <c r="X66" s="6">
        <v>63.993932873595647</v>
      </c>
      <c r="Y66" s="6">
        <v>65.120238452177276</v>
      </c>
      <c r="Z66" s="6">
        <v>66.120240215876819</v>
      </c>
      <c r="AA66" s="6">
        <v>67.07814070794899</v>
      </c>
      <c r="AB66" s="6">
        <v>68.03604120002116</v>
      </c>
      <c r="AC66" s="6">
        <v>68.99394169209333</v>
      </c>
      <c r="AD66" s="6">
        <v>69.9518421841655</v>
      </c>
      <c r="AE66" s="6">
        <v>70.90974267623767</v>
      </c>
      <c r="AF66" s="6">
        <v>71.861593893078677</v>
      </c>
      <c r="AG66" s="6">
        <v>72.801001004775202</v>
      </c>
      <c r="AH66" s="7">
        <v>73.728439680633429</v>
      </c>
    </row>
    <row r="67" spans="1:34" x14ac:dyDescent="0.25">
      <c r="A67" s="8" t="s">
        <v>43</v>
      </c>
      <c r="B67" s="9">
        <f>32.4388325104512 * $B$29 / 100</f>
        <v>32.438832510451199</v>
      </c>
      <c r="C67" s="9">
        <f>34.406577662872 * $B$29 / 100</f>
        <v>34.406577662872003</v>
      </c>
      <c r="D67" s="9">
        <f>36.2677173020495 * $B$29 / 100</f>
        <v>36.267717302049498</v>
      </c>
      <c r="E67" s="9">
        <f>38.0379028093232 * $B$29 / 100</f>
        <v>38.037902809323199</v>
      </c>
      <c r="F67" s="9">
        <f>39.7292937511059 * $B$29 / 100</f>
        <v>39.729293751105899</v>
      </c>
      <c r="G67" s="9">
        <f>41.3515599922397 * $B$29 / 100</f>
        <v>41.3515599922397</v>
      </c>
      <c r="H67" s="9">
        <f>42.8842007795552 * $B$29 / 100</f>
        <v>42.884200779555201</v>
      </c>
      <c r="I67" s="9">
        <f>44.4168415668706 * $B$29 / 100</f>
        <v>44.416841566870602</v>
      </c>
      <c r="J67" s="9">
        <f>45.9494823541861 * $B$29 / 100</f>
        <v>45.949482354186102</v>
      </c>
      <c r="K67" s="9">
        <f>47.4821231415016 * $B$29 / 100</f>
        <v>47.482123141501603</v>
      </c>
      <c r="L67" s="9">
        <f>49.014763928817 * $B$29 / 100</f>
        <v>49.014763928817004</v>
      </c>
      <c r="M67" s="9">
        <f>50.492170937759 * $B$29 / 100</f>
        <v>50.492170937758999</v>
      </c>
      <c r="N67" s="9">
        <f>51.8038766115804 * $B$29 / 100</f>
        <v>51.803876611580399</v>
      </c>
      <c r="O67" s="9">
        <f>53.1155822854018 * $B$29 / 100</f>
        <v>53.1155822854018</v>
      </c>
      <c r="P67" s="9">
        <f>54.4272879592232 * $B$29 / 100</f>
        <v>54.427287959223207</v>
      </c>
      <c r="Q67" s="9">
        <f>55.7389936330446 * $B$29 / 100</f>
        <v>55.738993633044601</v>
      </c>
      <c r="R67" s="9">
        <f>57.050699306866 * $B$29 / 100</f>
        <v>57.050699306866001</v>
      </c>
      <c r="S67" s="9">
        <f>58.3624049806874 * $B$29 / 100</f>
        <v>58.362404980687394</v>
      </c>
      <c r="T67" s="9">
        <f>59.4887105592691 * $B$29 / 100</f>
        <v>59.488710559269101</v>
      </c>
      <c r="U67" s="9">
        <f>60.6150161378507 * $B$29 / 100</f>
        <v>60.615016137850695</v>
      </c>
      <c r="V67" s="9">
        <f>61.7413217164323 * $B$29 / 100</f>
        <v>61.741321716432303</v>
      </c>
      <c r="W67" s="9">
        <f>62.867627295014 * $B$29 / 100</f>
        <v>62.867627295013996</v>
      </c>
      <c r="X67" s="9">
        <f>63.9939328735956 * $B$29 / 100</f>
        <v>63.993932873595597</v>
      </c>
      <c r="Y67" s="9">
        <f>65.1202384521772 * $B$29 / 100</f>
        <v>65.120238452177205</v>
      </c>
      <c r="Z67" s="9">
        <f>66.1202402158768 * $B$29 / 100</f>
        <v>66.120240215876805</v>
      </c>
      <c r="AA67" s="9">
        <f>67.0781407079489 * $B$29 / 100</f>
        <v>67.078140707948904</v>
      </c>
      <c r="AB67" s="9">
        <f>68.0360412000211 * $B$29 / 100</f>
        <v>68.036041200021103</v>
      </c>
      <c r="AC67" s="9">
        <f>68.9939416920933 * $B$29 / 100</f>
        <v>68.993941692093301</v>
      </c>
      <c r="AD67" s="9">
        <f>69.9518421841655 * $B$29 / 100</f>
        <v>69.9518421841655</v>
      </c>
      <c r="AE67" s="9">
        <f>70.9097426762376 * $B$29 / 100</f>
        <v>70.909742676237599</v>
      </c>
      <c r="AF67" s="9">
        <f>71.8615938930786 * $B$29 / 100</f>
        <v>71.861593893078606</v>
      </c>
      <c r="AG67" s="9">
        <f>72.8010010047752 * $B$29 / 100</f>
        <v>72.801001004775202</v>
      </c>
      <c r="AH67" s="10">
        <f>73.7284396806334 * $B$29 / 100</f>
        <v>73.7284396806334</v>
      </c>
    </row>
    <row r="70" spans="1:34" ht="28.9" customHeight="1" x14ac:dyDescent="0.5">
      <c r="A70" s="1" t="s">
        <v>46</v>
      </c>
      <c r="B70" s="1"/>
    </row>
    <row r="71" spans="1:34" x14ac:dyDescent="0.25">
      <c r="A71" s="43" t="s">
        <v>13</v>
      </c>
      <c r="B71" s="44">
        <v>128</v>
      </c>
      <c r="C71" s="44">
        <v>148</v>
      </c>
      <c r="D71" s="44">
        <v>168</v>
      </c>
      <c r="E71" s="44">
        <v>188</v>
      </c>
      <c r="F71" s="44">
        <v>208</v>
      </c>
      <c r="G71" s="44">
        <v>228</v>
      </c>
      <c r="H71" s="44">
        <v>248</v>
      </c>
      <c r="I71" s="44">
        <v>268</v>
      </c>
      <c r="J71" s="44">
        <v>288</v>
      </c>
      <c r="K71" s="44">
        <v>308</v>
      </c>
      <c r="L71" s="44">
        <v>328</v>
      </c>
      <c r="M71" s="44">
        <v>348</v>
      </c>
      <c r="N71" s="44">
        <v>368</v>
      </c>
      <c r="O71" s="44">
        <v>388</v>
      </c>
      <c r="P71" s="44">
        <v>408</v>
      </c>
      <c r="Q71" s="44">
        <v>428</v>
      </c>
      <c r="R71" s="44">
        <v>448</v>
      </c>
      <c r="S71" s="44">
        <v>468</v>
      </c>
      <c r="T71" s="44">
        <v>488</v>
      </c>
      <c r="U71" s="44">
        <v>508</v>
      </c>
      <c r="V71" s="44">
        <v>528</v>
      </c>
      <c r="W71" s="44">
        <v>548</v>
      </c>
      <c r="X71" s="44">
        <v>568</v>
      </c>
      <c r="Y71" s="44">
        <v>588</v>
      </c>
      <c r="Z71" s="44">
        <v>608</v>
      </c>
      <c r="AA71" s="44">
        <v>628</v>
      </c>
      <c r="AB71" s="44">
        <v>648</v>
      </c>
      <c r="AC71" s="44">
        <v>668</v>
      </c>
      <c r="AD71" s="44">
        <v>688</v>
      </c>
      <c r="AE71" s="44">
        <v>708</v>
      </c>
      <c r="AF71" s="44">
        <v>728</v>
      </c>
      <c r="AG71" s="44">
        <v>748</v>
      </c>
      <c r="AH71" s="45">
        <v>768</v>
      </c>
    </row>
    <row r="72" spans="1:34" x14ac:dyDescent="0.25">
      <c r="A72" s="5" t="s">
        <v>42</v>
      </c>
      <c r="B72" s="6">
        <v>32.438832510451242</v>
      </c>
      <c r="C72" s="6">
        <v>34.881173567252311</v>
      </c>
      <c r="D72" s="6">
        <v>37.163351358784297</v>
      </c>
      <c r="E72" s="6">
        <v>39.313268739754108</v>
      </c>
      <c r="F72" s="6">
        <v>41.351559992239721</v>
      </c>
      <c r="G72" s="6">
        <v>43.267360976384069</v>
      </c>
      <c r="H72" s="6">
        <v>45.183161960528409</v>
      </c>
      <c r="I72" s="6">
        <v>47.098962944672749</v>
      </c>
      <c r="J72" s="6">
        <v>49.014763928817104</v>
      </c>
      <c r="K72" s="6">
        <v>50.820097356214397</v>
      </c>
      <c r="L72" s="6">
        <v>52.45972944849116</v>
      </c>
      <c r="M72" s="6">
        <v>54.099361540767923</v>
      </c>
      <c r="N72" s="6">
        <v>55.738993633044679</v>
      </c>
      <c r="O72" s="6">
        <v>57.378625725321442</v>
      </c>
      <c r="P72" s="6">
        <v>58.925557769978312</v>
      </c>
      <c r="Q72" s="6">
        <v>60.333439743205354</v>
      </c>
      <c r="R72" s="6">
        <v>61.741321716432388</v>
      </c>
      <c r="S72" s="6">
        <v>63.14920368965943</v>
      </c>
      <c r="T72" s="6">
        <v>64.557085662886465</v>
      </c>
      <c r="U72" s="6">
        <v>65.88076509285878</v>
      </c>
      <c r="V72" s="6">
        <v>67.07814070794899</v>
      </c>
      <c r="W72" s="6">
        <v>68.275516323039199</v>
      </c>
      <c r="X72" s="6">
        <v>69.472891938129422</v>
      </c>
      <c r="Y72" s="6">
        <v>70.670267553219631</v>
      </c>
      <c r="Z72" s="6">
        <v>71.862093024544308</v>
      </c>
      <c r="AA72" s="6">
        <v>73.034472077867974</v>
      </c>
      <c r="AB72" s="6">
        <v>74.188326639151853</v>
      </c>
      <c r="AC72" s="6">
        <v>75.324508012612355</v>
      </c>
      <c r="AD72" s="6">
        <v>76.443804230079479</v>
      </c>
      <c r="AE72" s="6">
        <v>77.546946445307128</v>
      </c>
      <c r="AF72" s="6">
        <v>78.634614520680046</v>
      </c>
      <c r="AG72" s="6">
        <v>79.707441927592683</v>
      </c>
      <c r="AH72" s="7">
        <v>80.766020060822427</v>
      </c>
    </row>
    <row r="73" spans="1:34" x14ac:dyDescent="0.25">
      <c r="A73" s="8" t="s">
        <v>43</v>
      </c>
      <c r="B73" s="9">
        <f>32.4388325104512 * $B$29 / 100</f>
        <v>32.438832510451199</v>
      </c>
      <c r="C73" s="9">
        <f>34.8811735672523 * $B$29 / 100</f>
        <v>34.881173567252297</v>
      </c>
      <c r="D73" s="9">
        <f>37.1633513587843 * $B$29 / 100</f>
        <v>37.163351358784297</v>
      </c>
      <c r="E73" s="9">
        <f>39.3132687397541 * $B$29 / 100</f>
        <v>39.313268739754101</v>
      </c>
      <c r="F73" s="9">
        <f>41.3515599922397 * $B$29 / 100</f>
        <v>41.3515599922397</v>
      </c>
      <c r="G73" s="9">
        <f>43.267360976384 * $B$29 / 100</f>
        <v>43.267360976383998</v>
      </c>
      <c r="H73" s="9">
        <f>45.1831619605284 * $B$29 / 100</f>
        <v>45.183161960528402</v>
      </c>
      <c r="I73" s="9">
        <f>47.0989629446727 * $B$29 / 100</f>
        <v>47.098962944672706</v>
      </c>
      <c r="J73" s="9">
        <f>49.014763928817 * $B$29 / 100</f>
        <v>49.014763928817004</v>
      </c>
      <c r="K73" s="9">
        <f>50.8200973562144 * $B$29 / 100</f>
        <v>50.820097356214404</v>
      </c>
      <c r="L73" s="9">
        <f>52.4597294484911 * $B$29 / 100</f>
        <v>52.45972944849111</v>
      </c>
      <c r="M73" s="9">
        <f>54.0993615407679 * $B$29 / 100</f>
        <v>54.099361540767902</v>
      </c>
      <c r="N73" s="9">
        <f>55.7389936330446 * $B$29 / 100</f>
        <v>55.738993633044601</v>
      </c>
      <c r="O73" s="9">
        <f>57.3786257253214 * $B$29 / 100</f>
        <v>57.378625725321399</v>
      </c>
      <c r="P73" s="9">
        <f>58.9255577699783 * $B$29 / 100</f>
        <v>58.925557769978298</v>
      </c>
      <c r="Q73" s="9">
        <f>60.3334397432053 * $B$29 / 100</f>
        <v>60.333439743205297</v>
      </c>
      <c r="R73" s="9">
        <f>61.7413217164323 * $B$29 / 100</f>
        <v>61.741321716432303</v>
      </c>
      <c r="S73" s="9">
        <f>63.1492036896594 * $B$29 / 100</f>
        <v>63.149203689659402</v>
      </c>
      <c r="T73" s="9">
        <f>64.5570856628864 * $B$29 / 100</f>
        <v>64.557085662886394</v>
      </c>
      <c r="U73" s="9">
        <f>65.8807650928587 * $B$29 / 100</f>
        <v>65.880765092858695</v>
      </c>
      <c r="V73" s="9">
        <f>67.0781407079489 * $B$29 / 100</f>
        <v>67.078140707948904</v>
      </c>
      <c r="W73" s="9">
        <f>68.2755163230392 * $B$29 / 100</f>
        <v>68.275516323039199</v>
      </c>
      <c r="X73" s="9">
        <f>69.4728919381294 * $B$29 / 100</f>
        <v>69.472891938129393</v>
      </c>
      <c r="Y73" s="9">
        <f>70.6702675532196 * $B$29 / 100</f>
        <v>70.670267553219603</v>
      </c>
      <c r="Z73" s="9">
        <f>71.8620930245443 * $B$29 / 100</f>
        <v>71.862093024544293</v>
      </c>
      <c r="AA73" s="9">
        <f>73.0344720778679 * $B$29 / 100</f>
        <v>73.034472077867903</v>
      </c>
      <c r="AB73" s="9">
        <f>74.1883266391518 * $B$29 / 100</f>
        <v>74.188326639151796</v>
      </c>
      <c r="AC73" s="9">
        <f>75.3245080126123 * $B$29 / 100</f>
        <v>75.324508012612299</v>
      </c>
      <c r="AD73" s="9">
        <f>76.4438042300794 * $B$29 / 100</f>
        <v>76.443804230079394</v>
      </c>
      <c r="AE73" s="9">
        <f>77.5469464453071 * $B$29 / 100</f>
        <v>77.5469464453071</v>
      </c>
      <c r="AF73" s="9">
        <f>78.63461452068 * $B$29 / 100</f>
        <v>78.634614520680003</v>
      </c>
      <c r="AG73" s="9">
        <f>79.7074419275926 * $B$29 / 100</f>
        <v>79.707441927592598</v>
      </c>
      <c r="AH73" s="10">
        <f>80.7660200608224 * $B$29 / 100</f>
        <v>80.766020060822399</v>
      </c>
    </row>
    <row r="76" spans="1:34" ht="28.9" customHeight="1" x14ac:dyDescent="0.5">
      <c r="A76" s="1" t="s">
        <v>20</v>
      </c>
      <c r="B76" s="1"/>
    </row>
    <row r="77" spans="1:34" x14ac:dyDescent="0.25">
      <c r="A77" s="43" t="s">
        <v>16</v>
      </c>
      <c r="B77" s="44">
        <v>-80</v>
      </c>
      <c r="C77" s="44">
        <v>-70</v>
      </c>
      <c r="D77" s="44">
        <v>-60</v>
      </c>
      <c r="E77" s="44">
        <v>-50</v>
      </c>
      <c r="F77" s="44">
        <v>-40</v>
      </c>
      <c r="G77" s="44">
        <v>-30</v>
      </c>
      <c r="H77" s="44">
        <v>-20</v>
      </c>
      <c r="I77" s="44">
        <v>-10</v>
      </c>
      <c r="J77" s="44">
        <v>0</v>
      </c>
      <c r="K77" s="44">
        <v>10</v>
      </c>
      <c r="L77" s="44">
        <v>20</v>
      </c>
      <c r="M77" s="44">
        <v>30</v>
      </c>
      <c r="N77" s="44">
        <v>40</v>
      </c>
      <c r="O77" s="44">
        <v>50</v>
      </c>
      <c r="P77" s="44">
        <v>60</v>
      </c>
      <c r="Q77" s="44">
        <v>70</v>
      </c>
      <c r="R77" s="45">
        <v>80</v>
      </c>
    </row>
    <row r="78" spans="1:34" x14ac:dyDescent="0.25">
      <c r="A78" s="5" t="s">
        <v>42</v>
      </c>
      <c r="B78" s="6">
        <v>51.803876611580463</v>
      </c>
      <c r="C78" s="6">
        <v>52.623692657718841</v>
      </c>
      <c r="D78" s="6">
        <v>53.443508703857219</v>
      </c>
      <c r="E78" s="6">
        <v>54.263324749995597</v>
      </c>
      <c r="F78" s="6">
        <v>55.083140796133968</v>
      </c>
      <c r="G78" s="6">
        <v>55.902956842272353</v>
      </c>
      <c r="H78" s="6">
        <v>56.722772888410731</v>
      </c>
      <c r="I78" s="6">
        <v>57.542588934549123</v>
      </c>
      <c r="J78" s="6">
        <v>58.362404980687486</v>
      </c>
      <c r="K78" s="6">
        <v>59.066345967301011</v>
      </c>
      <c r="L78" s="6">
        <v>59.770286953914542</v>
      </c>
      <c r="M78" s="6">
        <v>60.474227940528053</v>
      </c>
      <c r="N78" s="6">
        <v>61.17816892714157</v>
      </c>
      <c r="O78" s="6">
        <v>61.882109913755087</v>
      </c>
      <c r="P78" s="6">
        <v>62.586050900368612</v>
      </c>
      <c r="Q78" s="6">
        <v>63.289991886982129</v>
      </c>
      <c r="R78" s="7">
        <v>63.993932873595647</v>
      </c>
    </row>
    <row r="79" spans="1:34" x14ac:dyDescent="0.25">
      <c r="A79" s="8" t="s">
        <v>43</v>
      </c>
      <c r="B79" s="9">
        <f>51.8038766115804 * $B$29 / 100</f>
        <v>51.803876611580399</v>
      </c>
      <c r="C79" s="9">
        <f>52.6236926577188 * $B$29 / 100</f>
        <v>52.623692657718806</v>
      </c>
      <c r="D79" s="9">
        <f>53.4435087038572 * $B$29 / 100</f>
        <v>53.443508703857198</v>
      </c>
      <c r="E79" s="9">
        <f>54.2633247499956 * $B$29 / 100</f>
        <v>54.263324749995597</v>
      </c>
      <c r="F79" s="9">
        <f>55.0831407961339 * $B$29 / 100</f>
        <v>55.083140796133897</v>
      </c>
      <c r="G79" s="9">
        <f>55.9029568422723 * $B$29 / 100</f>
        <v>55.902956842272303</v>
      </c>
      <c r="H79" s="9">
        <f>56.7227728884107 * $B$29 / 100</f>
        <v>56.722772888410702</v>
      </c>
      <c r="I79" s="9">
        <f>57.5425889345491 * $B$29 / 100</f>
        <v>57.542588934549102</v>
      </c>
      <c r="J79" s="9">
        <f>58.3624049806874 * $B$29 / 100</f>
        <v>58.362404980687394</v>
      </c>
      <c r="K79" s="9">
        <f>59.066345967301 * $B$29 / 100</f>
        <v>59.066345967300997</v>
      </c>
      <c r="L79" s="9">
        <f>59.7702869539145 * $B$29 / 100</f>
        <v>59.7702869539145</v>
      </c>
      <c r="M79" s="9">
        <f>60.474227940528 * $B$29 / 100</f>
        <v>60.474227940527996</v>
      </c>
      <c r="N79" s="9">
        <f>61.1781689271415 * $B$29 / 100</f>
        <v>61.178168927141499</v>
      </c>
      <c r="O79" s="9">
        <f>61.882109913755 * $B$29 / 100</f>
        <v>61.882109913755002</v>
      </c>
      <c r="P79" s="9">
        <f>62.5860509003686 * $B$29 / 100</f>
        <v>62.586050900368598</v>
      </c>
      <c r="Q79" s="9">
        <f>63.2899918869821 * $B$29 / 100</f>
        <v>63.289991886982101</v>
      </c>
      <c r="R79" s="10">
        <f>63.9939328735956 * $B$29 / 100</f>
        <v>63.993932873595597</v>
      </c>
    </row>
  </sheetData>
  <sheetProtection algorithmName="SHA-512" hashValue="RBxeSO2eoKcZ8smDvTrjDJJ4+j9c/v13Ta4eD4kHokO5e6T0L31ntOP/RCTf8vkMl5NGgVPcwajS7VxHCDhc6A==" saltValue="IMWYxGE8hfmOTTo9V488Tg==" spinCount="100000" sheet="1" objects="1" scenarios="1"/>
  <protectedRanges>
    <protectedRange sqref="B29:B31" name="Range1"/>
  </protectedRange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Offset</vt:lpstr>
      <vt:lpstr>Short Pulse Adder</vt:lpstr>
      <vt:lpstr>Minimum Pulse Width</vt:lpstr>
      <vt:lpstr>Flow Rate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Steven Gerakelis</cp:lastModifiedBy>
  <dcterms:created xsi:type="dcterms:W3CDTF">2022-05-18T04:07:11Z</dcterms:created>
  <dcterms:modified xsi:type="dcterms:W3CDTF">2022-05-23T00:02:20Z</dcterms:modified>
</cp:coreProperties>
</file>