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18BB3A18-D65E-4582-B69D-DF7C0E382DA5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<sst xmlns="http://schemas.openxmlformats.org/spreadsheetml/2006/main" count="294" uniqueCount="44">
  <si>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</si>
  <si>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</si>
  <si>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HP525S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</si>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</sst>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46065B-55E0-4566-AC84-791CDA3DE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A6E69C-16E1-4F3F-B538-58688194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CDE5C8-4663-4FD2-8587-B431FC04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42B74A-35C5-46F6-804D-351A2AE20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93400-5DDD-447E-A281-016AF2E6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BCB6BD-7FB6-44DF-904C-D0635A023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A48704-88EB-4984-AD5A-969964206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D0C502-B4A1-471D-BFEC-B7879DC41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51.921682922097403</v>
      </c>
      <c r="C41" s="6">
        <f>51.9216829220973 * $B$36 / 100</f>
        <v>51.921682922097297</v>
      </c>
      <c r="D41" s="6">
        <v>6.542016666666667</v>
      </c>
      <c r="E41" s="7">
        <f>6.54201666666666 * $B$36 / 100</f>
        <v>6.5420166666666599</v>
      </c>
    </row>
    <row r="42" spans="1:5" x14ac:dyDescent="0.25">
      <c r="A42" s="5">
        <v>5</v>
      </c>
      <c r="B42" s="6">
        <v>52.220544013121931</v>
      </c>
      <c r="C42" s="6">
        <f>52.2205440131219 * $B$36 / 100</f>
        <v>52.220544013121895</v>
      </c>
      <c r="D42" s="6">
        <v>6.5796725000000009</v>
      </c>
      <c r="E42" s="7">
        <f>6.5796725 * $B$36 / 100</f>
        <v>6.5796725</v>
      </c>
    </row>
    <row r="43" spans="1:5" x14ac:dyDescent="0.25">
      <c r="A43" s="5">
        <v>10</v>
      </c>
      <c r="B43" s="6">
        <v>52.519405104146458</v>
      </c>
      <c r="C43" s="6">
        <f>52.5194051041464 * $B$36 / 100</f>
        <v>52.519405104146401</v>
      </c>
      <c r="D43" s="6">
        <v>6.6173283333333339</v>
      </c>
      <c r="E43" s="7">
        <f>6.61732833333333 * $B$36 / 100</f>
        <v>6.6173283333333304</v>
      </c>
    </row>
    <row r="44" spans="1:5" x14ac:dyDescent="0.25">
      <c r="A44" s="5">
        <v>15</v>
      </c>
      <c r="B44" s="6">
        <v>52.818266195170999</v>
      </c>
      <c r="C44" s="6">
        <f>52.818266195171 * $B$36 / 100</f>
        <v>52.818266195170999</v>
      </c>
      <c r="D44" s="6">
        <v>6.6549841666666678</v>
      </c>
      <c r="E44" s="7">
        <f>6.65498416666666 * $B$36 / 100</f>
        <v>6.6549841666666598</v>
      </c>
    </row>
    <row r="45" spans="1:5" x14ac:dyDescent="0.25">
      <c r="A45" s="5">
        <v>20</v>
      </c>
      <c r="B45" s="6">
        <v>53.117127286195533</v>
      </c>
      <c r="C45" s="6">
        <f>53.1171272861955 * $B$36 / 100</f>
        <v>53.117127286195498</v>
      </c>
      <c r="D45" s="6">
        <v>6.6926399999999999</v>
      </c>
      <c r="E45" s="7">
        <f>6.69264 * $B$36 / 100</f>
        <v>6.6926399999999999</v>
      </c>
    </row>
    <row r="46" spans="1:5" x14ac:dyDescent="0.25">
      <c r="A46" s="5">
        <v>25</v>
      </c>
      <c r="B46" s="6">
        <v>53.41598837722006</v>
      </c>
      <c r="C46" s="6">
        <f>53.41598837722 * $B$36 / 100</f>
        <v>53.415988377220003</v>
      </c>
      <c r="D46" s="6">
        <v>6.7302958333333338</v>
      </c>
      <c r="E46" s="7">
        <f>6.73029583333333 * $B$36 / 100</f>
        <v>6.7302958333333303</v>
      </c>
    </row>
    <row r="47" spans="1:5" x14ac:dyDescent="0.25">
      <c r="A47" s="5">
        <v>30</v>
      </c>
      <c r="B47" s="6">
        <v>53.714849468244587</v>
      </c>
      <c r="C47" s="6">
        <f>53.7148494682445 * $B$36 / 100</f>
        <v>53.714849468244502</v>
      </c>
      <c r="D47" s="6">
        <v>6.7679516666666668</v>
      </c>
      <c r="E47" s="7">
        <f>6.76795166666666 * $B$36 / 100</f>
        <v>6.7679516666666597</v>
      </c>
    </row>
    <row r="48" spans="1:5" x14ac:dyDescent="0.25">
      <c r="A48" s="5">
        <v>35</v>
      </c>
      <c r="B48" s="6">
        <v>54.013710559269128</v>
      </c>
      <c r="C48" s="6">
        <f>54.0137105592691 * $B$36 / 100</f>
        <v>54.0137105592691</v>
      </c>
      <c r="D48" s="6">
        <v>6.8056075000000007</v>
      </c>
      <c r="E48" s="7">
        <f>6.8056075 * $B$36 / 100</f>
        <v>6.8056074999999998</v>
      </c>
    </row>
    <row r="49" spans="1:18" x14ac:dyDescent="0.25">
      <c r="A49" s="5">
        <v>40</v>
      </c>
      <c r="B49" s="6">
        <v>54.312571650293663</v>
      </c>
      <c r="C49" s="6">
        <f>54.3125716502936 * $B$36 / 100</f>
        <v>54.312571650293606</v>
      </c>
      <c r="D49" s="6">
        <v>6.8432633333333346</v>
      </c>
      <c r="E49" s="7">
        <f>6.84326333333333 * $B$36 / 100</f>
        <v>6.8432633333333293</v>
      </c>
    </row>
    <row r="50" spans="1:18" x14ac:dyDescent="0.25">
      <c r="A50" s="5">
        <v>45</v>
      </c>
      <c r="B50" s="6">
        <v>54.611432741318197</v>
      </c>
      <c r="C50" s="6">
        <f>54.6114327413182 * $B$36 / 100</f>
        <v>54.611432741318197</v>
      </c>
      <c r="D50" s="6">
        <v>6.8809191666666667</v>
      </c>
      <c r="E50" s="7">
        <f>6.88091916666666 * $B$36 / 100</f>
        <v>6.8809191666666596</v>
      </c>
    </row>
    <row r="51" spans="1:18" x14ac:dyDescent="0.25">
      <c r="A51" s="5">
        <v>50</v>
      </c>
      <c r="B51" s="6">
        <v>54.910293832342731</v>
      </c>
      <c r="C51" s="6">
        <f>54.9102938323427 * $B$36 / 100</f>
        <v>54.910293832342703</v>
      </c>
      <c r="D51" s="6">
        <v>6.9185750000000006</v>
      </c>
      <c r="E51" s="7">
        <f>6.918575 * $B$36 / 100</f>
        <v>6.9185749999999997</v>
      </c>
    </row>
    <row r="52" spans="1:18" x14ac:dyDescent="0.25">
      <c r="A52" s="5">
        <v>55</v>
      </c>
      <c r="B52" s="6">
        <v>55.209154923367258</v>
      </c>
      <c r="C52" s="6">
        <f>55.2091549233672 * $B$36 / 100</f>
        <v>55.209154923367208</v>
      </c>
      <c r="D52" s="6">
        <v>6.9562308333333336</v>
      </c>
      <c r="E52" s="7">
        <f>6.95623083333333 * $B$36 / 100</f>
        <v>6.9562308333333309</v>
      </c>
    </row>
    <row r="53" spans="1:18" x14ac:dyDescent="0.25">
      <c r="A53" s="5">
        <v>60</v>
      </c>
      <c r="B53" s="6">
        <v>55.508016014391792</v>
      </c>
      <c r="C53" s="6">
        <f>55.5080160143917 * $B$36 / 100</f>
        <v>55.5080160143917</v>
      </c>
      <c r="D53" s="6">
        <v>6.9938866666666666</v>
      </c>
      <c r="E53" s="7">
        <f>6.99388666666666 * $B$36 / 100</f>
        <v>6.9938866666666604</v>
      </c>
    </row>
    <row r="54" spans="1:18" x14ac:dyDescent="0.25">
      <c r="A54" s="5">
        <v>65</v>
      </c>
      <c r="B54" s="6">
        <v>55.806877105416334</v>
      </c>
      <c r="C54" s="6">
        <f>55.8068771054163 * $B$36 / 100</f>
        <v>55.806877105416298</v>
      </c>
      <c r="D54" s="6">
        <v>7.0315424999999996</v>
      </c>
      <c r="E54" s="7">
        <f>7.0315425 * $B$36 / 100</f>
        <v>7.0315424999999996</v>
      </c>
    </row>
    <row r="55" spans="1:18" x14ac:dyDescent="0.25">
      <c r="A55" s="5">
        <v>70</v>
      </c>
      <c r="B55" s="6">
        <v>56.105738196440861</v>
      </c>
      <c r="C55" s="6">
        <f>56.1057381964408 * $B$36 / 100</f>
        <v>56.105738196440797</v>
      </c>
      <c r="D55" s="6">
        <v>7.0691983333333326</v>
      </c>
      <c r="E55" s="7">
        <f>7.06919833333333 * $B$36 / 100</f>
        <v>7.0691983333333299</v>
      </c>
    </row>
    <row r="56" spans="1:18" x14ac:dyDescent="0.25">
      <c r="A56" s="5">
        <v>75</v>
      </c>
      <c r="B56" s="6">
        <v>56.404599287465388</v>
      </c>
      <c r="C56" s="6">
        <f>56.4045992874653 * $B$36 / 100</f>
        <v>56.404599287465295</v>
      </c>
      <c r="D56" s="6">
        <v>7.1068541666666674</v>
      </c>
      <c r="E56" s="7">
        <f>7.10685416666666 * $B$36 / 100</f>
        <v>7.1068541666666603</v>
      </c>
    </row>
    <row r="57" spans="1:18" x14ac:dyDescent="0.25">
      <c r="A57" s="8">
        <v>80</v>
      </c>
      <c r="B57" s="9">
        <v>56.703460378489929</v>
      </c>
      <c r="C57" s="9">
        <f>56.7034603784899 * $B$36 / 100</f>
        <v>56.703460378489901</v>
      </c>
      <c r="D57" s="9">
        <v>7.1445100000000012</v>
      </c>
      <c r="E57" s="10">
        <f>7.14451 * $B$36 / 100</f>
        <v>7.1445100000000004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29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5.8205252516162194</v>
      </c>
      <c r="C67" s="31">
        <v>5.1165245497076377</v>
      </c>
      <c r="D67" s="31">
        <v>4.4895330023415774</v>
      </c>
      <c r="E67" s="31">
        <v>3.933470215302286</v>
      </c>
      <c r="F67" s="31">
        <v>3.4425058809362459</v>
      </c>
      <c r="G67" s="31">
        <v>3.0110597781521862</v>
      </c>
      <c r="H67" s="31">
        <v>2.6338017724210609</v>
      </c>
      <c r="I67" s="31">
        <v>2.3056518157760619</v>
      </c>
      <c r="J67" s="31">
        <v>2.0217799468126212</v>
      </c>
      <c r="K67" s="31">
        <v>1.7776062906883989</v>
      </c>
      <c r="L67" s="31">
        <v>1.5688010591232999</v>
      </c>
      <c r="M67" s="31">
        <v>1.3912845503994611</v>
      </c>
      <c r="N67" s="31">
        <v>1.241227149361247</v>
      </c>
      <c r="O67" s="31">
        <v>1.115049327415272</v>
      </c>
      <c r="P67" s="31">
        <v>1.009421642530387</v>
      </c>
      <c r="Q67" s="31">
        <v>0.92126473923765673</v>
      </c>
      <c r="R67" s="31">
        <v>0.84774934863040785</v>
      </c>
      <c r="S67" s="31">
        <v>0.78629628836417764</v>
      </c>
      <c r="T67" s="31">
        <v>0.73457646265676946</v>
      </c>
      <c r="U67" s="31">
        <v>0.69051086228819369</v>
      </c>
      <c r="V67" s="31">
        <v>0.65227056460071609</v>
      </c>
      <c r="W67" s="31">
        <v>0.61827673349883305</v>
      </c>
      <c r="X67" s="31">
        <v>0.58720061944926449</v>
      </c>
      <c r="Y67" s="31">
        <v>0.5579635594809691</v>
      </c>
      <c r="Z67" s="31">
        <v>0.52973697718516466</v>
      </c>
      <c r="AA67" s="31">
        <v>0.50194238271530978</v>
      </c>
      <c r="AB67" s="31">
        <v>0.47425137278702162</v>
      </c>
      <c r="AC67" s="32">
        <v>0.44658563067824281</v>
      </c>
    </row>
    <row r="68" spans="1:29" x14ac:dyDescent="0.25">
      <c r="A68" s="30">
        <v>5</v>
      </c>
      <c r="B68" s="31">
        <v>5.8710659856451706</v>
      </c>
      <c r="C68" s="31">
        <v>5.1611782244347717</v>
      </c>
      <c r="D68" s="31">
        <v>4.5287791493589058</v>
      </c>
      <c r="E68" s="31">
        <v>3.96776907070798</v>
      </c>
      <c r="F68" s="31">
        <v>3.472298385334629</v>
      </c>
      <c r="G68" s="31">
        <v>3.0367675766537299</v>
      </c>
      <c r="H68" s="31">
        <v>2.6558272146423931</v>
      </c>
      <c r="I68" s="31">
        <v>2.324377955839958</v>
      </c>
      <c r="J68" s="31">
        <v>2.037570543348016</v>
      </c>
      <c r="K68" s="31">
        <v>1.7908058068303749</v>
      </c>
      <c r="L68" s="31">
        <v>1.5797346625130899</v>
      </c>
      <c r="M68" s="31">
        <v>1.4002581131844529</v>
      </c>
      <c r="N68" s="31">
        <v>1.2485272481949869</v>
      </c>
      <c r="O68" s="31">
        <v>1.1209432434574489</v>
      </c>
      <c r="P68" s="31">
        <v>1.0141573614468411</v>
      </c>
      <c r="Q68" s="31">
        <v>0.92507095120039196</v>
      </c>
      <c r="R68" s="31">
        <v>0.85083544831757052</v>
      </c>
      <c r="S68" s="31">
        <v>0.78885237496006688</v>
      </c>
      <c r="T68" s="31">
        <v>0.73677333985184479</v>
      </c>
      <c r="U68" s="31">
        <v>0.69250003827906148</v>
      </c>
      <c r="V68" s="31">
        <v>0.65418425209013165</v>
      </c>
      <c r="W68" s="31">
        <v>0.62022784969571099</v>
      </c>
      <c r="X68" s="31">
        <v>0.58928278606866158</v>
      </c>
      <c r="Y68" s="31">
        <v>0.56025110274411261</v>
      </c>
      <c r="Z68" s="31">
        <v>0.53228492781941328</v>
      </c>
      <c r="AA68" s="31">
        <v>0.5047864759541838</v>
      </c>
      <c r="AB68" s="31">
        <v>0.47740804837020617</v>
      </c>
      <c r="AC68" s="32">
        <v>0.45005203285154849</v>
      </c>
    </row>
    <row r="69" spans="1:29" x14ac:dyDescent="0.25">
      <c r="A69" s="30">
        <v>10</v>
      </c>
      <c r="B69" s="31">
        <v>5.9221402867141641</v>
      </c>
      <c r="C69" s="31">
        <v>5.2063263799680213</v>
      </c>
      <c r="D69" s="31">
        <v>4.5684821792969101</v>
      </c>
      <c r="E69" s="31">
        <v>4.0024886994973823</v>
      </c>
      <c r="F69" s="31">
        <v>3.5024770419282349</v>
      </c>
      <c r="G69" s="31">
        <v>3.0628283945104831</v>
      </c>
      <c r="H69" s="31">
        <v>2.6781740317274041</v>
      </c>
      <c r="I69" s="31">
        <v>2.3433953146244821</v>
      </c>
      <c r="J69" s="31">
        <v>2.0536236908094572</v>
      </c>
      <c r="K69" s="31">
        <v>1.8042406944523</v>
      </c>
      <c r="L69" s="31">
        <v>1.590877946285211</v>
      </c>
      <c r="M69" s="31">
        <v>1.4094171536026361</v>
      </c>
      <c r="N69" s="31">
        <v>1.2559901102612481</v>
      </c>
      <c r="O69" s="31">
        <v>1.126978696679958</v>
      </c>
      <c r="P69" s="31">
        <v>1.019014879839927</v>
      </c>
      <c r="Q69" s="31">
        <v>0.92898071328452114</v>
      </c>
      <c r="R69" s="31">
        <v>0.85400833711937718</v>
      </c>
      <c r="S69" s="31">
        <v>0.79147997801233205</v>
      </c>
      <c r="T69" s="31">
        <v>0.73902794919349113</v>
      </c>
      <c r="U69" s="31">
        <v>0.69453465045518026</v>
      </c>
      <c r="V69" s="31">
        <v>0.65613256815196419</v>
      </c>
      <c r="W69" s="31">
        <v>0.62220427520064725</v>
      </c>
      <c r="X69" s="31">
        <v>0.59138243108024113</v>
      </c>
      <c r="Y69" s="31">
        <v>0.56254978183202731</v>
      </c>
      <c r="Z69" s="31">
        <v>0.53483916005950871</v>
      </c>
      <c r="AA69" s="31">
        <v>0.50763348492844429</v>
      </c>
      <c r="AB69" s="31">
        <v>0.48056576216679758</v>
      </c>
      <c r="AC69" s="32">
        <v>0.45351908406478358</v>
      </c>
    </row>
    <row r="70" spans="1:29" x14ac:dyDescent="0.25">
      <c r="A70" s="30">
        <v>15</v>
      </c>
      <c r="B70" s="31">
        <v>5.9737513194164409</v>
      </c>
      <c r="C70" s="31">
        <v>5.251972062926427</v>
      </c>
      <c r="D70" s="31">
        <v>4.6086450208004166</v>
      </c>
      <c r="E70" s="31">
        <v>4.0376319123411157</v>
      </c>
      <c r="F70" s="31">
        <v>3.5330445434134701</v>
      </c>
      <c r="G70" s="31">
        <v>3.0892448064446518</v>
      </c>
      <c r="H70" s="31">
        <v>2.7008446804240891</v>
      </c>
      <c r="I70" s="31">
        <v>2.362706230903417</v>
      </c>
      <c r="J70" s="31">
        <v>2.0699416099965311</v>
      </c>
      <c r="K70" s="31">
        <v>1.8179130563795489</v>
      </c>
      <c r="L70" s="31">
        <v>1.602232895290826</v>
      </c>
      <c r="M70" s="31">
        <v>1.418763538530964</v>
      </c>
      <c r="N70" s="31">
        <v>1.2636174844627841</v>
      </c>
      <c r="O70" s="31">
        <v>1.1331573180113541</v>
      </c>
      <c r="P70" s="31">
        <v>1.023995710663973</v>
      </c>
      <c r="Q70" s="31">
        <v>0.9329954204701828</v>
      </c>
      <c r="R70" s="31">
        <v>0.85726929204175473</v>
      </c>
      <c r="S70" s="31">
        <v>0.7941802565526882</v>
      </c>
      <c r="T70" s="31">
        <v>0.741341331739232</v>
      </c>
      <c r="U70" s="31">
        <v>0.69661562189987059</v>
      </c>
      <c r="V70" s="31">
        <v>0.65811631789531166</v>
      </c>
      <c r="W70" s="31">
        <v>0.62420669714851762</v>
      </c>
      <c r="X70" s="31">
        <v>0.59350012364466298</v>
      </c>
      <c r="Y70" s="31">
        <v>0.56486004793116784</v>
      </c>
      <c r="Z70" s="31">
        <v>0.53740000711768576</v>
      </c>
      <c r="AA70" s="31">
        <v>0.51048362487615162</v>
      </c>
      <c r="AB70" s="31">
        <v>0.48372461144066392</v>
      </c>
      <c r="AC70" s="32">
        <v>0.45698676360757767</v>
      </c>
    </row>
    <row r="71" spans="1:29" x14ac:dyDescent="0.25">
      <c r="A71" s="30">
        <v>20</v>
      </c>
      <c r="B71" s="31">
        <v>6.0259022573409933</v>
      </c>
      <c r="C71" s="31">
        <v>5.2981183289247697</v>
      </c>
      <c r="D71" s="31">
        <v>4.6492706115100004</v>
      </c>
      <c r="E71" s="31">
        <v>4.0732015289055408</v>
      </c>
      <c r="F71" s="31">
        <v>3.5640035914824928</v>
      </c>
      <c r="G71" s="31">
        <v>3.1160193961741869</v>
      </c>
      <c r="H71" s="31">
        <v>2.7238416264761911</v>
      </c>
      <c r="I71" s="31">
        <v>2.3823130524462992</v>
      </c>
      <c r="J71" s="31">
        <v>2.086526530704556</v>
      </c>
      <c r="K71" s="31">
        <v>1.831825004433236</v>
      </c>
      <c r="L71" s="31">
        <v>1.613801503376848</v>
      </c>
      <c r="M71" s="31">
        <v>1.4282991438421411</v>
      </c>
      <c r="N71" s="31">
        <v>1.27141112869809</v>
      </c>
      <c r="O71" s="31">
        <v>1.139480747375913</v>
      </c>
      <c r="P71" s="31">
        <v>1.029101375869071</v>
      </c>
      <c r="Q71" s="31">
        <v>0.93711647673324561</v>
      </c>
      <c r="R71" s="31">
        <v>0.86061959908636787</v>
      </c>
      <c r="S71" s="31">
        <v>0.79695437860858043</v>
      </c>
      <c r="T71" s="31">
        <v>0.74371453754230454</v>
      </c>
      <c r="U71" s="31">
        <v>0.69874388469215531</v>
      </c>
      <c r="V71" s="31">
        <v>0.66013631542500484</v>
      </c>
      <c r="W71" s="31">
        <v>0.62623581166996634</v>
      </c>
      <c r="X71" s="31">
        <v>0.5956364419183604</v>
      </c>
      <c r="Y71" s="31">
        <v>0.56718236122376098</v>
      </c>
      <c r="Z71" s="31">
        <v>0.53996781120198822</v>
      </c>
      <c r="AA71" s="31">
        <v>0.51333712003111209</v>
      </c>
      <c r="AB71" s="31">
        <v>0.48688470245137871</v>
      </c>
      <c r="AC71" s="32">
        <v>0.4604550597653122</v>
      </c>
    </row>
    <row r="72" spans="1:29" x14ac:dyDescent="0.25">
      <c r="A72" s="30">
        <v>25</v>
      </c>
      <c r="B72" s="31">
        <v>6.0785962830725264</v>
      </c>
      <c r="C72" s="31">
        <v>5.3447682425735454</v>
      </c>
      <c r="D72" s="31">
        <v>4.6903618980619486</v>
      </c>
      <c r="E72" s="31">
        <v>4.1092003778527468</v>
      </c>
      <c r="F72" s="31">
        <v>3.5953568968231862</v>
      </c>
      <c r="G72" s="31">
        <v>3.1431547564127542</v>
      </c>
      <c r="H72" s="31">
        <v>2.7471673446231688</v>
      </c>
      <c r="I72" s="31">
        <v>2.4022181360183819</v>
      </c>
      <c r="J72" s="31">
        <v>2.103380691724587</v>
      </c>
      <c r="K72" s="31">
        <v>1.845978659430205</v>
      </c>
      <c r="L72" s="31">
        <v>1.6255857733859089</v>
      </c>
      <c r="M72" s="31">
        <v>1.4380258544045901</v>
      </c>
      <c r="N72" s="31">
        <v>1.279372809861381</v>
      </c>
      <c r="O72" s="31">
        <v>1.1459506336936529</v>
      </c>
      <c r="P72" s="31">
        <v>1.034333406401011</v>
      </c>
      <c r="Q72" s="31">
        <v>0.94134529504530096</v>
      </c>
      <c r="R72" s="31">
        <v>0.86406055325059317</v>
      </c>
      <c r="S72" s="31">
        <v>0.79980352120319809</v>
      </c>
      <c r="T72" s="31">
        <v>0.74614862565167228</v>
      </c>
      <c r="U72" s="31">
        <v>0.70092037990679923</v>
      </c>
      <c r="V72" s="31">
        <v>0.66219338384159765</v>
      </c>
      <c r="W72" s="31">
        <v>0.62829232389132617</v>
      </c>
      <c r="X72" s="31">
        <v>0.59779197305346055</v>
      </c>
      <c r="Y72" s="31">
        <v>0.56951719088773678</v>
      </c>
      <c r="Z72" s="31">
        <v>0.54254292351611944</v>
      </c>
      <c r="AA72" s="31">
        <v>0.51619420362282931</v>
      </c>
      <c r="AB72" s="31">
        <v>0.49004615045426347</v>
      </c>
      <c r="AC72" s="32">
        <v>0.46392396981910972</v>
      </c>
    </row>
    <row r="73" spans="1:29" x14ac:dyDescent="0.25">
      <c r="A73" s="30">
        <v>30</v>
      </c>
      <c r="B73" s="31">
        <v>6.1318365881915016</v>
      </c>
      <c r="C73" s="31">
        <v>5.3919248774790072</v>
      </c>
      <c r="D73" s="31">
        <v>4.7319218360883104</v>
      </c>
      <c r="E73" s="31">
        <v>4.1456312968405644</v>
      </c>
      <c r="F73" s="31">
        <v>3.6271071791191751</v>
      </c>
      <c r="G73" s="31">
        <v>3.1706534888697742</v>
      </c>
      <c r="H73" s="31">
        <v>2.770824318600237</v>
      </c>
      <c r="I73" s="31">
        <v>2.4224238473806698</v>
      </c>
      <c r="J73" s="31">
        <v>2.1205063408434128</v>
      </c>
      <c r="K73" s="31">
        <v>1.860376151183049</v>
      </c>
      <c r="L73" s="31">
        <v>1.637587717156386</v>
      </c>
      <c r="M73" s="31">
        <v>1.447945564082485</v>
      </c>
      <c r="N73" s="31">
        <v>1.287504303842623</v>
      </c>
      <c r="O73" s="31">
        <v>1.1525686348803239</v>
      </c>
      <c r="P73" s="31">
        <v>1.0396933422013499</v>
      </c>
      <c r="Q73" s="31">
        <v>0.94568329737368861</v>
      </c>
      <c r="R73" s="31">
        <v>0.8675934585275773</v>
      </c>
      <c r="S73" s="31">
        <v>0.80272887035546625</v>
      </c>
      <c r="T73" s="31">
        <v>0.74864466411207264</v>
      </c>
      <c r="U73" s="31">
        <v>0.70314605761431903</v>
      </c>
      <c r="V73" s="31">
        <v>0.66428835524138918</v>
      </c>
      <c r="W73" s="31">
        <v>0.63037694793470078</v>
      </c>
      <c r="X73" s="31">
        <v>0.59996731319786545</v>
      </c>
      <c r="Y73" s="31">
        <v>0.57186501509677268</v>
      </c>
      <c r="Z73" s="31">
        <v>0.54512570425955464</v>
      </c>
      <c r="AA73" s="31">
        <v>0.519055117876562</v>
      </c>
      <c r="AB73" s="31">
        <v>0.49320907970037459</v>
      </c>
      <c r="AC73" s="32">
        <v>0.4673935000458016</v>
      </c>
    </row>
    <row r="74" spans="1:29" x14ac:dyDescent="0.25">
      <c r="A74" s="30">
        <v>35</v>
      </c>
      <c r="B74" s="31">
        <v>6.1856263732741006</v>
      </c>
      <c r="C74" s="31">
        <v>5.4395913162431428</v>
      </c>
      <c r="D74" s="31">
        <v>4.7739533902168576</v>
      </c>
      <c r="E74" s="31">
        <v>4.1824971325225633</v>
      </c>
      <c r="F74" s="31">
        <v>3.6592571670498142</v>
      </c>
      <c r="G74" s="31">
        <v>3.198518204250397</v>
      </c>
      <c r="H74" s="31">
        <v>2.7948150411383419</v>
      </c>
      <c r="I74" s="31">
        <v>2.4429325612898989</v>
      </c>
      <c r="J74" s="31">
        <v>2.137905734843569</v>
      </c>
      <c r="K74" s="31">
        <v>1.8750196185000809</v>
      </c>
      <c r="L74" s="31">
        <v>1.6498093555223989</v>
      </c>
      <c r="M74" s="31">
        <v>1.4580601757357321</v>
      </c>
      <c r="N74" s="31">
        <v>1.295807395527518</v>
      </c>
      <c r="O74" s="31">
        <v>1.159336417847421</v>
      </c>
      <c r="P74" s="31">
        <v>1.045182732207369</v>
      </c>
      <c r="Q74" s="31">
        <v>0.95013191468149394</v>
      </c>
      <c r="R74" s="31">
        <v>0.87121962790618135</v>
      </c>
      <c r="S74" s="31">
        <v>0.80573162108004548</v>
      </c>
      <c r="T74" s="31">
        <v>0.75120372996394136</v>
      </c>
      <c r="U74" s="31">
        <v>0.70542187688096081</v>
      </c>
      <c r="V74" s="31">
        <v>0.66642207071642812</v>
      </c>
      <c r="W74" s="31">
        <v>0.6324904069179117</v>
      </c>
      <c r="X74" s="31">
        <v>0.602163067495189</v>
      </c>
      <c r="Y74" s="31">
        <v>0.57422632102029225</v>
      </c>
      <c r="Z74" s="31">
        <v>0.54771652262749981</v>
      </c>
      <c r="AA74" s="31">
        <v>0.5219201140133265</v>
      </c>
      <c r="AB74" s="31">
        <v>0.49637362343649011</v>
      </c>
      <c r="AC74" s="32">
        <v>0.47086366571797811</v>
      </c>
    </row>
    <row r="75" spans="1:29" x14ac:dyDescent="0.25">
      <c r="A75" s="30">
        <v>40</v>
      </c>
      <c r="B75" s="31">
        <v>6.2399688478922561</v>
      </c>
      <c r="C75" s="31">
        <v>5.4877706504636583</v>
      </c>
      <c r="D75" s="31">
        <v>4.8164595340710994</v>
      </c>
      <c r="E75" s="31">
        <v>4.2198007405480462</v>
      </c>
      <c r="F75" s="31">
        <v>3.6918095982902051</v>
      </c>
      <c r="G75" s="31">
        <v>3.226751522255515</v>
      </c>
      <c r="H75" s="31">
        <v>2.819142013964159</v>
      </c>
      <c r="I75" s="31">
        <v>2.4637466614985408</v>
      </c>
      <c r="J75" s="31">
        <v>2.155581139503314</v>
      </c>
      <c r="K75" s="31">
        <v>1.8899112091853569</v>
      </c>
      <c r="L75" s="31">
        <v>1.662252718313789</v>
      </c>
      <c r="M75" s="31">
        <v>1.4683716012199699</v>
      </c>
      <c r="N75" s="31">
        <v>1.30428387879749</v>
      </c>
      <c r="O75" s="31">
        <v>1.1662556585021699</v>
      </c>
      <c r="P75" s="31">
        <v>1.0508031343520809</v>
      </c>
      <c r="Q75" s="31">
        <v>0.95469258692751535</v>
      </c>
      <c r="R75" s="31">
        <v>0.87494038337101077</v>
      </c>
      <c r="S75" s="31">
        <v>0.80881297738732283</v>
      </c>
      <c r="T75" s="31">
        <v>0.75382690924347018</v>
      </c>
      <c r="U75" s="31">
        <v>0.70774880576869925</v>
      </c>
      <c r="V75" s="31">
        <v>0.66859538035447841</v>
      </c>
      <c r="W75" s="31">
        <v>0.63463343295452823</v>
      </c>
      <c r="X75" s="31">
        <v>0.60437985008478645</v>
      </c>
      <c r="Y75" s="31">
        <v>0.57660160482342893</v>
      </c>
      <c r="Z75" s="31">
        <v>0.55031575681089251</v>
      </c>
      <c r="AA75" s="31">
        <v>0.52478945224985207</v>
      </c>
      <c r="AB75" s="31">
        <v>0.49953992390515561</v>
      </c>
      <c r="AC75" s="32">
        <v>0.47433449110394937</v>
      </c>
    </row>
    <row r="76" spans="1:29" x14ac:dyDescent="0.25">
      <c r="A76" s="30">
        <v>45</v>
      </c>
      <c r="B76" s="31">
        <v>6.2948672306136242</v>
      </c>
      <c r="C76" s="31">
        <v>5.536465980734012</v>
      </c>
      <c r="D76" s="31">
        <v>4.8594432502702771</v>
      </c>
      <c r="E76" s="31">
        <v>4.2575449855620437</v>
      </c>
      <c r="F76" s="31">
        <v>3.7247672195111678</v>
      </c>
      <c r="G76" s="31">
        <v>3.2553560715817431</v>
      </c>
      <c r="H76" s="31">
        <v>2.8438077478001018</v>
      </c>
      <c r="I76" s="31">
        <v>2.4848685407548001</v>
      </c>
      <c r="J76" s="31">
        <v>2.173534829596647</v>
      </c>
      <c r="K76" s="31">
        <v>1.9050530800386689</v>
      </c>
      <c r="L76" s="31">
        <v>1.6749198443561459</v>
      </c>
      <c r="M76" s="31">
        <v>1.4788817613865799</v>
      </c>
      <c r="N76" s="31">
        <v>1.3129355565297161</v>
      </c>
      <c r="O76" s="31">
        <v>1.1733280417475309</v>
      </c>
      <c r="P76" s="31">
        <v>1.056556115564242</v>
      </c>
      <c r="Q76" s="31">
        <v>0.95936676306630075</v>
      </c>
      <c r="R76" s="31">
        <v>0.87875705590239883</v>
      </c>
      <c r="S76" s="31">
        <v>0.81197415228343495</v>
      </c>
      <c r="T76" s="31">
        <v>0.75651529698258912</v>
      </c>
      <c r="U76" s="31">
        <v>0.71012782133525498</v>
      </c>
      <c r="V76" s="31">
        <v>0.67080914323905039</v>
      </c>
      <c r="W76" s="31">
        <v>0.63680676715385509</v>
      </c>
      <c r="X76" s="31">
        <v>0.60661828410175489</v>
      </c>
      <c r="Y76" s="31">
        <v>0.57899137166708503</v>
      </c>
      <c r="Z76" s="31">
        <v>0.55292379399642233</v>
      </c>
      <c r="AA76" s="31">
        <v>0.52766340179860383</v>
      </c>
      <c r="AB76" s="31">
        <v>0.50270813234461542</v>
      </c>
      <c r="AC76" s="32">
        <v>0.47780600946778412</v>
      </c>
    </row>
    <row r="77" spans="1:29" x14ac:dyDescent="0.25">
      <c r="A77" s="30">
        <v>50</v>
      </c>
      <c r="B77" s="31">
        <v>6.3503247490016124</v>
      </c>
      <c r="C77" s="31">
        <v>5.5856804166433998</v>
      </c>
      <c r="D77" s="31">
        <v>4.9029075304293857</v>
      </c>
      <c r="E77" s="31">
        <v>4.2957327412053443</v>
      </c>
      <c r="F77" s="31">
        <v>3.7581327863792828</v>
      </c>
      <c r="G77" s="31">
        <v>3.2843344899214508</v>
      </c>
      <c r="H77" s="31">
        <v>2.8688147623643321</v>
      </c>
      <c r="I77" s="31">
        <v>2.5063006008026338</v>
      </c>
      <c r="J77" s="31">
        <v>2.1917690888933148</v>
      </c>
      <c r="K77" s="31">
        <v>1.92044739685556</v>
      </c>
      <c r="L77" s="31">
        <v>1.6878127814707919</v>
      </c>
      <c r="M77" s="31">
        <v>1.489592586082676</v>
      </c>
      <c r="N77" s="31">
        <v>1.3217642405971031</v>
      </c>
      <c r="O77" s="31">
        <v>1.1805552614822059</v>
      </c>
      <c r="P77" s="31">
        <v>1.0624432517683551</v>
      </c>
      <c r="Q77" s="31">
        <v>0.96415590104814908</v>
      </c>
      <c r="R77" s="31">
        <v>0.88267098547642875</v>
      </c>
      <c r="S77" s="31">
        <v>0.8152163677702543</v>
      </c>
      <c r="T77" s="31">
        <v>0.75926999720895971</v>
      </c>
      <c r="U77" s="31">
        <v>0.712559909634078</v>
      </c>
      <c r="V77" s="31">
        <v>0.67306422744939987</v>
      </c>
      <c r="W77" s="31">
        <v>0.63901115962092625</v>
      </c>
      <c r="X77" s="31">
        <v>0.60887900167692355</v>
      </c>
      <c r="Y77" s="31">
        <v>0.58139613570786597</v>
      </c>
      <c r="Z77" s="31">
        <v>0.55554103036649671</v>
      </c>
      <c r="AA77" s="31">
        <v>0.53054224086778323</v>
      </c>
      <c r="AB77" s="31">
        <v>0.50587840898888992</v>
      </c>
      <c r="AC77" s="32">
        <v>0.48127826306927091</v>
      </c>
    </row>
    <row r="78" spans="1:29" x14ac:dyDescent="0.25">
      <c r="A78" s="30">
        <v>55</v>
      </c>
      <c r="B78" s="31">
        <v>6.4063446396153463</v>
      </c>
      <c r="C78" s="31">
        <v>5.6354170767767444</v>
      </c>
      <c r="D78" s="31">
        <v>4.946855375159136</v>
      </c>
      <c r="E78" s="31">
        <v>4.3343668901144499</v>
      </c>
      <c r="F78" s="31">
        <v>3.7919090635568509</v>
      </c>
      <c r="G78" s="31">
        <v>3.3136894239627321</v>
      </c>
      <c r="H78" s="31">
        <v>2.8941655863707321</v>
      </c>
      <c r="I78" s="31">
        <v>2.5280452523817121</v>
      </c>
      <c r="J78" s="31">
        <v>2.2102862101587819</v>
      </c>
      <c r="K78" s="31">
        <v>1.9360963344272799</v>
      </c>
      <c r="L78" s="31">
        <v>1.700933586474787</v>
      </c>
      <c r="M78" s="31">
        <v>1.5005060141511091</v>
      </c>
      <c r="N78" s="31">
        <v>1.330771751868298</v>
      </c>
      <c r="O78" s="31">
        <v>1.1879390206006311</v>
      </c>
      <c r="P78" s="31">
        <v>1.0684661278846379</v>
      </c>
      <c r="Q78" s="31">
        <v>0.96906146781906444</v>
      </c>
      <c r="R78" s="31">
        <v>0.88668352106491155</v>
      </c>
      <c r="S78" s="31">
        <v>0.81854085484538885</v>
      </c>
      <c r="T78" s="31">
        <v>0.76209212294597362</v>
      </c>
      <c r="U78" s="31">
        <v>0.7150460657143638</v>
      </c>
      <c r="V78" s="31">
        <v>0.67536151006048861</v>
      </c>
      <c r="W78" s="31">
        <v>0.64124736945652405</v>
      </c>
      <c r="X78" s="31">
        <v>0.61116264393686337</v>
      </c>
      <c r="Y78" s="31">
        <v>0.58381642009814694</v>
      </c>
      <c r="Z78" s="31">
        <v>0.55816787109926858</v>
      </c>
      <c r="AA78" s="31">
        <v>0.53342625666133991</v>
      </c>
      <c r="AB78" s="31">
        <v>0.5090509230676884</v>
      </c>
      <c r="AC78" s="32">
        <v>0.48475130316391818</v>
      </c>
    </row>
    <row r="79" spans="1:29" x14ac:dyDescent="0.25">
      <c r="A79" s="30">
        <v>60</v>
      </c>
      <c r="B79" s="31">
        <v>6.4629301480097094</v>
      </c>
      <c r="C79" s="31">
        <v>5.6856790887147124</v>
      </c>
      <c r="D79" s="31">
        <v>4.9912897940659917</v>
      </c>
      <c r="E79" s="31">
        <v>4.3734503239216203</v>
      </c>
      <c r="F79" s="31">
        <v>3.8260988247019139</v>
      </c>
      <c r="G79" s="31">
        <v>3.343423529389419</v>
      </c>
      <c r="H79" s="31">
        <v>2.9198627575289309</v>
      </c>
      <c r="I79" s="31">
        <v>2.550104915227458</v>
      </c>
      <c r="J79" s="31">
        <v>2.2290884951542669</v>
      </c>
      <c r="K79" s="31">
        <v>1.952002076540845</v>
      </c>
      <c r="L79" s="31">
        <v>1.714284325180923</v>
      </c>
      <c r="M79" s="31">
        <v>1.5116239934304669</v>
      </c>
      <c r="N79" s="31">
        <v>1.339959920207672</v>
      </c>
      <c r="O79" s="31">
        <v>1.195481030992976</v>
      </c>
      <c r="P79" s="31">
        <v>1.0746263378290559</v>
      </c>
      <c r="Q79" s="31">
        <v>0.97408493932080797</v>
      </c>
      <c r="R79" s="31">
        <v>0.89079602063538987</v>
      </c>
      <c r="S79" s="31">
        <v>0.82194885350216973</v>
      </c>
      <c r="T79" s="31">
        <v>0.76498279621276832</v>
      </c>
      <c r="U79" s="31">
        <v>0.71758729362103313</v>
      </c>
      <c r="V79" s="31">
        <v>0.67770187714305141</v>
      </c>
      <c r="W79" s="31">
        <v>0.64351616475715723</v>
      </c>
      <c r="X79" s="31">
        <v>0.61346986100387813</v>
      </c>
      <c r="Y79" s="31">
        <v>0.58625275698602219</v>
      </c>
      <c r="Z79" s="31">
        <v>0.56080473036862533</v>
      </c>
      <c r="AA79" s="31">
        <v>0.53631574537896409</v>
      </c>
      <c r="AB79" s="31">
        <v>0.51222585280651978</v>
      </c>
      <c r="AC79" s="32">
        <v>0.48822519000303188</v>
      </c>
    </row>
    <row r="80" spans="1:29" x14ac:dyDescent="0.25">
      <c r="A80" s="30">
        <v>65</v>
      </c>
      <c r="B80" s="31">
        <v>6.5200845287352971</v>
      </c>
      <c r="C80" s="31">
        <v>5.736469589033705</v>
      </c>
      <c r="D80" s="31">
        <v>5.0362138057521424</v>
      </c>
      <c r="E80" s="31">
        <v>4.4129859432548333</v>
      </c>
      <c r="F80" s="31">
        <v>3.8607048524682459</v>
      </c>
      <c r="G80" s="31">
        <v>3.3735394708810831</v>
      </c>
      <c r="H80" s="31">
        <v>2.9459088225442871</v>
      </c>
      <c r="I80" s="31">
        <v>2.5724820180710268</v>
      </c>
      <c r="J80" s="31">
        <v>2.2481782546367111</v>
      </c>
      <c r="K80" s="31">
        <v>1.9681668159789869</v>
      </c>
      <c r="L80" s="31">
        <v>1.727867072397733</v>
      </c>
      <c r="M80" s="31">
        <v>1.5229484807550659</v>
      </c>
      <c r="N80" s="31">
        <v>1.349330584475346</v>
      </c>
      <c r="O80" s="31">
        <v>1.2031830135451469</v>
      </c>
      <c r="P80" s="31">
        <v>1.0809254845133069</v>
      </c>
      <c r="Q80" s="31">
        <v>0.97922780049088443</v>
      </c>
      <c r="R80" s="31">
        <v>0.89500985115116216</v>
      </c>
      <c r="S80" s="31">
        <v>0.82544161272968086</v>
      </c>
      <c r="T80" s="31">
        <v>0.76794314802420971</v>
      </c>
      <c r="U80" s="31">
        <v>0.72018460639474302</v>
      </c>
      <c r="V80" s="31">
        <v>0.68008622376353878</v>
      </c>
      <c r="W80" s="31">
        <v>0.64581832261505323</v>
      </c>
      <c r="X80" s="31">
        <v>0.6158013119959983</v>
      </c>
      <c r="Y80" s="31">
        <v>0.58870568751531149</v>
      </c>
      <c r="Z80" s="31">
        <v>0.56345203134418953</v>
      </c>
      <c r="AA80" s="31">
        <v>0.53921101221606105</v>
      </c>
      <c r="AB80" s="31">
        <v>0.51540338542655573</v>
      </c>
      <c r="AC80" s="32">
        <v>0.4916999928335743</v>
      </c>
    </row>
    <row r="81" spans="1:29" x14ac:dyDescent="0.25">
      <c r="A81" s="30">
        <v>70</v>
      </c>
      <c r="B81" s="31">
        <v>6.5778110453384633</v>
      </c>
      <c r="C81" s="31">
        <v>5.7877917233058618</v>
      </c>
      <c r="D81" s="31">
        <v>5.081630437815515</v>
      </c>
      <c r="E81" s="31">
        <v>4.4529766577378096</v>
      </c>
      <c r="F81" s="31">
        <v>3.895729938505363</v>
      </c>
      <c r="G81" s="31">
        <v>3.404039922113034</v>
      </c>
      <c r="H81" s="31">
        <v>2.972306337117907</v>
      </c>
      <c r="I81" s="31">
        <v>2.5951789986393079</v>
      </c>
      <c r="J81" s="31">
        <v>2.2675578083588022</v>
      </c>
      <c r="K81" s="31">
        <v>1.9845927545201829</v>
      </c>
      <c r="L81" s="31">
        <v>1.741683911929488</v>
      </c>
      <c r="M81" s="31">
        <v>1.5344814419549819</v>
      </c>
      <c r="N81" s="31">
        <v>1.358885592527173</v>
      </c>
      <c r="O81" s="31">
        <v>1.2110466981388011</v>
      </c>
      <c r="P81" s="31">
        <v>1.0873651798448429</v>
      </c>
      <c r="Q81" s="31">
        <v>0.9844915452625107</v>
      </c>
      <c r="R81" s="31">
        <v>0.89932638857124614</v>
      </c>
      <c r="S81" s="31">
        <v>0.82902039051273957</v>
      </c>
      <c r="T81" s="31">
        <v>0.77097431839091335</v>
      </c>
      <c r="U81" s="31">
        <v>0.72283902607191952</v>
      </c>
      <c r="V81" s="31">
        <v>0.68251545398414326</v>
      </c>
      <c r="W81" s="31">
        <v>0.64815462911823096</v>
      </c>
      <c r="X81" s="31">
        <v>0.6181576650270042</v>
      </c>
      <c r="Y81" s="31">
        <v>0.59117576182559606</v>
      </c>
      <c r="Z81" s="31">
        <v>0.56611020619132724</v>
      </c>
      <c r="AA81" s="31">
        <v>0.5421123713637962</v>
      </c>
      <c r="AB81" s="31">
        <v>0.51858371714476292</v>
      </c>
      <c r="AC81" s="32">
        <v>0.49517578989829408</v>
      </c>
    </row>
    <row r="82" spans="1:29" x14ac:dyDescent="0.25">
      <c r="A82" s="30">
        <v>75</v>
      </c>
      <c r="B82" s="31">
        <v>6.6361129703612836</v>
      </c>
      <c r="C82" s="31">
        <v>5.8396486460990484</v>
      </c>
      <c r="D82" s="31">
        <v>5.1275427268497804</v>
      </c>
      <c r="E82" s="31">
        <v>4.4934253859900126</v>
      </c>
      <c r="F82" s="31">
        <v>3.9311768834585181</v>
      </c>
      <c r="G82" s="31">
        <v>3.4349275657563059</v>
      </c>
      <c r="H82" s="31">
        <v>2.9990578659466172</v>
      </c>
      <c r="I82" s="31">
        <v>2.6181983036549288</v>
      </c>
      <c r="J82" s="31">
        <v>2.287229485068957</v>
      </c>
      <c r="K82" s="31">
        <v>2.0012821029386458</v>
      </c>
      <c r="L82" s="31">
        <v>1.755736936576187</v>
      </c>
      <c r="M82" s="31">
        <v>1.5462248518560009</v>
      </c>
      <c r="N82" s="31">
        <v>1.368626801214742</v>
      </c>
      <c r="O82" s="31">
        <v>1.219073823651305</v>
      </c>
      <c r="P82" s="31">
        <v>1.093947044726822</v>
      </c>
      <c r="Q82" s="31">
        <v>0.98987767656464876</v>
      </c>
      <c r="R82" s="31">
        <v>0.90374701785040223</v>
      </c>
      <c r="S82" s="31">
        <v>0.83268645383188911</v>
      </c>
      <c r="T82" s="31">
        <v>0.77407745631921165</v>
      </c>
      <c r="U82" s="31">
        <v>0.72555158368466177</v>
      </c>
      <c r="V82" s="31">
        <v>0.68499048086278769</v>
      </c>
      <c r="W82" s="31">
        <v>0.65052587935036943</v>
      </c>
      <c r="X82" s="31">
        <v>0.62053959720641116</v>
      </c>
      <c r="Y82" s="31">
        <v>0.59366353905217828</v>
      </c>
      <c r="Z82" s="31">
        <v>0.56877969607112888</v>
      </c>
      <c r="AA82" s="31">
        <v>0.54502014600904047</v>
      </c>
      <c r="AB82" s="31">
        <v>0.52176705317381955</v>
      </c>
      <c r="AC82" s="32">
        <v>0.49865266843567813</v>
      </c>
    </row>
    <row r="83" spans="1:29" x14ac:dyDescent="0.25">
      <c r="A83" s="33">
        <v>80</v>
      </c>
      <c r="B83" s="34">
        <v>6.6949935853415781</v>
      </c>
      <c r="C83" s="34">
        <v>5.8920435209768796</v>
      </c>
      <c r="D83" s="34">
        <v>5.1739537184443343</v>
      </c>
      <c r="E83" s="34">
        <v>4.5343350556266326</v>
      </c>
      <c r="F83" s="34">
        <v>3.9670484969686939</v>
      </c>
      <c r="G83" s="34">
        <v>3.4662050934776829</v>
      </c>
      <c r="H83" s="34">
        <v>3.0261659827229961</v>
      </c>
      <c r="I83" s="34">
        <v>2.6415423888362519</v>
      </c>
      <c r="J83" s="34">
        <v>2.3071956225113288</v>
      </c>
      <c r="K83" s="34">
        <v>2.0182370810043242</v>
      </c>
      <c r="L83" s="34">
        <v>1.770028248133575</v>
      </c>
      <c r="M83" s="34">
        <v>1.558180694279659</v>
      </c>
      <c r="N83" s="34">
        <v>1.3785560763853799</v>
      </c>
      <c r="O83" s="34">
        <v>1.2272661379557821</v>
      </c>
      <c r="P83" s="34">
        <v>1.1006727090581601</v>
      </c>
      <c r="Q83" s="34">
        <v>0.99538770632202089</v>
      </c>
      <c r="R83" s="34">
        <v>0.90827313293911072</v>
      </c>
      <c r="S83" s="34">
        <v>0.83644107866342299</v>
      </c>
      <c r="T83" s="34">
        <v>0.77725371981119018</v>
      </c>
      <c r="U83" s="34">
        <v>0.72832331926086247</v>
      </c>
      <c r="V83" s="34">
        <v>0.6875122264531397</v>
      </c>
      <c r="W83" s="34">
        <v>0.65293287739096506</v>
      </c>
      <c r="X83" s="34">
        <v>0.62294779463947592</v>
      </c>
      <c r="Y83" s="34">
        <v>0.59616958732608616</v>
      </c>
      <c r="Z83" s="34">
        <v>0.57146095114044648</v>
      </c>
      <c r="AA83" s="34">
        <v>0.54793466833442928</v>
      </c>
      <c r="AB83" s="34">
        <v>0.52495360772215527</v>
      </c>
      <c r="AC83" s="35">
        <v>0.50213072467992248</v>
      </c>
    </row>
    <row r="86" spans="1:29" ht="28.9" customHeight="1" x14ac:dyDescent="0.5">
      <c r="A86" s="1" t="s">
        <v>31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32</v>
      </c>
      <c r="B89" s="6">
        <v>1.885</v>
      </c>
      <c r="C89" s="6" t="s">
        <v>12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33</v>
      </c>
      <c r="B93" s="23" t="s">
        <v>34</v>
      </c>
    </row>
    <row r="94" spans="1:29" x14ac:dyDescent="0.25">
      <c r="A94" s="5">
        <v>0</v>
      </c>
      <c r="B94" s="32">
        <v>0.45000000000000018</v>
      </c>
    </row>
    <row r="95" spans="1:29" x14ac:dyDescent="0.25">
      <c r="A95" s="5">
        <v>6.0999999999999999E-2</v>
      </c>
      <c r="B95" s="32">
        <v>0.45415233333333332</v>
      </c>
    </row>
    <row r="96" spans="1:29" x14ac:dyDescent="0.25">
      <c r="A96" s="5">
        <v>0.122</v>
      </c>
      <c r="B96" s="32">
        <v>0.44267000000000012</v>
      </c>
    </row>
    <row r="97" spans="1:2" x14ac:dyDescent="0.25">
      <c r="A97" s="5">
        <v>0.182</v>
      </c>
      <c r="B97" s="32">
        <v>0.40852920000000009</v>
      </c>
    </row>
    <row r="98" spans="1:2" x14ac:dyDescent="0.25">
      <c r="A98" s="5">
        <v>0.24299999999999999</v>
      </c>
      <c r="B98" s="32">
        <v>0.36292237500000002</v>
      </c>
    </row>
    <row r="99" spans="1:2" x14ac:dyDescent="0.25">
      <c r="A99" s="5">
        <v>0.30399999999999999</v>
      </c>
      <c r="B99" s="32">
        <v>0.31773028571428569</v>
      </c>
    </row>
    <row r="100" spans="1:2" x14ac:dyDescent="0.25">
      <c r="A100" s="5">
        <v>0.36499999999999999</v>
      </c>
      <c r="B100" s="32">
        <v>0.26909388888888891</v>
      </c>
    </row>
    <row r="101" spans="1:2" x14ac:dyDescent="0.25">
      <c r="A101" s="5">
        <v>0.42599999999999999</v>
      </c>
      <c r="B101" s="32">
        <v>0.2174648333333333</v>
      </c>
    </row>
    <row r="102" spans="1:2" x14ac:dyDescent="0.25">
      <c r="A102" s="5">
        <v>0.48599999999999999</v>
      </c>
      <c r="B102" s="32">
        <v>0.1651352307692309</v>
      </c>
    </row>
    <row r="103" spans="1:2" x14ac:dyDescent="0.25">
      <c r="A103" s="5">
        <v>0.54700000000000004</v>
      </c>
      <c r="B103" s="32">
        <v>0.1114223846153848</v>
      </c>
    </row>
    <row r="104" spans="1:2" x14ac:dyDescent="0.25">
      <c r="A104" s="5">
        <v>0.60799999999999998</v>
      </c>
      <c r="B104" s="32">
        <v>0.16911200000000021</v>
      </c>
    </row>
    <row r="105" spans="1:2" x14ac:dyDescent="0.25">
      <c r="A105" s="5">
        <v>0.66900000000000004</v>
      </c>
      <c r="B105" s="32">
        <v>0.14061408333333339</v>
      </c>
    </row>
    <row r="106" spans="1:2" x14ac:dyDescent="0.25">
      <c r="A106" s="5">
        <v>0.73</v>
      </c>
      <c r="B106" s="32">
        <v>0.13092250000000011</v>
      </c>
    </row>
    <row r="107" spans="1:2" x14ac:dyDescent="0.25">
      <c r="A107" s="5">
        <v>0.79</v>
      </c>
      <c r="B107" s="32">
        <v>9.8956666666666582E-2</v>
      </c>
    </row>
    <row r="108" spans="1:2" x14ac:dyDescent="0.25">
      <c r="A108" s="5">
        <v>0.85099999999999998</v>
      </c>
      <c r="B108" s="32">
        <v>9.0138000000000093E-2</v>
      </c>
    </row>
    <row r="109" spans="1:2" x14ac:dyDescent="0.25">
      <c r="A109" s="5">
        <v>0.91200000000000003</v>
      </c>
      <c r="B109" s="32">
        <v>6.0112000000000103E-2</v>
      </c>
    </row>
    <row r="110" spans="1:2" x14ac:dyDescent="0.25">
      <c r="A110" s="5">
        <v>0.97299999999999998</v>
      </c>
      <c r="B110" s="32">
        <v>6.441100000000019E-2</v>
      </c>
    </row>
    <row r="111" spans="1:2" x14ac:dyDescent="0.25">
      <c r="A111" s="5">
        <v>1.034</v>
      </c>
      <c r="B111" s="32">
        <v>4.8942000000000131E-2</v>
      </c>
    </row>
    <row r="112" spans="1:2" x14ac:dyDescent="0.25">
      <c r="A112" s="5">
        <v>1.0940000000000001</v>
      </c>
      <c r="B112" s="32">
        <v>2.276866666666693E-2</v>
      </c>
    </row>
    <row r="113" spans="1:2" x14ac:dyDescent="0.25">
      <c r="A113" s="5">
        <v>1.155</v>
      </c>
      <c r="B113" s="32">
        <v>2.5422500000000129E-2</v>
      </c>
    </row>
    <row r="114" spans="1:2" x14ac:dyDescent="0.25">
      <c r="A114" s="5">
        <v>1.216</v>
      </c>
      <c r="B114" s="32">
        <v>6.8518068965519596E-3</v>
      </c>
    </row>
    <row r="115" spans="1:2" x14ac:dyDescent="0.25">
      <c r="A115" s="5">
        <v>1.2769999999999999</v>
      </c>
      <c r="B115" s="32">
        <v>-9.017137931033618E-4</v>
      </c>
    </row>
    <row r="116" spans="1:2" x14ac:dyDescent="0.25">
      <c r="A116" s="5">
        <v>1.3380000000000001</v>
      </c>
      <c r="B116" s="32">
        <v>-8.6552344827585774E-3</v>
      </c>
    </row>
    <row r="117" spans="1:2" x14ac:dyDescent="0.25">
      <c r="A117" s="5">
        <v>1.3979999999999999</v>
      </c>
      <c r="B117" s="32">
        <v>-7.1525925925926322E-3</v>
      </c>
    </row>
    <row r="118" spans="1:2" x14ac:dyDescent="0.25">
      <c r="A118" s="5">
        <v>1.4590000000000001</v>
      </c>
      <c r="B118" s="32">
        <v>2.0200000000002599E-3</v>
      </c>
    </row>
    <row r="119" spans="1:2" x14ac:dyDescent="0.25">
      <c r="A119" s="5">
        <v>1.52</v>
      </c>
      <c r="B119" s="32">
        <v>1.119259259259286E-2</v>
      </c>
    </row>
    <row r="120" spans="1:2" x14ac:dyDescent="0.25">
      <c r="A120" s="5">
        <v>1.581</v>
      </c>
      <c r="B120" s="32">
        <v>1.2808125000000481E-2</v>
      </c>
    </row>
    <row r="121" spans="1:2" x14ac:dyDescent="0.25">
      <c r="A121" s="5">
        <v>1.6419999999999999</v>
      </c>
      <c r="B121" s="32">
        <v>1.101625000000013E-2</v>
      </c>
    </row>
    <row r="122" spans="1:2" x14ac:dyDescent="0.25">
      <c r="A122" s="5">
        <v>1.702</v>
      </c>
      <c r="B122" s="32">
        <v>9.2537500000001056E-3</v>
      </c>
    </row>
    <row r="123" spans="1:2" x14ac:dyDescent="0.25">
      <c r="A123" s="5">
        <v>1.7629999999999999</v>
      </c>
      <c r="B123" s="32">
        <v>7.4618750000002426E-3</v>
      </c>
    </row>
    <row r="124" spans="1:2" x14ac:dyDescent="0.25">
      <c r="A124" s="5">
        <v>1.8240000000000001</v>
      </c>
      <c r="B124" s="32">
        <v>5.6700000000001966E-3</v>
      </c>
    </row>
    <row r="125" spans="1:2" x14ac:dyDescent="0.25">
      <c r="A125" s="5">
        <v>1.885</v>
      </c>
      <c r="B125" s="32">
        <v>0</v>
      </c>
    </row>
    <row r="126" spans="1:2" x14ac:dyDescent="0.25">
      <c r="A126" s="5">
        <v>1.946</v>
      </c>
      <c r="B126" s="32">
        <v>0</v>
      </c>
    </row>
    <row r="127" spans="1:2" x14ac:dyDescent="0.25">
      <c r="A127" s="5">
        <v>2.0059999999999998</v>
      </c>
      <c r="B127" s="32">
        <v>0</v>
      </c>
    </row>
    <row r="128" spans="1:2" x14ac:dyDescent="0.25">
      <c r="A128" s="5">
        <v>2.0670000000000002</v>
      </c>
      <c r="B128" s="32">
        <v>0</v>
      </c>
    </row>
    <row r="129" spans="1:2" x14ac:dyDescent="0.25">
      <c r="A129" s="5">
        <v>2.1280000000000001</v>
      </c>
      <c r="B129" s="32">
        <v>0</v>
      </c>
    </row>
    <row r="130" spans="1:2" x14ac:dyDescent="0.25">
      <c r="A130" s="5">
        <v>2.1890000000000001</v>
      </c>
      <c r="B130" s="32">
        <v>0</v>
      </c>
    </row>
    <row r="131" spans="1:2" x14ac:dyDescent="0.25">
      <c r="A131" s="5">
        <v>2.25</v>
      </c>
      <c r="B131" s="32">
        <v>0</v>
      </c>
    </row>
    <row r="132" spans="1:2" x14ac:dyDescent="0.25">
      <c r="A132" s="5">
        <v>2.31</v>
      </c>
      <c r="B132" s="32">
        <v>0</v>
      </c>
    </row>
    <row r="133" spans="1:2" x14ac:dyDescent="0.25">
      <c r="A133" s="5">
        <v>2.371</v>
      </c>
      <c r="B133" s="32">
        <v>0</v>
      </c>
    </row>
    <row r="134" spans="1:2" x14ac:dyDescent="0.25">
      <c r="A134" s="5">
        <v>2.4319999999999999</v>
      </c>
      <c r="B134" s="32">
        <v>0</v>
      </c>
    </row>
    <row r="135" spans="1:2" x14ac:dyDescent="0.25">
      <c r="A135" s="5">
        <v>2.4929999999999999</v>
      </c>
      <c r="B135" s="32">
        <v>0</v>
      </c>
    </row>
    <row r="136" spans="1:2" x14ac:dyDescent="0.25">
      <c r="A136" s="5">
        <v>2.5539999999999998</v>
      </c>
      <c r="B136" s="32">
        <v>0</v>
      </c>
    </row>
    <row r="137" spans="1:2" x14ac:dyDescent="0.25">
      <c r="A137" s="5">
        <v>2.6139999999999999</v>
      </c>
      <c r="B137" s="32">
        <v>0</v>
      </c>
    </row>
    <row r="138" spans="1:2" x14ac:dyDescent="0.25">
      <c r="A138" s="5">
        <v>2.6749999999999998</v>
      </c>
      <c r="B138" s="32">
        <v>0</v>
      </c>
    </row>
    <row r="139" spans="1:2" x14ac:dyDescent="0.25">
      <c r="A139" s="5">
        <v>2.7360000000000002</v>
      </c>
      <c r="B139" s="32">
        <v>0</v>
      </c>
    </row>
    <row r="140" spans="1:2" x14ac:dyDescent="0.25">
      <c r="A140" s="5">
        <v>2.7970000000000002</v>
      </c>
      <c r="B140" s="32">
        <v>0</v>
      </c>
    </row>
    <row r="141" spans="1:2" x14ac:dyDescent="0.25">
      <c r="A141" s="5">
        <v>2.8580000000000001</v>
      </c>
      <c r="B141" s="32">
        <v>0</v>
      </c>
    </row>
    <row r="142" spans="1:2" x14ac:dyDescent="0.25">
      <c r="A142" s="5">
        <v>2.9180000000000001</v>
      </c>
      <c r="B142" s="32">
        <v>0</v>
      </c>
    </row>
    <row r="143" spans="1:2" x14ac:dyDescent="0.25">
      <c r="A143" s="5">
        <v>2.9790000000000001</v>
      </c>
      <c r="B143" s="32">
        <v>0</v>
      </c>
    </row>
    <row r="144" spans="1:2" x14ac:dyDescent="0.25">
      <c r="A144" s="5">
        <v>3.04</v>
      </c>
      <c r="B144" s="32">
        <v>0</v>
      </c>
    </row>
    <row r="145" spans="1:2" x14ac:dyDescent="0.25">
      <c r="A145" s="5">
        <v>3.101</v>
      </c>
      <c r="B145" s="32">
        <v>0</v>
      </c>
    </row>
    <row r="146" spans="1:2" x14ac:dyDescent="0.25">
      <c r="A146" s="5">
        <v>3.1619999999999999</v>
      </c>
      <c r="B146" s="32">
        <v>0</v>
      </c>
    </row>
    <row r="147" spans="1:2" x14ac:dyDescent="0.25">
      <c r="A147" s="5">
        <v>3.222</v>
      </c>
      <c r="B147" s="32">
        <v>0</v>
      </c>
    </row>
    <row r="148" spans="1:2" x14ac:dyDescent="0.25">
      <c r="A148" s="5">
        <v>3.2829999999999999</v>
      </c>
      <c r="B148" s="32">
        <v>0</v>
      </c>
    </row>
    <row r="149" spans="1:2" x14ac:dyDescent="0.25">
      <c r="A149" s="5">
        <v>3.3439999999999999</v>
      </c>
      <c r="B149" s="32">
        <v>0</v>
      </c>
    </row>
    <row r="150" spans="1:2" x14ac:dyDescent="0.25">
      <c r="A150" s="5">
        <v>3.4049999999999998</v>
      </c>
      <c r="B150" s="32">
        <v>0</v>
      </c>
    </row>
    <row r="151" spans="1:2" x14ac:dyDescent="0.25">
      <c r="A151" s="5">
        <v>3.4660000000000002</v>
      </c>
      <c r="B151" s="32">
        <v>0</v>
      </c>
    </row>
    <row r="152" spans="1:2" x14ac:dyDescent="0.25">
      <c r="A152" s="5">
        <v>3.5259999999999998</v>
      </c>
      <c r="B152" s="32">
        <v>0</v>
      </c>
    </row>
    <row r="153" spans="1:2" x14ac:dyDescent="0.25">
      <c r="A153" s="5">
        <v>3.5870000000000002</v>
      </c>
      <c r="B153" s="32">
        <v>0</v>
      </c>
    </row>
    <row r="154" spans="1:2" x14ac:dyDescent="0.25">
      <c r="A154" s="5">
        <v>3.6480000000000001</v>
      </c>
      <c r="B154" s="32">
        <v>0</v>
      </c>
    </row>
    <row r="155" spans="1:2" x14ac:dyDescent="0.25">
      <c r="A155" s="5">
        <v>3.7090000000000001</v>
      </c>
      <c r="B155" s="32">
        <v>0</v>
      </c>
    </row>
    <row r="156" spans="1:2" x14ac:dyDescent="0.25">
      <c r="A156" s="5">
        <v>3.77</v>
      </c>
      <c r="B156" s="32">
        <v>0</v>
      </c>
    </row>
    <row r="157" spans="1:2" x14ac:dyDescent="0.25">
      <c r="A157" s="5">
        <v>3.83</v>
      </c>
      <c r="B157" s="32">
        <v>0</v>
      </c>
    </row>
    <row r="158" spans="1:2" x14ac:dyDescent="0.25">
      <c r="A158" s="5">
        <v>3.891</v>
      </c>
      <c r="B158" s="32">
        <v>0</v>
      </c>
    </row>
    <row r="159" spans="1:2" x14ac:dyDescent="0.25">
      <c r="A159" s="5">
        <v>3.952</v>
      </c>
      <c r="B159" s="32">
        <v>0</v>
      </c>
    </row>
    <row r="160" spans="1:2" x14ac:dyDescent="0.25">
      <c r="A160" s="8">
        <v>4.0129999999999999</v>
      </c>
      <c r="B160" s="35">
        <v>0</v>
      </c>
    </row>
  </sheetData>
  <sheetProtection algorithmName="SHA-512" hashValue="s/8MIbxK9kZ42opO4d6FqFuYhXVA/kFxTLGOmRpV84wMJpbvjUxTYUqqxRrL1k7k7mRe5kYNc7ofK0fgsGy+FA==" saltValue="/YRO38f9+ECPOntB0rjOz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51.921682922097403</v>
      </c>
      <c r="C41" s="6">
        <f>51.9216829220973 * $B$36 / 100</f>
        <v>51.921682922097297</v>
      </c>
      <c r="D41" s="6">
        <v>6.542016666666667</v>
      </c>
      <c r="E41" s="7">
        <f>6.54201666666666 * $B$36 / 100</f>
        <v>6.5420166666666599</v>
      </c>
    </row>
    <row r="42" spans="1:5" x14ac:dyDescent="0.25">
      <c r="A42" s="5">
        <v>5</v>
      </c>
      <c r="B42" s="6">
        <v>52.220544013121931</v>
      </c>
      <c r="C42" s="6">
        <f>52.2205440131219 * $B$36 / 100</f>
        <v>52.220544013121895</v>
      </c>
      <c r="D42" s="6">
        <v>6.5796725000000009</v>
      </c>
      <c r="E42" s="7">
        <f>6.5796725 * $B$36 / 100</f>
        <v>6.5796725</v>
      </c>
    </row>
    <row r="43" spans="1:5" x14ac:dyDescent="0.25">
      <c r="A43" s="5">
        <v>10</v>
      </c>
      <c r="B43" s="6">
        <v>52.519405104146458</v>
      </c>
      <c r="C43" s="6">
        <f>52.5194051041464 * $B$36 / 100</f>
        <v>52.519405104146401</v>
      </c>
      <c r="D43" s="6">
        <v>6.6173283333333339</v>
      </c>
      <c r="E43" s="7">
        <f>6.61732833333333 * $B$36 / 100</f>
        <v>6.6173283333333304</v>
      </c>
    </row>
    <row r="44" spans="1:5" x14ac:dyDescent="0.25">
      <c r="A44" s="5">
        <v>15</v>
      </c>
      <c r="B44" s="6">
        <v>52.818266195170999</v>
      </c>
      <c r="C44" s="6">
        <f>52.818266195171 * $B$36 / 100</f>
        <v>52.818266195170999</v>
      </c>
      <c r="D44" s="6">
        <v>6.6549841666666678</v>
      </c>
      <c r="E44" s="7">
        <f>6.65498416666666 * $B$36 / 100</f>
        <v>6.6549841666666598</v>
      </c>
    </row>
    <row r="45" spans="1:5" x14ac:dyDescent="0.25">
      <c r="A45" s="5">
        <v>20</v>
      </c>
      <c r="B45" s="6">
        <v>53.117127286195533</v>
      </c>
      <c r="C45" s="6">
        <f>53.1171272861955 * $B$36 / 100</f>
        <v>53.117127286195498</v>
      </c>
      <c r="D45" s="6">
        <v>6.6926399999999999</v>
      </c>
      <c r="E45" s="7">
        <f>6.69264 * $B$36 / 100</f>
        <v>6.6926399999999999</v>
      </c>
    </row>
    <row r="46" spans="1:5" x14ac:dyDescent="0.25">
      <c r="A46" s="5">
        <v>25</v>
      </c>
      <c r="B46" s="6">
        <v>53.41598837722006</v>
      </c>
      <c r="C46" s="6">
        <f>53.41598837722 * $B$36 / 100</f>
        <v>53.415988377220003</v>
      </c>
      <c r="D46" s="6">
        <v>6.7302958333333338</v>
      </c>
      <c r="E46" s="7">
        <f>6.73029583333333 * $B$36 / 100</f>
        <v>6.7302958333333303</v>
      </c>
    </row>
    <row r="47" spans="1:5" x14ac:dyDescent="0.25">
      <c r="A47" s="5">
        <v>30</v>
      </c>
      <c r="B47" s="6">
        <v>53.714849468244587</v>
      </c>
      <c r="C47" s="6">
        <f>53.7148494682445 * $B$36 / 100</f>
        <v>53.714849468244502</v>
      </c>
      <c r="D47" s="6">
        <v>6.7679516666666668</v>
      </c>
      <c r="E47" s="7">
        <f>6.76795166666666 * $B$36 / 100</f>
        <v>6.7679516666666597</v>
      </c>
    </row>
    <row r="48" spans="1:5" x14ac:dyDescent="0.25">
      <c r="A48" s="5">
        <v>35</v>
      </c>
      <c r="B48" s="6">
        <v>54.013710559269128</v>
      </c>
      <c r="C48" s="6">
        <f>54.0137105592691 * $B$36 / 100</f>
        <v>54.0137105592691</v>
      </c>
      <c r="D48" s="6">
        <v>6.8056075000000007</v>
      </c>
      <c r="E48" s="7">
        <f>6.8056075 * $B$36 / 100</f>
        <v>6.8056074999999998</v>
      </c>
    </row>
    <row r="49" spans="1:18" x14ac:dyDescent="0.25">
      <c r="A49" s="5">
        <v>40</v>
      </c>
      <c r="B49" s="6">
        <v>54.312571650293663</v>
      </c>
      <c r="C49" s="6">
        <f>54.3125716502936 * $B$36 / 100</f>
        <v>54.312571650293606</v>
      </c>
      <c r="D49" s="6">
        <v>6.8432633333333346</v>
      </c>
      <c r="E49" s="7">
        <f>6.84326333333333 * $B$36 / 100</f>
        <v>6.8432633333333293</v>
      </c>
    </row>
    <row r="50" spans="1:18" x14ac:dyDescent="0.25">
      <c r="A50" s="5">
        <v>45</v>
      </c>
      <c r="B50" s="6">
        <v>54.611432741318197</v>
      </c>
      <c r="C50" s="6">
        <f>54.6114327413182 * $B$36 / 100</f>
        <v>54.611432741318197</v>
      </c>
      <c r="D50" s="6">
        <v>6.8809191666666667</v>
      </c>
      <c r="E50" s="7">
        <f>6.88091916666666 * $B$36 / 100</f>
        <v>6.8809191666666596</v>
      </c>
    </row>
    <row r="51" spans="1:18" x14ac:dyDescent="0.25">
      <c r="A51" s="5">
        <v>50</v>
      </c>
      <c r="B51" s="6">
        <v>54.910293832342731</v>
      </c>
      <c r="C51" s="6">
        <f>54.9102938323427 * $B$36 / 100</f>
        <v>54.910293832342703</v>
      </c>
      <c r="D51" s="6">
        <v>6.9185750000000006</v>
      </c>
      <c r="E51" s="7">
        <f>6.918575 * $B$36 / 100</f>
        <v>6.9185749999999997</v>
      </c>
    </row>
    <row r="52" spans="1:18" x14ac:dyDescent="0.25">
      <c r="A52" s="5">
        <v>55</v>
      </c>
      <c r="B52" s="6">
        <v>55.209154923367258</v>
      </c>
      <c r="C52" s="6">
        <f>55.2091549233672 * $B$36 / 100</f>
        <v>55.209154923367208</v>
      </c>
      <c r="D52" s="6">
        <v>6.9562308333333336</v>
      </c>
      <c r="E52" s="7">
        <f>6.95623083333333 * $B$36 / 100</f>
        <v>6.9562308333333309</v>
      </c>
    </row>
    <row r="53" spans="1:18" x14ac:dyDescent="0.25">
      <c r="A53" s="5">
        <v>60</v>
      </c>
      <c r="B53" s="6">
        <v>55.508016014391792</v>
      </c>
      <c r="C53" s="6">
        <f>55.5080160143917 * $B$36 / 100</f>
        <v>55.5080160143917</v>
      </c>
      <c r="D53" s="6">
        <v>6.9938866666666666</v>
      </c>
      <c r="E53" s="7">
        <f>6.99388666666666 * $B$36 / 100</f>
        <v>6.9938866666666604</v>
      </c>
    </row>
    <row r="54" spans="1:18" x14ac:dyDescent="0.25">
      <c r="A54" s="5">
        <v>65</v>
      </c>
      <c r="B54" s="6">
        <v>55.806877105416334</v>
      </c>
      <c r="C54" s="6">
        <f>55.8068771054163 * $B$36 / 100</f>
        <v>55.806877105416298</v>
      </c>
      <c r="D54" s="6">
        <v>7.0315424999999996</v>
      </c>
      <c r="E54" s="7">
        <f>7.0315425 * $B$36 / 100</f>
        <v>7.0315424999999996</v>
      </c>
    </row>
    <row r="55" spans="1:18" x14ac:dyDescent="0.25">
      <c r="A55" s="5">
        <v>70</v>
      </c>
      <c r="B55" s="6">
        <v>56.105738196440861</v>
      </c>
      <c r="C55" s="6">
        <f>56.1057381964408 * $B$36 / 100</f>
        <v>56.105738196440797</v>
      </c>
      <c r="D55" s="6">
        <v>7.0691983333333326</v>
      </c>
      <c r="E55" s="7">
        <f>7.06919833333333 * $B$36 / 100</f>
        <v>7.0691983333333299</v>
      </c>
    </row>
    <row r="56" spans="1:18" x14ac:dyDescent="0.25">
      <c r="A56" s="5">
        <v>75</v>
      </c>
      <c r="B56" s="6">
        <v>56.404599287465388</v>
      </c>
      <c r="C56" s="6">
        <f>56.4045992874653 * $B$36 / 100</f>
        <v>56.404599287465295</v>
      </c>
      <c r="D56" s="6">
        <v>7.1068541666666674</v>
      </c>
      <c r="E56" s="7">
        <f>7.10685416666666 * $B$36 / 100</f>
        <v>7.1068541666666603</v>
      </c>
    </row>
    <row r="57" spans="1:18" x14ac:dyDescent="0.25">
      <c r="A57" s="8">
        <v>80</v>
      </c>
      <c r="B57" s="9">
        <v>56.703460378489929</v>
      </c>
      <c r="C57" s="9">
        <f>56.7034603784899 * $B$36 / 100</f>
        <v>56.703460378489901</v>
      </c>
      <c r="D57" s="9">
        <v>7.1445100000000012</v>
      </c>
      <c r="E57" s="10">
        <f>7.14451 * $B$36 / 100</f>
        <v>7.1445100000000004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5.8205252516162194</v>
      </c>
      <c r="C67" s="31">
        <v>5.1165245497076377</v>
      </c>
      <c r="D67" s="31">
        <v>4.4895330023415774</v>
      </c>
      <c r="E67" s="31">
        <v>3.933470215302286</v>
      </c>
      <c r="F67" s="31">
        <v>3.4425058809362459</v>
      </c>
      <c r="G67" s="31">
        <v>3.0110597781521862</v>
      </c>
      <c r="H67" s="31">
        <v>2.6338017724210609</v>
      </c>
      <c r="I67" s="31">
        <v>2.3056518157760619</v>
      </c>
      <c r="J67" s="31">
        <v>2.0217799468126199</v>
      </c>
      <c r="K67" s="31">
        <v>1.7776062906883989</v>
      </c>
      <c r="L67" s="31">
        <v>1.5688010591232999</v>
      </c>
      <c r="M67" s="31">
        <v>1.3912845503994611</v>
      </c>
      <c r="N67" s="31">
        <v>1.241227149361247</v>
      </c>
      <c r="O67" s="31">
        <v>1.115049327415272</v>
      </c>
      <c r="P67" s="31">
        <v>1.009421642530387</v>
      </c>
      <c r="Q67" s="31">
        <v>0.92126473923765673</v>
      </c>
      <c r="R67" s="31">
        <v>0.84774934863040785</v>
      </c>
      <c r="S67" s="31">
        <v>0.78629628836417764</v>
      </c>
      <c r="T67" s="31">
        <v>0.73457646265676946</v>
      </c>
      <c r="U67" s="31">
        <v>0.69051086228819369</v>
      </c>
      <c r="V67" s="31">
        <v>0.6522705646007162</v>
      </c>
      <c r="W67" s="31">
        <v>0.61827673349883305</v>
      </c>
      <c r="X67" s="31">
        <v>0.58720061944926449</v>
      </c>
      <c r="Y67" s="31">
        <v>0.5579635594809691</v>
      </c>
      <c r="Z67" s="31">
        <v>0.52973697718516466</v>
      </c>
      <c r="AA67" s="31">
        <v>0.50194238271531</v>
      </c>
      <c r="AB67" s="31">
        <v>0.47425137278702162</v>
      </c>
      <c r="AC67" s="31">
        <v>0.44658563067824281</v>
      </c>
      <c r="AD67" s="31">
        <v>0.4191169262291049</v>
      </c>
      <c r="AE67" s="31">
        <v>0.39226711584201751</v>
      </c>
      <c r="AF67" s="31">
        <v>0.36670814248155997</v>
      </c>
      <c r="AG67" s="31">
        <v>0.34336203567461981</v>
      </c>
      <c r="AH67" s="32">
        <v>0.32340091151024808</v>
      </c>
    </row>
    <row r="68" spans="1:34" x14ac:dyDescent="0.25">
      <c r="A68" s="30">
        <v>5</v>
      </c>
      <c r="B68" s="31">
        <v>5.8710659856451706</v>
      </c>
      <c r="C68" s="31">
        <v>5.1611782244347717</v>
      </c>
      <c r="D68" s="31">
        <v>4.5287791493589058</v>
      </c>
      <c r="E68" s="31">
        <v>3.96776907070798</v>
      </c>
      <c r="F68" s="31">
        <v>3.472298385334629</v>
      </c>
      <c r="G68" s="31">
        <v>3.0367675766537299</v>
      </c>
      <c r="H68" s="31">
        <v>2.6558272146423918</v>
      </c>
      <c r="I68" s="31">
        <v>2.324377955839958</v>
      </c>
      <c r="J68" s="31">
        <v>2.037570543348016</v>
      </c>
      <c r="K68" s="31">
        <v>1.7908058068303749</v>
      </c>
      <c r="L68" s="31">
        <v>1.5797346625130899</v>
      </c>
      <c r="M68" s="31">
        <v>1.4002581131844529</v>
      </c>
      <c r="N68" s="31">
        <v>1.2485272481949869</v>
      </c>
      <c r="O68" s="31">
        <v>1.1209432434574489</v>
      </c>
      <c r="P68" s="31">
        <v>1.014157361446842</v>
      </c>
      <c r="Q68" s="31">
        <v>0.92507095120039229</v>
      </c>
      <c r="R68" s="31">
        <v>0.85083544831757052</v>
      </c>
      <c r="S68" s="31">
        <v>0.78885237496006699</v>
      </c>
      <c r="T68" s="31">
        <v>0.73677333985184479</v>
      </c>
      <c r="U68" s="31">
        <v>0.6925000382790617</v>
      </c>
      <c r="V68" s="31">
        <v>0.65418425209013176</v>
      </c>
      <c r="W68" s="31">
        <v>0.62022784969571099</v>
      </c>
      <c r="X68" s="31">
        <v>0.58928278606866169</v>
      </c>
      <c r="Y68" s="31">
        <v>0.56025110274411261</v>
      </c>
      <c r="Z68" s="31">
        <v>0.53228492781941295</v>
      </c>
      <c r="AA68" s="31">
        <v>0.5047864759541838</v>
      </c>
      <c r="AB68" s="31">
        <v>0.47740804837020617</v>
      </c>
      <c r="AC68" s="31">
        <v>0.45005203285154849</v>
      </c>
      <c r="AD68" s="31">
        <v>0.42287090374452058</v>
      </c>
      <c r="AE68" s="31">
        <v>0.39626722195765762</v>
      </c>
      <c r="AF68" s="31">
        <v>0.37089363496172473</v>
      </c>
      <c r="AG68" s="31">
        <v>0.34765287678972012</v>
      </c>
      <c r="AH68" s="32">
        <v>0.32769776803688799</v>
      </c>
    </row>
    <row r="69" spans="1:34" x14ac:dyDescent="0.25">
      <c r="A69" s="30">
        <v>10</v>
      </c>
      <c r="B69" s="31">
        <v>5.9221402867141641</v>
      </c>
      <c r="C69" s="31">
        <v>5.2063263799680213</v>
      </c>
      <c r="D69" s="31">
        <v>4.5684821792969101</v>
      </c>
      <c r="E69" s="31">
        <v>4.0024886994973823</v>
      </c>
      <c r="F69" s="31">
        <v>3.5024770419282349</v>
      </c>
      <c r="G69" s="31">
        <v>3.0628283945104831</v>
      </c>
      <c r="H69" s="31">
        <v>2.6781740317274041</v>
      </c>
      <c r="I69" s="31">
        <v>2.3433953146244821</v>
      </c>
      <c r="J69" s="31">
        <v>2.0536236908094572</v>
      </c>
      <c r="K69" s="31">
        <v>1.8042406944523</v>
      </c>
      <c r="L69" s="31">
        <v>1.5908779462852121</v>
      </c>
      <c r="M69" s="31">
        <v>1.409417153602637</v>
      </c>
      <c r="N69" s="31">
        <v>1.2559901102612481</v>
      </c>
      <c r="O69" s="31">
        <v>1.126978696679958</v>
      </c>
      <c r="P69" s="31">
        <v>1.019014879839927</v>
      </c>
      <c r="Q69" s="31">
        <v>0.92898071328452125</v>
      </c>
      <c r="R69" s="31">
        <v>0.85400833711937729</v>
      </c>
      <c r="S69" s="31">
        <v>0.79147997801233216</v>
      </c>
      <c r="T69" s="31">
        <v>0.73902794919349102</v>
      </c>
      <c r="U69" s="31">
        <v>0.69453465045518026</v>
      </c>
      <c r="V69" s="31">
        <v>0.65613256815196419</v>
      </c>
      <c r="W69" s="31">
        <v>0.62220427520064725</v>
      </c>
      <c r="X69" s="31">
        <v>0.59138243108024102</v>
      </c>
      <c r="Y69" s="31">
        <v>0.56254978183202731</v>
      </c>
      <c r="Z69" s="31">
        <v>0.5348391600595086</v>
      </c>
      <c r="AA69" s="31">
        <v>0.50763348492844429</v>
      </c>
      <c r="AB69" s="31">
        <v>0.48056576216679758</v>
      </c>
      <c r="AC69" s="31">
        <v>0.45351908406478347</v>
      </c>
      <c r="AD69" s="31">
        <v>0.42662662947484259</v>
      </c>
      <c r="AE69" s="31">
        <v>0.40027166381168672</v>
      </c>
      <c r="AF69" s="31">
        <v>0.3750875390521885</v>
      </c>
      <c r="AG69" s="31">
        <v>0.35195769373556368</v>
      </c>
      <c r="AH69" s="32">
        <v>0.33201565296315749</v>
      </c>
    </row>
    <row r="70" spans="1:34" x14ac:dyDescent="0.25">
      <c r="A70" s="30">
        <v>15</v>
      </c>
      <c r="B70" s="31">
        <v>5.9737513194164409</v>
      </c>
      <c r="C70" s="31">
        <v>5.251972062926427</v>
      </c>
      <c r="D70" s="31">
        <v>4.6086450208004166</v>
      </c>
      <c r="E70" s="31">
        <v>4.0376319123411157</v>
      </c>
      <c r="F70" s="31">
        <v>3.5330445434134701</v>
      </c>
      <c r="G70" s="31">
        <v>3.0892448064446518</v>
      </c>
      <c r="H70" s="31">
        <v>2.7008446804240891</v>
      </c>
      <c r="I70" s="31">
        <v>2.362706230903417</v>
      </c>
      <c r="J70" s="31">
        <v>2.0699416099965311</v>
      </c>
      <c r="K70" s="31">
        <v>1.8179130563795489</v>
      </c>
      <c r="L70" s="31">
        <v>1.602232895290826</v>
      </c>
      <c r="M70" s="31">
        <v>1.418763538530964</v>
      </c>
      <c r="N70" s="31">
        <v>1.2636174844627841</v>
      </c>
      <c r="O70" s="31">
        <v>1.1331573180113541</v>
      </c>
      <c r="P70" s="31">
        <v>1.023995710663973</v>
      </c>
      <c r="Q70" s="31">
        <v>0.9329954204701828</v>
      </c>
      <c r="R70" s="31">
        <v>0.85726929204175495</v>
      </c>
      <c r="S70" s="31">
        <v>0.79418025655268831</v>
      </c>
      <c r="T70" s="31">
        <v>0.74134133173923211</v>
      </c>
      <c r="U70" s="31">
        <v>0.69661562189987047</v>
      </c>
      <c r="V70" s="31">
        <v>0.65811631789531166</v>
      </c>
      <c r="W70" s="31">
        <v>0.62420669714851762</v>
      </c>
      <c r="X70" s="31">
        <v>0.59350012364466309</v>
      </c>
      <c r="Y70" s="31">
        <v>0.56486004793116784</v>
      </c>
      <c r="Z70" s="31">
        <v>0.53740000711768587</v>
      </c>
      <c r="AA70" s="31">
        <v>0.51048362487615162</v>
      </c>
      <c r="AB70" s="31">
        <v>0.48372461144066392</v>
      </c>
      <c r="AC70" s="31">
        <v>0.45698676360757767</v>
      </c>
      <c r="AD70" s="31">
        <v>0.43038396473550111</v>
      </c>
      <c r="AE70" s="31">
        <v>0.40428018474528588</v>
      </c>
      <c r="AF70" s="31">
        <v>0.37928948011999358</v>
      </c>
      <c r="AG70" s="31">
        <v>0.35627599390495129</v>
      </c>
      <c r="AH70" s="32">
        <v>0.33635395570766857</v>
      </c>
    </row>
    <row r="71" spans="1:34" x14ac:dyDescent="0.25">
      <c r="A71" s="30">
        <v>20</v>
      </c>
      <c r="B71" s="31">
        <v>6.0259022573409933</v>
      </c>
      <c r="C71" s="31">
        <v>5.2981183289247697</v>
      </c>
      <c r="D71" s="31">
        <v>4.6492706115100004</v>
      </c>
      <c r="E71" s="31">
        <v>4.0732015289055408</v>
      </c>
      <c r="F71" s="31">
        <v>3.5640035914824928</v>
      </c>
      <c r="G71" s="31">
        <v>3.1160193961741869</v>
      </c>
      <c r="H71" s="31">
        <v>2.7238416264761911</v>
      </c>
      <c r="I71" s="31">
        <v>2.3823130524462992</v>
      </c>
      <c r="J71" s="31">
        <v>2.086526530704556</v>
      </c>
      <c r="K71" s="31">
        <v>1.831825004433236</v>
      </c>
      <c r="L71" s="31">
        <v>1.6138015033768489</v>
      </c>
      <c r="M71" s="31">
        <v>1.4282991438421411</v>
      </c>
      <c r="N71" s="31">
        <v>1.27141112869809</v>
      </c>
      <c r="O71" s="31">
        <v>1.139480747375913</v>
      </c>
      <c r="P71" s="31">
        <v>1.029101375869071</v>
      </c>
      <c r="Q71" s="31">
        <v>0.93711647673324561</v>
      </c>
      <c r="R71" s="31">
        <v>0.86061959908636798</v>
      </c>
      <c r="S71" s="31">
        <v>0.79695437860858054</v>
      </c>
      <c r="T71" s="31">
        <v>0.74371453754230454</v>
      </c>
      <c r="U71" s="31">
        <v>0.69874388469215509</v>
      </c>
      <c r="V71" s="31">
        <v>0.66013631542500484</v>
      </c>
      <c r="W71" s="31">
        <v>0.62623581166996622</v>
      </c>
      <c r="X71" s="31">
        <v>0.5956364419183604</v>
      </c>
      <c r="Y71" s="31">
        <v>0.56718236122376098</v>
      </c>
      <c r="Z71" s="31">
        <v>0.53996781120198789</v>
      </c>
      <c r="AA71" s="31">
        <v>0.51333712003111198</v>
      </c>
      <c r="AB71" s="31">
        <v>0.48688470245137883</v>
      </c>
      <c r="AC71" s="31">
        <v>0.46045505976531209</v>
      </c>
      <c r="AD71" s="31">
        <v>0.4341427798376748</v>
      </c>
      <c r="AE71" s="31">
        <v>0.40829253709547342</v>
      </c>
      <c r="AF71" s="31">
        <v>0.38349909252789183</v>
      </c>
      <c r="AG71" s="31">
        <v>0.36060729368642441</v>
      </c>
      <c r="AH71" s="32">
        <v>0.34071207468474551</v>
      </c>
    </row>
    <row r="72" spans="1:34" x14ac:dyDescent="0.25">
      <c r="A72" s="30">
        <v>25</v>
      </c>
      <c r="B72" s="31">
        <v>6.0785962830725264</v>
      </c>
      <c r="C72" s="31">
        <v>5.3447682425735454</v>
      </c>
      <c r="D72" s="31">
        <v>4.6903618980619486</v>
      </c>
      <c r="E72" s="31">
        <v>4.1092003778527468</v>
      </c>
      <c r="F72" s="31">
        <v>3.5953568968231862</v>
      </c>
      <c r="G72" s="31">
        <v>3.1431547564127542</v>
      </c>
      <c r="H72" s="31">
        <v>2.7471673446231688</v>
      </c>
      <c r="I72" s="31">
        <v>2.4022181360183819</v>
      </c>
      <c r="J72" s="31">
        <v>2.103380691724587</v>
      </c>
      <c r="K72" s="31">
        <v>1.845978659430205</v>
      </c>
      <c r="L72" s="31">
        <v>1.6255857733859089</v>
      </c>
      <c r="M72" s="31">
        <v>1.4380258544045901</v>
      </c>
      <c r="N72" s="31">
        <v>1.279372809861381</v>
      </c>
      <c r="O72" s="31">
        <v>1.1459506336936529</v>
      </c>
      <c r="P72" s="31">
        <v>1.034333406401011</v>
      </c>
      <c r="Q72" s="31">
        <v>0.94134529504530129</v>
      </c>
      <c r="R72" s="31">
        <v>0.86406055325059328</v>
      </c>
      <c r="S72" s="31">
        <v>0.7998035212031982</v>
      </c>
      <c r="T72" s="31">
        <v>0.74614862565167239</v>
      </c>
      <c r="U72" s="31">
        <v>0.70092037990679945</v>
      </c>
      <c r="V72" s="31">
        <v>0.66219338384159776</v>
      </c>
      <c r="W72" s="31">
        <v>0.62829232389132605</v>
      </c>
      <c r="X72" s="31">
        <v>0.59779197305346055</v>
      </c>
      <c r="Y72" s="31">
        <v>0.56951719088773678</v>
      </c>
      <c r="Z72" s="31">
        <v>0.54254292351611944</v>
      </c>
      <c r="AA72" s="31">
        <v>0.5161942036228292</v>
      </c>
      <c r="AB72" s="31">
        <v>0.49004615045426358</v>
      </c>
      <c r="AC72" s="31">
        <v>0.46392396981910972</v>
      </c>
      <c r="AD72" s="31">
        <v>0.43790295408826901</v>
      </c>
      <c r="AE72" s="31">
        <v>0.41230848219489508</v>
      </c>
      <c r="AF72" s="31">
        <v>0.38771601963434682</v>
      </c>
      <c r="AG72" s="31">
        <v>0.36495111846425837</v>
      </c>
      <c r="AH72" s="32">
        <v>0.34508941730446069</v>
      </c>
    </row>
    <row r="73" spans="1:34" x14ac:dyDescent="0.25">
      <c r="A73" s="30">
        <v>30</v>
      </c>
      <c r="B73" s="31">
        <v>6.1318365881915016</v>
      </c>
      <c r="C73" s="31">
        <v>5.3919248774790072</v>
      </c>
      <c r="D73" s="31">
        <v>4.7319218360883104</v>
      </c>
      <c r="E73" s="31">
        <v>4.1456312968405644</v>
      </c>
      <c r="F73" s="31">
        <v>3.6271071791191751</v>
      </c>
      <c r="G73" s="31">
        <v>3.1706534888697742</v>
      </c>
      <c r="H73" s="31">
        <v>2.770824318600237</v>
      </c>
      <c r="I73" s="31">
        <v>2.4224238473806698</v>
      </c>
      <c r="J73" s="31">
        <v>2.1205063408434128</v>
      </c>
      <c r="K73" s="31">
        <v>1.860376151183049</v>
      </c>
      <c r="L73" s="31">
        <v>1.637587717156386</v>
      </c>
      <c r="M73" s="31">
        <v>1.447945564082485</v>
      </c>
      <c r="N73" s="31">
        <v>1.287504303842623</v>
      </c>
      <c r="O73" s="31">
        <v>1.1525686348803239</v>
      </c>
      <c r="P73" s="31">
        <v>1.0396933422013499</v>
      </c>
      <c r="Q73" s="31">
        <v>0.94568329737368884</v>
      </c>
      <c r="R73" s="31">
        <v>0.86759345852757719</v>
      </c>
      <c r="S73" s="31">
        <v>0.80272887035546614</v>
      </c>
      <c r="T73" s="31">
        <v>0.74864466411207264</v>
      </c>
      <c r="U73" s="31">
        <v>0.70314605761431881</v>
      </c>
      <c r="V73" s="31">
        <v>0.66428835524138929</v>
      </c>
      <c r="W73" s="31">
        <v>0.63037694793470067</v>
      </c>
      <c r="X73" s="31">
        <v>0.59996731319786534</v>
      </c>
      <c r="Y73" s="31">
        <v>0.57186501509677268</v>
      </c>
      <c r="Z73" s="31">
        <v>0.54512570425955442</v>
      </c>
      <c r="AA73" s="31">
        <v>0.51905511787656167</v>
      </c>
      <c r="AB73" s="31">
        <v>0.49320907970037459</v>
      </c>
      <c r="AC73" s="31">
        <v>0.46739350004580171</v>
      </c>
      <c r="AD73" s="31">
        <v>0.44166437578990869</v>
      </c>
      <c r="AE73" s="31">
        <v>0.41632779037201612</v>
      </c>
      <c r="AF73" s="31">
        <v>0.39193991379361037</v>
      </c>
      <c r="AG73" s="31">
        <v>0.36930700261849131</v>
      </c>
      <c r="AH73" s="32">
        <v>0.34948539997264311</v>
      </c>
    </row>
    <row r="74" spans="1:34" x14ac:dyDescent="0.25">
      <c r="A74" s="30">
        <v>35</v>
      </c>
      <c r="B74" s="31">
        <v>6.1856263732741006</v>
      </c>
      <c r="C74" s="31">
        <v>5.4395913162431428</v>
      </c>
      <c r="D74" s="31">
        <v>4.7739533902168576</v>
      </c>
      <c r="E74" s="31">
        <v>4.1824971325225633</v>
      </c>
      <c r="F74" s="31">
        <v>3.6592571670498142</v>
      </c>
      <c r="G74" s="31">
        <v>3.198518204250397</v>
      </c>
      <c r="H74" s="31">
        <v>2.7948150411383419</v>
      </c>
      <c r="I74" s="31">
        <v>2.4429325612898989</v>
      </c>
      <c r="J74" s="31">
        <v>2.137905734843569</v>
      </c>
      <c r="K74" s="31">
        <v>1.87501961850008</v>
      </c>
      <c r="L74" s="31">
        <v>1.649809355522398</v>
      </c>
      <c r="M74" s="31">
        <v>1.4580601757357321</v>
      </c>
      <c r="N74" s="31">
        <v>1.295807395527518</v>
      </c>
      <c r="O74" s="31">
        <v>1.159336417847421</v>
      </c>
      <c r="P74" s="31">
        <v>1.045182732207369</v>
      </c>
      <c r="Q74" s="31">
        <v>0.95013191468149394</v>
      </c>
      <c r="R74" s="31">
        <v>0.87121962790618146</v>
      </c>
      <c r="S74" s="31">
        <v>0.8057316210800457</v>
      </c>
      <c r="T74" s="31">
        <v>0.75120372996394147</v>
      </c>
      <c r="U74" s="31">
        <v>0.70542187688096092</v>
      </c>
      <c r="V74" s="31">
        <v>0.66642207071642812</v>
      </c>
      <c r="W74" s="31">
        <v>0.6324904069179117</v>
      </c>
      <c r="X74" s="31">
        <v>0.60216306749518889</v>
      </c>
      <c r="Y74" s="31">
        <v>0.57422632102029214</v>
      </c>
      <c r="Z74" s="31">
        <v>0.54771652262749981</v>
      </c>
      <c r="AA74" s="31">
        <v>0.5219201140133265</v>
      </c>
      <c r="AB74" s="31">
        <v>0.49637362343649011</v>
      </c>
      <c r="AC74" s="31">
        <v>0.470863665717978</v>
      </c>
      <c r="AD74" s="31">
        <v>0.44542694224097779</v>
      </c>
      <c r="AE74" s="31">
        <v>0.420350240950981</v>
      </c>
      <c r="AF74" s="31">
        <v>0.39617043635562521</v>
      </c>
      <c r="AG74" s="31">
        <v>0.37367448952486632</v>
      </c>
      <c r="AH74" s="32">
        <v>0.35389944809082508</v>
      </c>
    </row>
    <row r="75" spans="1:34" x14ac:dyDescent="0.25">
      <c r="A75" s="30">
        <v>40</v>
      </c>
      <c r="B75" s="31">
        <v>6.2399688478922561</v>
      </c>
      <c r="C75" s="31">
        <v>5.4877706504636583</v>
      </c>
      <c r="D75" s="31">
        <v>4.8164595340710976</v>
      </c>
      <c r="E75" s="31">
        <v>4.2198007405480462</v>
      </c>
      <c r="F75" s="31">
        <v>3.6918095982902051</v>
      </c>
      <c r="G75" s="31">
        <v>3.226751522255515</v>
      </c>
      <c r="H75" s="31">
        <v>2.819142013964159</v>
      </c>
      <c r="I75" s="31">
        <v>2.4637466614985408</v>
      </c>
      <c r="J75" s="31">
        <v>2.155581139503314</v>
      </c>
      <c r="K75" s="31">
        <v>1.8899112091853569</v>
      </c>
      <c r="L75" s="31">
        <v>1.662252718313789</v>
      </c>
      <c r="M75" s="31">
        <v>1.4683716012199699</v>
      </c>
      <c r="N75" s="31">
        <v>1.30428387879749</v>
      </c>
      <c r="O75" s="31">
        <v>1.1662556585021699</v>
      </c>
      <c r="P75" s="31">
        <v>1.0508031343520809</v>
      </c>
      <c r="Q75" s="31">
        <v>0.95469258692751557</v>
      </c>
      <c r="R75" s="31">
        <v>0.87494038337101088</v>
      </c>
      <c r="S75" s="31">
        <v>0.80881297738732283</v>
      </c>
      <c r="T75" s="31">
        <v>0.75382690924347007</v>
      </c>
      <c r="U75" s="31">
        <v>0.70774880576869936</v>
      </c>
      <c r="V75" s="31">
        <v>0.66859538035447841</v>
      </c>
      <c r="W75" s="31">
        <v>0.63463343295452834</v>
      </c>
      <c r="X75" s="31">
        <v>0.60437985008478645</v>
      </c>
      <c r="Y75" s="31">
        <v>0.57660160482342881</v>
      </c>
      <c r="Z75" s="31">
        <v>0.5503157568108924</v>
      </c>
      <c r="AA75" s="31">
        <v>0.52478945224985196</v>
      </c>
      <c r="AB75" s="31">
        <v>0.49953992390515539</v>
      </c>
      <c r="AC75" s="31">
        <v>0.47433449110394937</v>
      </c>
      <c r="AD75" s="31">
        <v>0.44919055973559813</v>
      </c>
      <c r="AE75" s="31">
        <v>0.42437562225171649</v>
      </c>
      <c r="AF75" s="31">
        <v>0.40040725766609248</v>
      </c>
      <c r="AG75" s="31">
        <v>0.37805313155483949</v>
      </c>
      <c r="AH75" s="32">
        <v>0.35833099605627089</v>
      </c>
    </row>
    <row r="76" spans="1:34" x14ac:dyDescent="0.25">
      <c r="A76" s="30">
        <v>45</v>
      </c>
      <c r="B76" s="31">
        <v>6.2948672306136242</v>
      </c>
      <c r="C76" s="31">
        <v>5.5364659807340111</v>
      </c>
      <c r="D76" s="31">
        <v>4.8594432502702762</v>
      </c>
      <c r="E76" s="31">
        <v>4.2575449855620429</v>
      </c>
      <c r="F76" s="31">
        <v>3.724767219511167</v>
      </c>
      <c r="G76" s="31">
        <v>3.2553560715817431</v>
      </c>
      <c r="H76" s="31">
        <v>2.8438077478001018</v>
      </c>
      <c r="I76" s="31">
        <v>2.4848685407548001</v>
      </c>
      <c r="J76" s="31">
        <v>2.173534829596647</v>
      </c>
      <c r="K76" s="31">
        <v>1.9050530800386689</v>
      </c>
      <c r="L76" s="31">
        <v>1.674919844356145</v>
      </c>
      <c r="M76" s="31">
        <v>1.478881761386581</v>
      </c>
      <c r="N76" s="31">
        <v>1.3129355565297161</v>
      </c>
      <c r="O76" s="31">
        <v>1.17332804174753</v>
      </c>
      <c r="P76" s="31">
        <v>1.056556115564242</v>
      </c>
      <c r="Q76" s="31">
        <v>0.95936676306630075</v>
      </c>
      <c r="R76" s="31">
        <v>0.87875705590239883</v>
      </c>
      <c r="S76" s="31">
        <v>0.81197415228343495</v>
      </c>
      <c r="T76" s="31">
        <v>0.75651529698258912</v>
      </c>
      <c r="U76" s="31">
        <v>0.71012782133525498</v>
      </c>
      <c r="V76" s="31">
        <v>0.67080914323905039</v>
      </c>
      <c r="W76" s="31">
        <v>0.6368067671538552</v>
      </c>
      <c r="X76" s="31">
        <v>0.606618284101755</v>
      </c>
      <c r="Y76" s="31">
        <v>0.57899137166708492</v>
      </c>
      <c r="Z76" s="31">
        <v>0.55292379399642244</v>
      </c>
      <c r="AA76" s="31">
        <v>0.52766340179860383</v>
      </c>
      <c r="AB76" s="31">
        <v>0.50270813234461542</v>
      </c>
      <c r="AC76" s="31">
        <v>0.47780600946778418</v>
      </c>
      <c r="AD76" s="31">
        <v>0.45295514356359939</v>
      </c>
      <c r="AE76" s="31">
        <v>0.42840373158983908</v>
      </c>
      <c r="AF76" s="31">
        <v>0.40465005706646212</v>
      </c>
      <c r="AG76" s="31">
        <v>0.38244249007571102</v>
      </c>
      <c r="AH76" s="32">
        <v>0.36277948726200648</v>
      </c>
    </row>
    <row r="77" spans="1:34" x14ac:dyDescent="0.25">
      <c r="A77" s="30">
        <v>50</v>
      </c>
      <c r="B77" s="31">
        <v>6.3503247490016124</v>
      </c>
      <c r="C77" s="31">
        <v>5.5856804166433998</v>
      </c>
      <c r="D77" s="31">
        <v>4.9029075304293848</v>
      </c>
      <c r="E77" s="31">
        <v>4.2957327412053443</v>
      </c>
      <c r="F77" s="31">
        <v>3.7581327863792828</v>
      </c>
      <c r="G77" s="31">
        <v>3.2843344899214508</v>
      </c>
      <c r="H77" s="31">
        <v>2.8688147623643321</v>
      </c>
      <c r="I77" s="31">
        <v>2.5063006008026338</v>
      </c>
      <c r="J77" s="31">
        <v>2.1917690888933148</v>
      </c>
      <c r="K77" s="31">
        <v>1.92044739685556</v>
      </c>
      <c r="L77" s="31">
        <v>1.6878127814707919</v>
      </c>
      <c r="M77" s="31">
        <v>1.489592586082676</v>
      </c>
      <c r="N77" s="31">
        <v>1.3217642405971031</v>
      </c>
      <c r="O77" s="31">
        <v>1.180555261482205</v>
      </c>
      <c r="P77" s="31">
        <v>1.062443251768354</v>
      </c>
      <c r="Q77" s="31">
        <v>0.9641559010481493</v>
      </c>
      <c r="R77" s="31">
        <v>0.88267098547642875</v>
      </c>
      <c r="S77" s="31">
        <v>0.81521636777025408</v>
      </c>
      <c r="T77" s="31">
        <v>0.75926999720895938</v>
      </c>
      <c r="U77" s="31">
        <v>0.71255990963407823</v>
      </c>
      <c r="V77" s="31">
        <v>0.67306422744939998</v>
      </c>
      <c r="W77" s="31">
        <v>0.63901115962092625</v>
      </c>
      <c r="X77" s="31">
        <v>0.60887900167692355</v>
      </c>
      <c r="Y77" s="31">
        <v>0.58139613570786586</v>
      </c>
      <c r="Z77" s="31">
        <v>0.55554103036649671</v>
      </c>
      <c r="AA77" s="31">
        <v>0.53054224086778323</v>
      </c>
      <c r="AB77" s="31">
        <v>0.50587840898889003</v>
      </c>
      <c r="AC77" s="31">
        <v>0.48127826306927102</v>
      </c>
      <c r="AD77" s="31">
        <v>0.45672061801056418</v>
      </c>
      <c r="AE77" s="31">
        <v>0.43243437527673129</v>
      </c>
      <c r="AF77" s="31">
        <v>0.40889852289385697</v>
      </c>
      <c r="AG77" s="31">
        <v>0.38684213545035462</v>
      </c>
      <c r="AH77" s="32">
        <v>0.36724437409680988</v>
      </c>
    </row>
    <row r="78" spans="1:34" x14ac:dyDescent="0.25">
      <c r="A78" s="30">
        <v>55</v>
      </c>
      <c r="B78" s="31">
        <v>6.4063446396153463</v>
      </c>
      <c r="C78" s="31">
        <v>5.6354170767767444</v>
      </c>
      <c r="D78" s="31">
        <v>4.946855375159136</v>
      </c>
      <c r="E78" s="31">
        <v>4.3343668901144499</v>
      </c>
      <c r="F78" s="31">
        <v>3.7919090635568509</v>
      </c>
      <c r="G78" s="31">
        <v>3.3136894239627321</v>
      </c>
      <c r="H78" s="31">
        <v>2.8941655863707321</v>
      </c>
      <c r="I78" s="31">
        <v>2.5280452523817121</v>
      </c>
      <c r="J78" s="31">
        <v>2.2102862101587819</v>
      </c>
      <c r="K78" s="31">
        <v>1.9360963344272799</v>
      </c>
      <c r="L78" s="31">
        <v>1.7009335864747861</v>
      </c>
      <c r="M78" s="31">
        <v>1.5005060141511091</v>
      </c>
      <c r="N78" s="31">
        <v>1.330771751868298</v>
      </c>
      <c r="O78" s="31">
        <v>1.1879390206006311</v>
      </c>
      <c r="P78" s="31">
        <v>1.0684661278846379</v>
      </c>
      <c r="Q78" s="31">
        <v>0.96906146781906444</v>
      </c>
      <c r="R78" s="31">
        <v>0.88668352106491144</v>
      </c>
      <c r="S78" s="31">
        <v>0.81854085484538874</v>
      </c>
      <c r="T78" s="31">
        <v>0.7620921229459735</v>
      </c>
      <c r="U78" s="31">
        <v>0.7150460657143638</v>
      </c>
      <c r="V78" s="31">
        <v>0.6753615100604885</v>
      </c>
      <c r="W78" s="31">
        <v>0.64124736945652416</v>
      </c>
      <c r="X78" s="31">
        <v>0.61116264393686326</v>
      </c>
      <c r="Y78" s="31">
        <v>0.58381642009814705</v>
      </c>
      <c r="Z78" s="31">
        <v>0.55816787109926846</v>
      </c>
      <c r="AA78" s="31">
        <v>0.5334262566613398</v>
      </c>
      <c r="AB78" s="31">
        <v>0.50905092306768829</v>
      </c>
      <c r="AC78" s="31">
        <v>0.48475130316391812</v>
      </c>
      <c r="AD78" s="31">
        <v>0.46048691635783717</v>
      </c>
      <c r="AE78" s="31">
        <v>0.43646736861952112</v>
      </c>
      <c r="AF78" s="31">
        <v>0.41315235248122661</v>
      </c>
      <c r="AG78" s="31">
        <v>0.39125164703751752</v>
      </c>
      <c r="AH78" s="32">
        <v>0.37172511794512902</v>
      </c>
    </row>
    <row r="79" spans="1:34" x14ac:dyDescent="0.25">
      <c r="A79" s="30">
        <v>60</v>
      </c>
      <c r="B79" s="31">
        <v>6.4629301480097094</v>
      </c>
      <c r="C79" s="31">
        <v>5.6856790887147124</v>
      </c>
      <c r="D79" s="31">
        <v>4.9912897940659917</v>
      </c>
      <c r="E79" s="31">
        <v>4.3734503239216203</v>
      </c>
      <c r="F79" s="31">
        <v>3.8260988247019139</v>
      </c>
      <c r="G79" s="31">
        <v>3.343423529389419</v>
      </c>
      <c r="H79" s="31">
        <v>2.9198627575289309</v>
      </c>
      <c r="I79" s="31">
        <v>2.550104915227458</v>
      </c>
      <c r="J79" s="31">
        <v>2.2290884951542669</v>
      </c>
      <c r="K79" s="31">
        <v>1.952002076540845</v>
      </c>
      <c r="L79" s="31">
        <v>1.714284325180923</v>
      </c>
      <c r="M79" s="31">
        <v>1.5116239934304661</v>
      </c>
      <c r="N79" s="31">
        <v>1.339959920207672</v>
      </c>
      <c r="O79" s="31">
        <v>1.195481030992976</v>
      </c>
      <c r="P79" s="31">
        <v>1.074626337829057</v>
      </c>
      <c r="Q79" s="31">
        <v>0.97408493932080809</v>
      </c>
      <c r="R79" s="31">
        <v>0.89079602063538976</v>
      </c>
      <c r="S79" s="31">
        <v>0.82194885350216973</v>
      </c>
      <c r="T79" s="31">
        <v>0.76498279621276843</v>
      </c>
      <c r="U79" s="31">
        <v>0.71758729362103313</v>
      </c>
      <c r="V79" s="31">
        <v>0.67770187714305141</v>
      </c>
      <c r="W79" s="31">
        <v>0.64351616475715723</v>
      </c>
      <c r="X79" s="31">
        <v>0.61346986100387824</v>
      </c>
      <c r="Y79" s="31">
        <v>0.58625275698602231</v>
      </c>
      <c r="Z79" s="31">
        <v>0.56080473036862499</v>
      </c>
      <c r="AA79" s="31">
        <v>0.53631574537896398</v>
      </c>
      <c r="AB79" s="31">
        <v>0.51222585280651967</v>
      </c>
      <c r="AC79" s="31">
        <v>0.48822519000303211</v>
      </c>
      <c r="AD79" s="31">
        <v>0.46425398088246078</v>
      </c>
      <c r="AE79" s="31">
        <v>0.4405025359210521</v>
      </c>
      <c r="AF79" s="31">
        <v>0.41741125215719782</v>
      </c>
      <c r="AG79" s="31">
        <v>0.39567061319163699</v>
      </c>
      <c r="AH79" s="32">
        <v>0.37622118918723402</v>
      </c>
    </row>
    <row r="80" spans="1:34" x14ac:dyDescent="0.25">
      <c r="A80" s="30">
        <v>65</v>
      </c>
      <c r="B80" s="31">
        <v>6.5200845287352971</v>
      </c>
      <c r="C80" s="31">
        <v>5.736469589033705</v>
      </c>
      <c r="D80" s="31">
        <v>5.0362138057521424</v>
      </c>
      <c r="E80" s="31">
        <v>4.4129859432548333</v>
      </c>
      <c r="F80" s="31">
        <v>3.8607048524682459</v>
      </c>
      <c r="G80" s="31">
        <v>3.3735394708810831</v>
      </c>
      <c r="H80" s="31">
        <v>2.9459088225442871</v>
      </c>
      <c r="I80" s="31">
        <v>2.5724820180710268</v>
      </c>
      <c r="J80" s="31">
        <v>2.2481782546367111</v>
      </c>
      <c r="K80" s="31">
        <v>1.9681668159789869</v>
      </c>
      <c r="L80" s="31">
        <v>1.7278670723977341</v>
      </c>
      <c r="M80" s="31">
        <v>1.5229484807550659</v>
      </c>
      <c r="N80" s="31">
        <v>1.349330584475346</v>
      </c>
      <c r="O80" s="31">
        <v>1.2031830135451469</v>
      </c>
      <c r="P80" s="31">
        <v>1.0809254845133069</v>
      </c>
      <c r="Q80" s="31">
        <v>0.97922780049088431</v>
      </c>
      <c r="R80" s="31">
        <v>0.89500985115116216</v>
      </c>
      <c r="S80" s="31">
        <v>0.82544161272968086</v>
      </c>
      <c r="T80" s="31">
        <v>0.76794314802420993</v>
      </c>
      <c r="U80" s="31">
        <v>0.72018460639474313</v>
      </c>
      <c r="V80" s="31">
        <v>0.68008622376353878</v>
      </c>
      <c r="W80" s="31">
        <v>0.64581832261505334</v>
      </c>
      <c r="X80" s="31">
        <v>0.61580131199599841</v>
      </c>
      <c r="Y80" s="31">
        <v>0.5887056875153116</v>
      </c>
      <c r="Z80" s="31">
        <v>0.56345203134418931</v>
      </c>
      <c r="AA80" s="31">
        <v>0.53921101221606083</v>
      </c>
      <c r="AB80" s="31">
        <v>0.51540338542655539</v>
      </c>
      <c r="AC80" s="31">
        <v>0.49169999283357407</v>
      </c>
      <c r="AD80" s="31">
        <v>0.4680217628572157</v>
      </c>
      <c r="AE80" s="31">
        <v>0.44453971047989449</v>
      </c>
      <c r="AF80" s="31">
        <v>0.42167493724615218</v>
      </c>
      <c r="AG80" s="31">
        <v>0.40009863126284989</v>
      </c>
      <c r="AH80" s="32">
        <v>0.38073206719906588</v>
      </c>
    </row>
    <row r="81" spans="1:34" x14ac:dyDescent="0.25">
      <c r="A81" s="30">
        <v>70</v>
      </c>
      <c r="B81" s="31">
        <v>6.5778110453384633</v>
      </c>
      <c r="C81" s="31">
        <v>5.7877917233058618</v>
      </c>
      <c r="D81" s="31">
        <v>5.081630437815515</v>
      </c>
      <c r="E81" s="31">
        <v>4.4529766577378096</v>
      </c>
      <c r="F81" s="31">
        <v>3.895729938505363</v>
      </c>
      <c r="G81" s="31">
        <v>3.404039922113034</v>
      </c>
      <c r="H81" s="31">
        <v>2.972306337117907</v>
      </c>
      <c r="I81" s="31">
        <v>2.5951789986393079</v>
      </c>
      <c r="J81" s="31">
        <v>2.2675578083588022</v>
      </c>
      <c r="K81" s="31">
        <v>1.9845927545201829</v>
      </c>
      <c r="L81" s="31">
        <v>1.741683911929488</v>
      </c>
      <c r="M81" s="31">
        <v>1.5344814419549819</v>
      </c>
      <c r="N81" s="31">
        <v>1.3588855925271739</v>
      </c>
      <c r="O81" s="31">
        <v>1.2110466981388011</v>
      </c>
      <c r="P81" s="31">
        <v>1.0873651798448429</v>
      </c>
      <c r="Q81" s="31">
        <v>0.98449154526251059</v>
      </c>
      <c r="R81" s="31">
        <v>0.89932638857124625</v>
      </c>
      <c r="S81" s="31">
        <v>0.82902039051273946</v>
      </c>
      <c r="T81" s="31">
        <v>0.77097431839091346</v>
      </c>
      <c r="U81" s="31">
        <v>0.72283902607191952</v>
      </c>
      <c r="V81" s="31">
        <v>0.68251545398414304</v>
      </c>
      <c r="W81" s="31">
        <v>0.64815462911823096</v>
      </c>
      <c r="X81" s="31">
        <v>0.61815766502700409</v>
      </c>
      <c r="Y81" s="31">
        <v>0.59117576182559617</v>
      </c>
      <c r="Z81" s="31">
        <v>0.56611020619132724</v>
      </c>
      <c r="AA81" s="31">
        <v>0.5421123713637962</v>
      </c>
      <c r="AB81" s="31">
        <v>0.5185837171447627</v>
      </c>
      <c r="AC81" s="31">
        <v>0.49517578989829408</v>
      </c>
      <c r="AD81" s="31">
        <v>0.47179022255066622</v>
      </c>
      <c r="AE81" s="31">
        <v>0.44857873459039171</v>
      </c>
      <c r="AF81" s="31">
        <v>0.42594313206820561</v>
      </c>
      <c r="AG81" s="31">
        <v>0.40453530759710787</v>
      </c>
      <c r="AH81" s="32">
        <v>0.38525724035230269</v>
      </c>
    </row>
    <row r="82" spans="1:34" x14ac:dyDescent="0.25">
      <c r="A82" s="30">
        <v>75</v>
      </c>
      <c r="B82" s="31">
        <v>6.6361129703612836</v>
      </c>
      <c r="C82" s="31">
        <v>5.8396486460990484</v>
      </c>
      <c r="D82" s="31">
        <v>5.1275427268497804</v>
      </c>
      <c r="E82" s="31">
        <v>4.4934253859900126</v>
      </c>
      <c r="F82" s="31">
        <v>3.9311768834585181</v>
      </c>
      <c r="G82" s="31">
        <v>3.4349275657563059</v>
      </c>
      <c r="H82" s="31">
        <v>2.9990578659466172</v>
      </c>
      <c r="I82" s="31">
        <v>2.6181983036549279</v>
      </c>
      <c r="J82" s="31">
        <v>2.287229485068957</v>
      </c>
      <c r="K82" s="31">
        <v>2.0012821029386458</v>
      </c>
      <c r="L82" s="31">
        <v>1.755736936576187</v>
      </c>
      <c r="M82" s="31">
        <v>1.5462248518560009</v>
      </c>
      <c r="N82" s="31">
        <v>1.368626801214742</v>
      </c>
      <c r="O82" s="31">
        <v>1.219073823651305</v>
      </c>
      <c r="P82" s="31">
        <v>1.0939470447268229</v>
      </c>
      <c r="Q82" s="31">
        <v>0.98987767656464865</v>
      </c>
      <c r="R82" s="31">
        <v>0.90374701785040235</v>
      </c>
      <c r="S82" s="31">
        <v>0.83268645383188922</v>
      </c>
      <c r="T82" s="31">
        <v>0.77407745631921177</v>
      </c>
      <c r="U82" s="31">
        <v>0.72555158368466166</v>
      </c>
      <c r="V82" s="31">
        <v>0.68499048086278758</v>
      </c>
      <c r="W82" s="31">
        <v>0.65052587935036932</v>
      </c>
      <c r="X82" s="31">
        <v>0.62053959720641128</v>
      </c>
      <c r="Y82" s="31">
        <v>0.59366353905217839</v>
      </c>
      <c r="Z82" s="31">
        <v>0.56877969607112866</v>
      </c>
      <c r="AA82" s="31">
        <v>0.54502014600904036</v>
      </c>
      <c r="AB82" s="31">
        <v>0.52176705317381966</v>
      </c>
      <c r="AC82" s="31">
        <v>0.49865266843567818</v>
      </c>
      <c r="AD82" s="31">
        <v>0.47555932922703897</v>
      </c>
      <c r="AE82" s="31">
        <v>0.45261945954257859</v>
      </c>
      <c r="AF82" s="31">
        <v>0.43021556993919319</v>
      </c>
      <c r="AG82" s="31">
        <v>0.4089802575360223</v>
      </c>
      <c r="AH82" s="32">
        <v>0.38979620601443082</v>
      </c>
    </row>
    <row r="83" spans="1:34" x14ac:dyDescent="0.25">
      <c r="A83" s="33">
        <v>80</v>
      </c>
      <c r="B83" s="34">
        <v>6.6949935853415781</v>
      </c>
      <c r="C83" s="34">
        <v>5.8920435209768796</v>
      </c>
      <c r="D83" s="34">
        <v>5.1739537184443343</v>
      </c>
      <c r="E83" s="34">
        <v>4.5343350556266326</v>
      </c>
      <c r="F83" s="34">
        <v>3.9670484969686939</v>
      </c>
      <c r="G83" s="34">
        <v>3.4662050934776829</v>
      </c>
      <c r="H83" s="34">
        <v>3.0261659827229961</v>
      </c>
      <c r="I83" s="34">
        <v>2.6415423888362519</v>
      </c>
      <c r="J83" s="34">
        <v>2.3071956225113288</v>
      </c>
      <c r="K83" s="34">
        <v>2.0182370810043229</v>
      </c>
      <c r="L83" s="34">
        <v>1.770028248133575</v>
      </c>
      <c r="M83" s="34">
        <v>1.5581806942796601</v>
      </c>
      <c r="N83" s="34">
        <v>1.3785560763853799</v>
      </c>
      <c r="O83" s="34">
        <v>1.227266137955783</v>
      </c>
      <c r="P83" s="34">
        <v>1.1006727090581609</v>
      </c>
      <c r="Q83" s="34">
        <v>0.995387706322021</v>
      </c>
      <c r="R83" s="34">
        <v>0.90827313293911072</v>
      </c>
      <c r="S83" s="34">
        <v>0.8364410786634231</v>
      </c>
      <c r="T83" s="34">
        <v>0.77725371981119018</v>
      </c>
      <c r="U83" s="34">
        <v>0.72832331926086247</v>
      </c>
      <c r="V83" s="34">
        <v>0.6875122264531397</v>
      </c>
      <c r="W83" s="34">
        <v>0.65293287739096495</v>
      </c>
      <c r="X83" s="34">
        <v>0.62294779463947592</v>
      </c>
      <c r="Y83" s="34">
        <v>0.59616958732608616</v>
      </c>
      <c r="Z83" s="34">
        <v>0.57146095114044648</v>
      </c>
      <c r="AA83" s="34">
        <v>0.54793466833442928</v>
      </c>
      <c r="AB83" s="34">
        <v>0.52495360772215527</v>
      </c>
      <c r="AC83" s="34">
        <v>0.50213072467992248</v>
      </c>
      <c r="AD83" s="34">
        <v>0.47932906114635537</v>
      </c>
      <c r="AE83" s="34">
        <v>0.45666174562228812</v>
      </c>
      <c r="AF83" s="34">
        <v>0.43449199317071691</v>
      </c>
      <c r="AG83" s="34">
        <v>0.41343310541697431</v>
      </c>
      <c r="AH83" s="35">
        <v>0.39434847054857508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1.875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0.45000000000000018</v>
      </c>
    </row>
    <row r="95" spans="1:34" x14ac:dyDescent="0.25">
      <c r="A95" s="5">
        <v>0.125</v>
      </c>
      <c r="B95" s="32">
        <v>0.44190499999999999</v>
      </c>
    </row>
    <row r="96" spans="1:34" x14ac:dyDescent="0.25">
      <c r="A96" s="5">
        <v>0.25</v>
      </c>
      <c r="B96" s="32">
        <v>0.35728124999999999</v>
      </c>
    </row>
    <row r="97" spans="1:2" x14ac:dyDescent="0.25">
      <c r="A97" s="5">
        <v>0.375</v>
      </c>
      <c r="B97" s="32">
        <v>0.26081944444444438</v>
      </c>
    </row>
    <row r="98" spans="1:2" x14ac:dyDescent="0.25">
      <c r="A98" s="5">
        <v>0.5</v>
      </c>
      <c r="B98" s="32">
        <v>0.15280769230769239</v>
      </c>
    </row>
    <row r="99" spans="1:2" x14ac:dyDescent="0.25">
      <c r="A99" s="5">
        <v>0.625</v>
      </c>
      <c r="B99" s="32">
        <v>0.16426374999999999</v>
      </c>
    </row>
    <row r="100" spans="1:2" x14ac:dyDescent="0.25">
      <c r="A100" s="5">
        <v>0.75</v>
      </c>
      <c r="B100" s="32">
        <v>0.1186875000000001</v>
      </c>
    </row>
    <row r="101" spans="1:2" x14ac:dyDescent="0.25">
      <c r="A101" s="5">
        <v>0.875</v>
      </c>
      <c r="B101" s="32">
        <v>7.9812500000000175E-2</v>
      </c>
    </row>
    <row r="102" spans="1:2" x14ac:dyDescent="0.25">
      <c r="A102" s="5">
        <v>1</v>
      </c>
      <c r="B102" s="32">
        <v>6.150000000000011E-2</v>
      </c>
    </row>
    <row r="103" spans="1:2" x14ac:dyDescent="0.25">
      <c r="A103" s="5">
        <v>1.125</v>
      </c>
      <c r="B103" s="32">
        <v>2.590250000000013E-2</v>
      </c>
    </row>
    <row r="104" spans="1:2" x14ac:dyDescent="0.25">
      <c r="A104" s="5">
        <v>1.25</v>
      </c>
      <c r="B104" s="32">
        <v>2.5301724137933861E-3</v>
      </c>
    </row>
    <row r="105" spans="1:2" x14ac:dyDescent="0.25">
      <c r="A105" s="5">
        <v>1.375</v>
      </c>
      <c r="B105" s="32">
        <v>-1.061111111111126E-2</v>
      </c>
    </row>
    <row r="106" spans="1:2" x14ac:dyDescent="0.25">
      <c r="A106" s="5">
        <v>1.5</v>
      </c>
      <c r="B106" s="32">
        <v>8.1851851851852953E-3</v>
      </c>
    </row>
    <row r="107" spans="1:2" x14ac:dyDescent="0.25">
      <c r="A107" s="5">
        <v>1.625</v>
      </c>
      <c r="B107" s="32">
        <v>1.151562500000025E-2</v>
      </c>
    </row>
    <row r="108" spans="1:2" x14ac:dyDescent="0.25">
      <c r="A108" s="5">
        <v>1.75</v>
      </c>
      <c r="B108" s="32">
        <v>7.8437499999999272E-3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LkHa7VZsDMsCeUMea4+nm8ZXrCF2k4XBd7F086mPP9s/7bHil57UZ+p1epf0DvmomFJKIPJsPCj+i+ZDYbI9XA==" saltValue="hzKBMRfev5VO4gHMtoYVi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51.921682922097403</v>
      </c>
      <c r="C41" s="6">
        <f>51.9216829220973 * $B$36 / 100</f>
        <v>51.921682922097297</v>
      </c>
      <c r="D41" s="6">
        <v>6.542016666666667</v>
      </c>
      <c r="E41" s="7">
        <f>6.54201666666666 * $B$36 / 100</f>
        <v>6.5420166666666599</v>
      </c>
    </row>
    <row r="42" spans="1:5" x14ac:dyDescent="0.25">
      <c r="A42" s="5">
        <v>10</v>
      </c>
      <c r="B42" s="6">
        <v>52.519405104146458</v>
      </c>
      <c r="C42" s="6">
        <f>52.5194051041464 * $B$36 / 100</f>
        <v>52.519405104146401</v>
      </c>
      <c r="D42" s="6">
        <v>6.6173283333333339</v>
      </c>
      <c r="E42" s="7">
        <f>6.61732833333333 * $B$36 / 100</f>
        <v>6.6173283333333304</v>
      </c>
    </row>
    <row r="43" spans="1:5" x14ac:dyDescent="0.25">
      <c r="A43" s="5">
        <v>20</v>
      </c>
      <c r="B43" s="6">
        <v>53.117127286195533</v>
      </c>
      <c r="C43" s="6">
        <f>53.1171272861955 * $B$36 / 100</f>
        <v>53.117127286195498</v>
      </c>
      <c r="D43" s="6">
        <v>6.6926399999999999</v>
      </c>
      <c r="E43" s="7">
        <f>6.69264 * $B$36 / 100</f>
        <v>6.6926399999999999</v>
      </c>
    </row>
    <row r="44" spans="1:5" x14ac:dyDescent="0.25">
      <c r="A44" s="5">
        <v>30</v>
      </c>
      <c r="B44" s="6">
        <v>53.714849468244587</v>
      </c>
      <c r="C44" s="6">
        <f>53.7148494682445 * $B$36 / 100</f>
        <v>53.714849468244502</v>
      </c>
      <c r="D44" s="6">
        <v>6.7679516666666668</v>
      </c>
      <c r="E44" s="7">
        <f>6.76795166666666 * $B$36 / 100</f>
        <v>6.7679516666666597</v>
      </c>
    </row>
    <row r="45" spans="1:5" x14ac:dyDescent="0.25">
      <c r="A45" s="5">
        <v>40</v>
      </c>
      <c r="B45" s="6">
        <v>54.312571650293663</v>
      </c>
      <c r="C45" s="6">
        <f>54.3125716502936 * $B$36 / 100</f>
        <v>54.312571650293606</v>
      </c>
      <c r="D45" s="6">
        <v>6.8432633333333346</v>
      </c>
      <c r="E45" s="7">
        <f>6.84326333333333 * $B$36 / 100</f>
        <v>6.8432633333333293</v>
      </c>
    </row>
    <row r="46" spans="1:5" x14ac:dyDescent="0.25">
      <c r="A46" s="5">
        <v>50</v>
      </c>
      <c r="B46" s="6">
        <v>54.910293832342731</v>
      </c>
      <c r="C46" s="6">
        <f>54.9102938323427 * $B$36 / 100</f>
        <v>54.910293832342703</v>
      </c>
      <c r="D46" s="6">
        <v>6.9185750000000006</v>
      </c>
      <c r="E46" s="7">
        <f>6.918575 * $B$36 / 100</f>
        <v>6.9185749999999997</v>
      </c>
    </row>
    <row r="47" spans="1:5" x14ac:dyDescent="0.25">
      <c r="A47" s="5">
        <v>60</v>
      </c>
      <c r="B47" s="6">
        <v>55.508016014391792</v>
      </c>
      <c r="C47" s="6">
        <f>55.5080160143917 * $B$36 / 100</f>
        <v>55.5080160143917</v>
      </c>
      <c r="D47" s="6">
        <v>6.9938866666666666</v>
      </c>
      <c r="E47" s="7">
        <f>6.99388666666666 * $B$36 / 100</f>
        <v>6.9938866666666604</v>
      </c>
    </row>
    <row r="48" spans="1:5" x14ac:dyDescent="0.25">
      <c r="A48" s="5">
        <v>70</v>
      </c>
      <c r="B48" s="6">
        <v>56.105738196440861</v>
      </c>
      <c r="C48" s="6">
        <f>56.1057381964408 * $B$36 / 100</f>
        <v>56.105738196440797</v>
      </c>
      <c r="D48" s="6">
        <v>7.0691983333333326</v>
      </c>
      <c r="E48" s="7">
        <f>7.06919833333333 * $B$36 / 100</f>
        <v>7.0691983333333299</v>
      </c>
    </row>
    <row r="49" spans="1:18" x14ac:dyDescent="0.25">
      <c r="A49" s="5">
        <v>80</v>
      </c>
      <c r="B49" s="6">
        <v>56.703460378489929</v>
      </c>
      <c r="C49" s="6">
        <f>56.7034603784899 * $B$36 / 100</f>
        <v>56.703460378489901</v>
      </c>
      <c r="D49" s="6">
        <v>7.1445100000000012</v>
      </c>
      <c r="E49" s="7">
        <f>7.14451 * $B$36 / 100</f>
        <v>7.1445100000000004</v>
      </c>
    </row>
    <row r="50" spans="1:18" x14ac:dyDescent="0.25">
      <c r="A50" s="5">
        <v>90</v>
      </c>
      <c r="B50" s="6">
        <v>57.30118256053899</v>
      </c>
      <c r="C50" s="6">
        <f>57.3011825605389 * $B$36 / 100</f>
        <v>57.301182560538898</v>
      </c>
      <c r="D50" s="6">
        <v>7.2198216666666664</v>
      </c>
      <c r="E50" s="7">
        <f>7.21982166666666 * $B$36 / 100</f>
        <v>7.2198216666666601</v>
      </c>
    </row>
    <row r="51" spans="1:18" x14ac:dyDescent="0.25">
      <c r="A51" s="8">
        <v>100</v>
      </c>
      <c r="B51" s="9">
        <v>57.898904742588059</v>
      </c>
      <c r="C51" s="9">
        <f>57.898904742588 * $B$36 / 100</f>
        <v>57.898904742588002</v>
      </c>
      <c r="D51" s="9">
        <v>7.2951333333333341</v>
      </c>
      <c r="E51" s="10">
        <f>7.29513333333333 * $B$36 / 100</f>
        <v>7.2951333333333297</v>
      </c>
    </row>
    <row r="53" spans="1:18" ht="28.9" customHeight="1" x14ac:dyDescent="0.5">
      <c r="A53" s="1" t="s">
        <v>24</v>
      </c>
      <c r="B53" s="1"/>
    </row>
    <row r="54" spans="1:18" x14ac:dyDescent="0.25">
      <c r="A54" s="21" t="s">
        <v>25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26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27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OOAuNd0CJuAhaVAd1EZ8vV3vHDKKiEHb1fkirTCKWvinMJT5kNqYEoa6G+iKgF/YTGGJkkK/f3lOHpzifhAwYQ==" saltValue="fCFBhItDwi9aOUoE1fYkr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-50</v>
      </c>
      <c r="B41" s="6">
        <v>48.455087391312013</v>
      </c>
      <c r="C41" s="6">
        <f>48.455087391312 * $B$36 / 100</f>
        <v>48.455087391311999</v>
      </c>
      <c r="D41" s="6">
        <v>6.1052333333333326</v>
      </c>
      <c r="E41" s="7">
        <f>6.10523333333333 * $B$36 / 100</f>
        <v>6.10523333333333</v>
      </c>
    </row>
    <row r="42" spans="1:5" x14ac:dyDescent="0.25">
      <c r="A42" s="5">
        <v>-40</v>
      </c>
      <c r="B42" s="6">
        <v>49.14840649746909</v>
      </c>
      <c r="C42" s="6">
        <f>49.148406497469 * $B$36 / 100</f>
        <v>49.148406497468997</v>
      </c>
      <c r="D42" s="6">
        <v>6.1925899999999992</v>
      </c>
      <c r="E42" s="7">
        <f>6.19258999999999 * $B$36 / 100</f>
        <v>6.1925899999999903</v>
      </c>
    </row>
    <row r="43" spans="1:5" x14ac:dyDescent="0.25">
      <c r="A43" s="5">
        <v>-30</v>
      </c>
      <c r="B43" s="6">
        <v>49.841725603626173</v>
      </c>
      <c r="C43" s="6">
        <f>49.8417256036261 * $B$36 / 100</f>
        <v>49.841725603626102</v>
      </c>
      <c r="D43" s="6">
        <v>6.2799466666666666</v>
      </c>
      <c r="E43" s="7">
        <f>6.27994666666666 * $B$36 / 100</f>
        <v>6.2799466666666603</v>
      </c>
    </row>
    <row r="44" spans="1:5" x14ac:dyDescent="0.25">
      <c r="A44" s="5">
        <v>-20</v>
      </c>
      <c r="B44" s="6">
        <v>50.535044709783243</v>
      </c>
      <c r="C44" s="6">
        <f>50.5350447097832 * $B$36 / 100</f>
        <v>50.535044709783193</v>
      </c>
      <c r="D44" s="6">
        <v>6.367303333333334</v>
      </c>
      <c r="E44" s="7">
        <f>6.36730333333333 * $B$36 / 100</f>
        <v>6.3673033333333304</v>
      </c>
    </row>
    <row r="45" spans="1:5" x14ac:dyDescent="0.25">
      <c r="A45" s="5">
        <v>-10</v>
      </c>
      <c r="B45" s="6">
        <v>51.22836381594032</v>
      </c>
      <c r="C45" s="6">
        <f>51.2283638159403 * $B$36 / 100</f>
        <v>51.228363815940298</v>
      </c>
      <c r="D45" s="6">
        <v>6.4546600000000014</v>
      </c>
      <c r="E45" s="7">
        <f>6.45466 * $B$36 / 100</f>
        <v>6.4546600000000005</v>
      </c>
    </row>
    <row r="46" spans="1:5" x14ac:dyDescent="0.25">
      <c r="A46" s="5">
        <v>0</v>
      </c>
      <c r="B46" s="6">
        <v>51.921682922097403</v>
      </c>
      <c r="C46" s="6">
        <f>51.9216829220973 * $B$36 / 100</f>
        <v>51.921682922097297</v>
      </c>
      <c r="D46" s="6">
        <v>6.542016666666667</v>
      </c>
      <c r="E46" s="7">
        <f>6.54201666666666 * $B$36 / 100</f>
        <v>6.5420166666666599</v>
      </c>
    </row>
    <row r="47" spans="1:5" x14ac:dyDescent="0.25">
      <c r="A47" s="5">
        <v>10</v>
      </c>
      <c r="B47" s="6">
        <v>52.519405104146458</v>
      </c>
      <c r="C47" s="6">
        <f>52.5194051041464 * $B$36 / 100</f>
        <v>52.519405104146401</v>
      </c>
      <c r="D47" s="6">
        <v>6.6173283333333339</v>
      </c>
      <c r="E47" s="7">
        <f>6.61732833333333 * $B$36 / 100</f>
        <v>6.6173283333333304</v>
      </c>
    </row>
    <row r="48" spans="1:5" x14ac:dyDescent="0.25">
      <c r="A48" s="5">
        <v>20</v>
      </c>
      <c r="B48" s="6">
        <v>53.117127286195533</v>
      </c>
      <c r="C48" s="6">
        <f>53.1171272861955 * $B$36 / 100</f>
        <v>53.117127286195498</v>
      </c>
      <c r="D48" s="6">
        <v>6.6926399999999999</v>
      </c>
      <c r="E48" s="7">
        <f>6.69264 * $B$36 / 100</f>
        <v>6.6926399999999999</v>
      </c>
    </row>
    <row r="49" spans="1:18" x14ac:dyDescent="0.25">
      <c r="A49" s="5">
        <v>30</v>
      </c>
      <c r="B49" s="6">
        <v>53.714849468244587</v>
      </c>
      <c r="C49" s="6">
        <f>53.7148494682445 * $B$36 / 100</f>
        <v>53.714849468244502</v>
      </c>
      <c r="D49" s="6">
        <v>6.7679516666666668</v>
      </c>
      <c r="E49" s="7">
        <f>6.76795166666666 * $B$36 / 100</f>
        <v>6.7679516666666597</v>
      </c>
    </row>
    <row r="50" spans="1:18" x14ac:dyDescent="0.25">
      <c r="A50" s="5">
        <v>40</v>
      </c>
      <c r="B50" s="6">
        <v>54.312571650293663</v>
      </c>
      <c r="C50" s="6">
        <f>54.3125716502936 * $B$36 / 100</f>
        <v>54.312571650293606</v>
      </c>
      <c r="D50" s="6">
        <v>6.8432633333333346</v>
      </c>
      <c r="E50" s="7">
        <f>6.84326333333333 * $B$36 / 100</f>
        <v>6.8432633333333293</v>
      </c>
    </row>
    <row r="51" spans="1:18" x14ac:dyDescent="0.25">
      <c r="A51" s="5">
        <v>50</v>
      </c>
      <c r="B51" s="6">
        <v>54.910293832342731</v>
      </c>
      <c r="C51" s="6">
        <f>54.9102938323427 * $B$36 / 100</f>
        <v>54.910293832342703</v>
      </c>
      <c r="D51" s="6">
        <v>6.9185750000000006</v>
      </c>
      <c r="E51" s="7">
        <f>6.918575 * $B$36 / 100</f>
        <v>6.9185749999999997</v>
      </c>
    </row>
    <row r="52" spans="1:18" x14ac:dyDescent="0.25">
      <c r="A52" s="5">
        <v>60</v>
      </c>
      <c r="B52" s="6">
        <v>55.508016014391792</v>
      </c>
      <c r="C52" s="6">
        <f>55.5080160143917 * $B$36 / 100</f>
        <v>55.5080160143917</v>
      </c>
      <c r="D52" s="6">
        <v>6.9938866666666666</v>
      </c>
      <c r="E52" s="7">
        <f>6.99388666666666 * $B$36 / 100</f>
        <v>6.9938866666666604</v>
      </c>
    </row>
    <row r="53" spans="1:18" x14ac:dyDescent="0.25">
      <c r="A53" s="5">
        <v>70</v>
      </c>
      <c r="B53" s="6">
        <v>56.105738196440861</v>
      </c>
      <c r="C53" s="6">
        <f>56.1057381964408 * $B$36 / 100</f>
        <v>56.105738196440797</v>
      </c>
      <c r="D53" s="6">
        <v>7.0691983333333326</v>
      </c>
      <c r="E53" s="7">
        <f>7.06919833333333 * $B$36 / 100</f>
        <v>7.0691983333333299</v>
      </c>
    </row>
    <row r="54" spans="1:18" x14ac:dyDescent="0.25">
      <c r="A54" s="5">
        <v>80</v>
      </c>
      <c r="B54" s="6">
        <v>56.703460378489929</v>
      </c>
      <c r="C54" s="6">
        <f>56.7034603784899 * $B$36 / 100</f>
        <v>56.703460378489901</v>
      </c>
      <c r="D54" s="6">
        <v>7.1445100000000012</v>
      </c>
      <c r="E54" s="7">
        <f>7.14451 * $B$36 / 100</f>
        <v>7.1445100000000004</v>
      </c>
    </row>
    <row r="55" spans="1:18" x14ac:dyDescent="0.25">
      <c r="A55" s="5">
        <v>90</v>
      </c>
      <c r="B55" s="6">
        <v>57.30118256053899</v>
      </c>
      <c r="C55" s="6">
        <f>57.3011825605389 * $B$36 / 100</f>
        <v>57.301182560538898</v>
      </c>
      <c r="D55" s="6">
        <v>7.2198216666666664</v>
      </c>
      <c r="E55" s="7">
        <f>7.21982166666666 * $B$36 / 100</f>
        <v>7.2198216666666601</v>
      </c>
    </row>
    <row r="56" spans="1:18" x14ac:dyDescent="0.25">
      <c r="A56" s="8">
        <v>100</v>
      </c>
      <c r="B56" s="9">
        <v>57.898904742588059</v>
      </c>
      <c r="C56" s="9">
        <f>57.898904742588 * $B$36 / 100</f>
        <v>57.898904742588002</v>
      </c>
      <c r="D56" s="9">
        <v>7.2951333333333341</v>
      </c>
      <c r="E56" s="10">
        <f>7.29513333333333 * $B$36 / 100</f>
        <v>7.2951333333333297</v>
      </c>
    </row>
    <row r="58" spans="1:18" ht="28.9" customHeight="1" x14ac:dyDescent="0.5">
      <c r="A58" s="1" t="s">
        <v>24</v>
      </c>
      <c r="B58" s="1"/>
    </row>
    <row r="59" spans="1:18" x14ac:dyDescent="0.25">
      <c r="A59" s="21" t="s">
        <v>25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26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27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O04PsA5B8tX0+NYJnNfb7JaMJDlztXV9BHM/jdUa59C1h8O+1s6/T0nz7lOcIHA3WiSx8ZUymatcqaJbjeZf0g==" saltValue="VkVzxae7M6coq6i06PFfr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-120</v>
      </c>
      <c r="B41" s="6">
        <v>43.399072294043982</v>
      </c>
      <c r="C41" s="6">
        <f>43.3990722940439 * $B$36 / 100</f>
        <v>43.399072294043897</v>
      </c>
      <c r="D41" s="6">
        <v>5.4681866666666661</v>
      </c>
      <c r="E41" s="7">
        <f>5.46818666666666 * $B$36 / 100</f>
        <v>5.4681866666666599</v>
      </c>
    </row>
    <row r="42" spans="1:5" x14ac:dyDescent="0.25">
      <c r="A42" s="5">
        <v>-114</v>
      </c>
      <c r="B42" s="6">
        <v>43.875898163988779</v>
      </c>
      <c r="C42" s="6">
        <f>43.8758981639887 * $B$36 / 100</f>
        <v>43.875898163988701</v>
      </c>
      <c r="D42" s="6">
        <v>5.5282656666666661</v>
      </c>
      <c r="E42" s="7">
        <f>5.52826566666666 * $B$36 / 100</f>
        <v>5.528265666666659</v>
      </c>
    </row>
    <row r="43" spans="1:5" x14ac:dyDescent="0.25">
      <c r="A43" s="5">
        <v>-108</v>
      </c>
      <c r="B43" s="6">
        <v>44.352724033933583</v>
      </c>
      <c r="C43" s="6">
        <f>44.3527240339335 * $B$36 / 100</f>
        <v>44.352724033933498</v>
      </c>
      <c r="D43" s="6">
        <v>5.5883446666666661</v>
      </c>
      <c r="E43" s="7">
        <f>5.58834466666666 * $B$36 / 100</f>
        <v>5.5883446666666599</v>
      </c>
    </row>
    <row r="44" spans="1:5" x14ac:dyDescent="0.25">
      <c r="A44" s="5">
        <v>-101</v>
      </c>
      <c r="B44" s="6">
        <v>44.909020882202498</v>
      </c>
      <c r="C44" s="6">
        <f>44.9090208822025 * $B$36 / 100</f>
        <v>44.909020882202498</v>
      </c>
      <c r="D44" s="6">
        <v>5.658436833333333</v>
      </c>
      <c r="E44" s="7">
        <f>5.65843683333333 * $B$36 / 100</f>
        <v>5.6584368333333304</v>
      </c>
    </row>
    <row r="45" spans="1:5" x14ac:dyDescent="0.25">
      <c r="A45" s="5">
        <v>-95</v>
      </c>
      <c r="B45" s="6">
        <v>45.335151413605168</v>
      </c>
      <c r="C45" s="6">
        <f>45.3351514136051 * $B$36 / 100</f>
        <v>45.335151413605097</v>
      </c>
      <c r="D45" s="6">
        <v>5.7121283333333324</v>
      </c>
      <c r="E45" s="7">
        <f>5.71212833333333 * $B$36 / 100</f>
        <v>5.7121283333333288</v>
      </c>
    </row>
    <row r="46" spans="1:5" x14ac:dyDescent="0.25">
      <c r="A46" s="5">
        <v>-89</v>
      </c>
      <c r="B46" s="6">
        <v>45.751142877299422</v>
      </c>
      <c r="C46" s="6">
        <f>45.7511428772994 * $B$36 / 100</f>
        <v>45.751142877299401</v>
      </c>
      <c r="D46" s="6">
        <v>5.764542333333333</v>
      </c>
      <c r="E46" s="7">
        <f>5.76454233333333 * $B$36 / 100</f>
        <v>5.7645423333333303</v>
      </c>
    </row>
    <row r="47" spans="1:5" x14ac:dyDescent="0.25">
      <c r="A47" s="5">
        <v>-83</v>
      </c>
      <c r="B47" s="6">
        <v>46.167134340993663</v>
      </c>
      <c r="C47" s="6">
        <f>46.1671343409936 * $B$36 / 100</f>
        <v>46.167134340993599</v>
      </c>
      <c r="D47" s="6">
        <v>5.8169563333333318</v>
      </c>
      <c r="E47" s="7">
        <f>5.81695633333333 * $B$36 / 100</f>
        <v>5.8169563333333301</v>
      </c>
    </row>
    <row r="48" spans="1:5" x14ac:dyDescent="0.25">
      <c r="A48" s="5">
        <v>-76</v>
      </c>
      <c r="B48" s="6">
        <v>46.652457715303619</v>
      </c>
      <c r="C48" s="6">
        <f>46.6524577153036 * $B$36 / 100</f>
        <v>46.652457715303598</v>
      </c>
      <c r="D48" s="6">
        <v>5.8781059999999998</v>
      </c>
      <c r="E48" s="7">
        <f>5.878106 * $B$36 / 100</f>
        <v>5.8781059999999998</v>
      </c>
    </row>
    <row r="49" spans="1:5" x14ac:dyDescent="0.25">
      <c r="A49" s="5">
        <v>-70</v>
      </c>
      <c r="B49" s="6">
        <v>47.068449178997867</v>
      </c>
      <c r="C49" s="6">
        <f>47.0684491789978 * $B$36 / 100</f>
        <v>47.068449178997795</v>
      </c>
      <c r="D49" s="6">
        <v>5.9305199999999996</v>
      </c>
      <c r="E49" s="7">
        <f>5.93052 * $B$36 / 100</f>
        <v>5.9305199999999987</v>
      </c>
    </row>
    <row r="50" spans="1:5" x14ac:dyDescent="0.25">
      <c r="A50" s="5">
        <v>-64</v>
      </c>
      <c r="B50" s="6">
        <v>47.484440642692107</v>
      </c>
      <c r="C50" s="6">
        <f>47.4844406426921 * $B$36 / 100</f>
        <v>47.4844406426921</v>
      </c>
      <c r="D50" s="6">
        <v>5.9829339999999993</v>
      </c>
      <c r="E50" s="7">
        <f>5.98293399999999 * $B$36 / 100</f>
        <v>5.9829339999999895</v>
      </c>
    </row>
    <row r="51" spans="1:5" x14ac:dyDescent="0.25">
      <c r="A51" s="5">
        <v>-58</v>
      </c>
      <c r="B51" s="6">
        <v>47.900432106386347</v>
      </c>
      <c r="C51" s="6">
        <f>47.9004321063863 * $B$36 / 100</f>
        <v>47.900432106386297</v>
      </c>
      <c r="D51" s="6">
        <v>6.0353479999999999</v>
      </c>
      <c r="E51" s="7">
        <f>6.035348 * $B$36 / 100</f>
        <v>6.0353479999999999</v>
      </c>
    </row>
    <row r="52" spans="1:5" x14ac:dyDescent="0.25">
      <c r="A52" s="5">
        <v>-51</v>
      </c>
      <c r="B52" s="6">
        <v>48.385755480696311</v>
      </c>
      <c r="C52" s="6">
        <f>48.3857554806963 * $B$36 / 100</f>
        <v>48.385755480696297</v>
      </c>
      <c r="D52" s="6">
        <v>6.0964976666666661</v>
      </c>
      <c r="E52" s="7">
        <f>6.09649766666666 * $B$36 / 100</f>
        <v>6.0964976666666599</v>
      </c>
    </row>
    <row r="53" spans="1:5" x14ac:dyDescent="0.25">
      <c r="A53" s="5">
        <v>-45</v>
      </c>
      <c r="B53" s="6">
        <v>48.801746944390551</v>
      </c>
      <c r="C53" s="6">
        <f>48.8017469443905 * $B$36 / 100</f>
        <v>48.801746944390494</v>
      </c>
      <c r="D53" s="6">
        <v>6.1489116666666659</v>
      </c>
      <c r="E53" s="7">
        <f>6.14891166666666 * $B$36 / 100</f>
        <v>6.1489116666666597</v>
      </c>
    </row>
    <row r="54" spans="1:5" x14ac:dyDescent="0.25">
      <c r="A54" s="5">
        <v>-39</v>
      </c>
      <c r="B54" s="6">
        <v>49.217738408084799</v>
      </c>
      <c r="C54" s="6">
        <f>49.2177384080848 * $B$36 / 100</f>
        <v>49.217738408084799</v>
      </c>
      <c r="D54" s="6">
        <v>6.2013256666666674</v>
      </c>
      <c r="E54" s="7">
        <f>6.20132566666666 * $B$36 / 100</f>
        <v>6.2013256666666594</v>
      </c>
    </row>
    <row r="55" spans="1:5" x14ac:dyDescent="0.25">
      <c r="A55" s="5">
        <v>-33</v>
      </c>
      <c r="B55" s="6">
        <v>49.633729871779053</v>
      </c>
      <c r="C55" s="6">
        <f>49.633729871779 * $B$36 / 100</f>
        <v>49.633729871779003</v>
      </c>
      <c r="D55" s="6">
        <v>6.2537396666666671</v>
      </c>
      <c r="E55" s="7">
        <f>6.25373966666666 * $B$36 / 100</f>
        <v>6.25373966666666</v>
      </c>
    </row>
    <row r="56" spans="1:5" x14ac:dyDescent="0.25">
      <c r="A56" s="5">
        <v>-26</v>
      </c>
      <c r="B56" s="6">
        <v>50.119053246089003</v>
      </c>
      <c r="C56" s="6">
        <f>50.1190532460889 * $B$36 / 100</f>
        <v>50.119053246088903</v>
      </c>
      <c r="D56" s="6">
        <v>6.3148893333333316</v>
      </c>
      <c r="E56" s="7">
        <f>6.31488933333333 * $B$36 / 100</f>
        <v>6.3148893333333298</v>
      </c>
    </row>
    <row r="57" spans="1:5" x14ac:dyDescent="0.25">
      <c r="A57" s="5">
        <v>-20</v>
      </c>
      <c r="B57" s="6">
        <v>50.535044709783243</v>
      </c>
      <c r="C57" s="6">
        <f>50.5350447097832 * $B$36 / 100</f>
        <v>50.535044709783193</v>
      </c>
      <c r="D57" s="6">
        <v>6.367303333333334</v>
      </c>
      <c r="E57" s="7">
        <f>6.36730333333333 * $B$36 / 100</f>
        <v>6.3673033333333304</v>
      </c>
    </row>
    <row r="58" spans="1:5" x14ac:dyDescent="0.25">
      <c r="A58" s="5">
        <v>-14</v>
      </c>
      <c r="B58" s="6">
        <v>50.95103617347749</v>
      </c>
      <c r="C58" s="6">
        <f>50.9510361734774 * $B$36 / 100</f>
        <v>50.951036173477398</v>
      </c>
      <c r="D58" s="6">
        <v>6.4197173333333337</v>
      </c>
      <c r="E58" s="7">
        <f>6.41971733333333 * $B$36 / 100</f>
        <v>6.4197173333333293</v>
      </c>
    </row>
    <row r="59" spans="1:5" x14ac:dyDescent="0.25">
      <c r="A59" s="5">
        <v>-8</v>
      </c>
      <c r="B59" s="6">
        <v>51.367027637171738</v>
      </c>
      <c r="C59" s="6">
        <f>51.3670276371717 * $B$36 / 100</f>
        <v>51.367027637171702</v>
      </c>
      <c r="D59" s="6">
        <v>6.4721313333333343</v>
      </c>
      <c r="E59" s="7">
        <f>6.47213133333333 * $B$36 / 100</f>
        <v>6.4721313333333299</v>
      </c>
    </row>
    <row r="60" spans="1:5" x14ac:dyDescent="0.25">
      <c r="A60" s="5">
        <v>-1</v>
      </c>
      <c r="B60" s="6">
        <v>51.852351011481687</v>
      </c>
      <c r="C60" s="6">
        <f>51.8523510114816 * $B$36 / 100</f>
        <v>51.852351011481602</v>
      </c>
      <c r="D60" s="6">
        <v>6.5332810000000006</v>
      </c>
      <c r="E60" s="7">
        <f>6.533281 * $B$36 / 100</f>
        <v>6.5332809999999997</v>
      </c>
    </row>
    <row r="61" spans="1:5" x14ac:dyDescent="0.25">
      <c r="A61" s="5">
        <v>5</v>
      </c>
      <c r="B61" s="6">
        <v>52.220544013121931</v>
      </c>
      <c r="C61" s="6">
        <f>52.2205440131219 * $B$36 / 100</f>
        <v>52.220544013121895</v>
      </c>
      <c r="D61" s="6">
        <v>6.5796725000000009</v>
      </c>
      <c r="E61" s="7">
        <f>6.5796725 * $B$36 / 100</f>
        <v>6.5796725</v>
      </c>
    </row>
    <row r="62" spans="1:5" x14ac:dyDescent="0.25">
      <c r="A62" s="5">
        <v>11</v>
      </c>
      <c r="B62" s="6">
        <v>52.57917732235137</v>
      </c>
      <c r="C62" s="6">
        <f>52.5791773223513 * $B$36 / 100</f>
        <v>52.579177322351299</v>
      </c>
      <c r="D62" s="6">
        <v>6.6248595000000003</v>
      </c>
      <c r="E62" s="7">
        <f>6.6248595 * $B$36 / 100</f>
        <v>6.6248595000000003</v>
      </c>
    </row>
    <row r="63" spans="1:5" x14ac:dyDescent="0.25">
      <c r="A63" s="5">
        <v>18</v>
      </c>
      <c r="B63" s="6">
        <v>52.997582849785722</v>
      </c>
      <c r="C63" s="6">
        <f>52.9975828497857 * $B$36 / 100</f>
        <v>52.997582849785701</v>
      </c>
      <c r="D63" s="6">
        <v>6.6775776666666671</v>
      </c>
      <c r="E63" s="7">
        <f>6.67757766666666 * $B$36 / 100</f>
        <v>6.6775776666666609</v>
      </c>
    </row>
    <row r="64" spans="1:5" x14ac:dyDescent="0.25">
      <c r="A64" s="5">
        <v>24</v>
      </c>
      <c r="B64" s="6">
        <v>53.356216159015148</v>
      </c>
      <c r="C64" s="6">
        <f>53.3562161590151 * $B$36 / 100</f>
        <v>53.356216159015091</v>
      </c>
      <c r="D64" s="6">
        <v>6.7227646666666674</v>
      </c>
      <c r="E64" s="7">
        <f>6.72276466666666 * $B$36 / 100</f>
        <v>6.7227646666666603</v>
      </c>
    </row>
    <row r="65" spans="1:18" x14ac:dyDescent="0.25">
      <c r="A65" s="5">
        <v>30</v>
      </c>
      <c r="B65" s="6">
        <v>53.714849468244587</v>
      </c>
      <c r="C65" s="6">
        <f>53.7148494682445 * $B$36 / 100</f>
        <v>53.714849468244502</v>
      </c>
      <c r="D65" s="6">
        <v>6.7679516666666668</v>
      </c>
      <c r="E65" s="7">
        <f>6.76795166666666 * $B$36 / 100</f>
        <v>6.7679516666666597</v>
      </c>
    </row>
    <row r="66" spans="1:18" x14ac:dyDescent="0.25">
      <c r="A66" s="5">
        <v>36</v>
      </c>
      <c r="B66" s="6">
        <v>54.073482777474027</v>
      </c>
      <c r="C66" s="6">
        <f>54.073482777474 * $B$36 / 100</f>
        <v>54.073482777473998</v>
      </c>
      <c r="D66" s="6">
        <v>6.8131386666666671</v>
      </c>
      <c r="E66" s="7">
        <f>6.81313866666666 * $B$36 / 100</f>
        <v>6.8131386666666591</v>
      </c>
    </row>
    <row r="67" spans="1:18" x14ac:dyDescent="0.25">
      <c r="A67" s="5">
        <v>43</v>
      </c>
      <c r="B67" s="6">
        <v>54.491888304908379</v>
      </c>
      <c r="C67" s="6">
        <f>54.4918883049083 * $B$36 / 100</f>
        <v>54.491888304908301</v>
      </c>
      <c r="D67" s="6">
        <v>6.8658568333333339</v>
      </c>
      <c r="E67" s="7">
        <f>6.86585683333333 * $B$36 / 100</f>
        <v>6.8658568333333303</v>
      </c>
    </row>
    <row r="68" spans="1:18" x14ac:dyDescent="0.25">
      <c r="A68" s="5">
        <v>49</v>
      </c>
      <c r="B68" s="6">
        <v>54.850521614137818</v>
      </c>
      <c r="C68" s="6">
        <f>54.8505216141378 * $B$36 / 100</f>
        <v>54.850521614137797</v>
      </c>
      <c r="D68" s="6">
        <v>6.9110438333333333</v>
      </c>
      <c r="E68" s="7">
        <f>6.91104383333333 * $B$36 / 100</f>
        <v>6.9110438333333297</v>
      </c>
    </row>
    <row r="69" spans="1:18" x14ac:dyDescent="0.25">
      <c r="A69" s="5">
        <v>55</v>
      </c>
      <c r="B69" s="6">
        <v>55.209154923367258</v>
      </c>
      <c r="C69" s="6">
        <f>55.2091549233672 * $B$36 / 100</f>
        <v>55.209154923367208</v>
      </c>
      <c r="D69" s="6">
        <v>6.9562308333333336</v>
      </c>
      <c r="E69" s="7">
        <f>6.95623083333333 * $B$36 / 100</f>
        <v>6.9562308333333309</v>
      </c>
    </row>
    <row r="70" spans="1:18" x14ac:dyDescent="0.25">
      <c r="A70" s="5">
        <v>61</v>
      </c>
      <c r="B70" s="6">
        <v>55.567788232596698</v>
      </c>
      <c r="C70" s="6">
        <f>55.5677882325967 * $B$36 / 100</f>
        <v>55.567788232596698</v>
      </c>
      <c r="D70" s="6">
        <v>7.0014178333333339</v>
      </c>
      <c r="E70" s="7">
        <f>7.00141783333333 * $B$36 / 100</f>
        <v>7.0014178333333303</v>
      </c>
    </row>
    <row r="71" spans="1:18" x14ac:dyDescent="0.25">
      <c r="A71" s="5">
        <v>68</v>
      </c>
      <c r="B71" s="6">
        <v>55.986193760031043</v>
      </c>
      <c r="C71" s="6">
        <f>55.986193760031 * $B$36 / 100</f>
        <v>55.986193760031</v>
      </c>
      <c r="D71" s="6">
        <v>7.0541359999999997</v>
      </c>
      <c r="E71" s="7">
        <f>7.054136 * $B$36 / 100</f>
        <v>7.0541359999999997</v>
      </c>
    </row>
    <row r="72" spans="1:18" x14ac:dyDescent="0.25">
      <c r="A72" s="5">
        <v>74</v>
      </c>
      <c r="B72" s="6">
        <v>56.344827069260489</v>
      </c>
      <c r="C72" s="6">
        <f>56.3448270692604 * $B$36 / 100</f>
        <v>56.344827069260397</v>
      </c>
      <c r="D72" s="6">
        <v>7.0993230000000009</v>
      </c>
      <c r="E72" s="7">
        <f>7.099323 * $B$36 / 100</f>
        <v>7.0993230000000009</v>
      </c>
    </row>
    <row r="73" spans="1:18" x14ac:dyDescent="0.25">
      <c r="A73" s="8">
        <v>80</v>
      </c>
      <c r="B73" s="9">
        <v>56.703460378489929</v>
      </c>
      <c r="C73" s="9">
        <f>56.7034603784899 * $B$36 / 100</f>
        <v>56.703460378489901</v>
      </c>
      <c r="D73" s="9">
        <v>7.1445100000000012</v>
      </c>
      <c r="E73" s="10">
        <f>7.14451 * $B$36 / 100</f>
        <v>7.1445100000000004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34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19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4.7595476796745046</v>
      </c>
      <c r="C83" s="31">
        <v>4.1854172637727114</v>
      </c>
      <c r="D83" s="31">
        <v>3.677233748748451</v>
      </c>
      <c r="E83" s="31">
        <v>3.2293798322383189</v>
      </c>
      <c r="F83" s="31">
        <v>2.8364882984411479</v>
      </c>
      <c r="G83" s="31">
        <v>2.493442018117999</v>
      </c>
      <c r="H83" s="31">
        <v>2.1953739485921759</v>
      </c>
      <c r="I83" s="31">
        <v>1.937667133749214</v>
      </c>
      <c r="J83" s="31">
        <v>1.715954704036891</v>
      </c>
      <c r="K83" s="31">
        <v>1.526119876465208</v>
      </c>
      <c r="L83" s="31">
        <v>1.3642959546064191</v>
      </c>
      <c r="M83" s="31">
        <v>1.226866328594993</v>
      </c>
      <c r="N83" s="31">
        <v>1.110464475127656</v>
      </c>
      <c r="O83" s="31">
        <v>1.0119739574633551</v>
      </c>
      <c r="P83" s="31">
        <v>0.92852842542327896</v>
      </c>
      <c r="Q83" s="31">
        <v>0.85751161539085152</v>
      </c>
      <c r="R83" s="31">
        <v>0.79655735031173724</v>
      </c>
      <c r="S83" s="31">
        <v>0.74354953969381499</v>
      </c>
      <c r="T83" s="31">
        <v>0.69662217960723283</v>
      </c>
      <c r="U83" s="31">
        <v>0.65415935268434489</v>
      </c>
      <c r="V83" s="31">
        <v>0.61479522811976417</v>
      </c>
      <c r="W83" s="31">
        <v>0.57741406167032938</v>
      </c>
      <c r="X83" s="31">
        <v>0.54115019565510092</v>
      </c>
      <c r="Y83" s="31">
        <v>0.50538805895538985</v>
      </c>
      <c r="Z83" s="31">
        <v>0.46976216701474632</v>
      </c>
      <c r="AA83" s="31">
        <v>0.43415712183897348</v>
      </c>
      <c r="AB83" s="31">
        <v>0.39870761199605032</v>
      </c>
      <c r="AC83" s="31">
        <v>0.36379841261624452</v>
      </c>
      <c r="AD83" s="31">
        <v>0.33006438539205268</v>
      </c>
      <c r="AE83" s="31">
        <v>0.29839047857819889</v>
      </c>
      <c r="AF83" s="31">
        <v>0.26991172699162308</v>
      </c>
      <c r="AG83" s="31">
        <v>0.24601325201154731</v>
      </c>
      <c r="AH83" s="32">
        <v>0.2283302615793624</v>
      </c>
    </row>
    <row r="84" spans="1:34" x14ac:dyDescent="0.25">
      <c r="A84" s="30">
        <v>-114</v>
      </c>
      <c r="B84" s="31">
        <v>4.8059961602602188</v>
      </c>
      <c r="C84" s="31">
        <v>4.2258801392112799</v>
      </c>
      <c r="D84" s="31">
        <v>3.7122437711159431</v>
      </c>
      <c r="E84" s="31">
        <v>3.2594465990181889</v>
      </c>
      <c r="F84" s="31">
        <v>2.8620982525242251</v>
      </c>
      <c r="G84" s="31">
        <v>2.5150584478025051</v>
      </c>
      <c r="H84" s="31">
        <v>2.2134369875837132</v>
      </c>
      <c r="I84" s="31">
        <v>1.952593761160762</v>
      </c>
      <c r="J84" s="31">
        <v>1.728138744388815</v>
      </c>
      <c r="K84" s="31">
        <v>1.535931999685261</v>
      </c>
      <c r="L84" s="31">
        <v>1.372083676029727</v>
      </c>
      <c r="M84" s="31">
        <v>1.232954008964076</v>
      </c>
      <c r="N84" s="31">
        <v>1.11515332059241</v>
      </c>
      <c r="O84" s="31">
        <v>1.0155420195810569</v>
      </c>
      <c r="P84" s="31">
        <v>0.93123060115859801</v>
      </c>
      <c r="Q84" s="31">
        <v>0.85957964711583268</v>
      </c>
      <c r="R84" s="31">
        <v>0.7981998258058054</v>
      </c>
      <c r="S84" s="31">
        <v>0.74495189214377788</v>
      </c>
      <c r="T84" s="31">
        <v>0.69794668760728951</v>
      </c>
      <c r="U84" s="31">
        <v>0.65554514023607691</v>
      </c>
      <c r="V84" s="31">
        <v>0.61635826463212606</v>
      </c>
      <c r="W84" s="31">
        <v>0.57924716195966752</v>
      </c>
      <c r="X84" s="31">
        <v>0.54332301994513799</v>
      </c>
      <c r="Y84" s="31">
        <v>0.50794711287722727</v>
      </c>
      <c r="Z84" s="31">
        <v>0.47273080160688591</v>
      </c>
      <c r="AA84" s="31">
        <v>0.4375355335472797</v>
      </c>
      <c r="AB84" s="31">
        <v>0.40247284267378991</v>
      </c>
      <c r="AC84" s="31">
        <v>0.36790434952405349</v>
      </c>
      <c r="AD84" s="31">
        <v>0.33444176119794372</v>
      </c>
      <c r="AE84" s="31">
        <v>0.30294687135759102</v>
      </c>
      <c r="AF84" s="31">
        <v>0.2745315602272847</v>
      </c>
      <c r="AG84" s="31">
        <v>0.25055779459366428</v>
      </c>
      <c r="AH84" s="32">
        <v>0.23263762780550579</v>
      </c>
    </row>
    <row r="85" spans="1:34" x14ac:dyDescent="0.25">
      <c r="A85" s="30">
        <v>-108</v>
      </c>
      <c r="B85" s="31">
        <v>4.8531083438622131</v>
      </c>
      <c r="C85" s="31">
        <v>4.2669544767013239</v>
      </c>
      <c r="D85" s="31">
        <v>3.7478151577919161</v>
      </c>
      <c r="E85" s="31">
        <v>3.290026775585349</v>
      </c>
      <c r="F85" s="31">
        <v>2.8881758050952171</v>
      </c>
      <c r="G85" s="31">
        <v>2.537098807897352</v>
      </c>
      <c r="H85" s="31">
        <v>2.2318824321298272</v>
      </c>
      <c r="I85" s="31">
        <v>1.9678634124929359</v>
      </c>
      <c r="J85" s="31">
        <v>1.7406285702492239</v>
      </c>
      <c r="K85" s="31">
        <v>1.546014813223461</v>
      </c>
      <c r="L85" s="31">
        <v>1.380109135802658</v>
      </c>
      <c r="M85" s="31">
        <v>1.2392486189360601</v>
      </c>
      <c r="N85" s="31">
        <v>1.120020430135154</v>
      </c>
      <c r="O85" s="31">
        <v>1.019261823473649</v>
      </c>
      <c r="P85" s="31">
        <v>0.93406013958750989</v>
      </c>
      <c r="Q85" s="31">
        <v>0.86175280567491375</v>
      </c>
      <c r="R85" s="31">
        <v>0.79992733549629713</v>
      </c>
      <c r="S85" s="31">
        <v>0.74642132937430716</v>
      </c>
      <c r="T85" s="31">
        <v>0.69932247419385019</v>
      </c>
      <c r="U85" s="31">
        <v>0.65696854340205224</v>
      </c>
      <c r="V85" s="31">
        <v>0.61794739700829038</v>
      </c>
      <c r="W85" s="31">
        <v>0.58109698158416045</v>
      </c>
      <c r="X85" s="31">
        <v>0.54550533026350401</v>
      </c>
      <c r="Y85" s="31">
        <v>0.51051056274238427</v>
      </c>
      <c r="Z85" s="31">
        <v>0.47570088527912818</v>
      </c>
      <c r="AA85" s="31">
        <v>0.4409145906942965</v>
      </c>
      <c r="AB85" s="31">
        <v>0.40624005837063321</v>
      </c>
      <c r="AC85" s="31">
        <v>0.37201575425318723</v>
      </c>
      <c r="AD85" s="31">
        <v>0.33883023084919373</v>
      </c>
      <c r="AE85" s="31">
        <v>0.30752212722816458</v>
      </c>
      <c r="AF85" s="31">
        <v>0.27918016902178172</v>
      </c>
      <c r="AG85" s="31">
        <v>0.25514316842406609</v>
      </c>
      <c r="AH85" s="32">
        <v>0.23700002419115759</v>
      </c>
    </row>
    <row r="86" spans="1:34" x14ac:dyDescent="0.25">
      <c r="A86" s="30">
        <v>-101</v>
      </c>
      <c r="B86" s="31">
        <v>4.908918209916882</v>
      </c>
      <c r="C86" s="31">
        <v>4.3156538902138823</v>
      </c>
      <c r="D86" s="31">
        <v>3.790030872070786</v>
      </c>
      <c r="E86" s="31">
        <v>3.3263585302475649</v>
      </c>
      <c r="F86" s="31">
        <v>2.9191963260664262</v>
      </c>
      <c r="G86" s="31">
        <v>2.5633538074118158</v>
      </c>
      <c r="H86" s="31">
        <v>2.2538906087304178</v>
      </c>
      <c r="I86" s="31">
        <v>1.9861164510311411</v>
      </c>
      <c r="J86" s="31">
        <v>1.7555911418851451</v>
      </c>
      <c r="K86" s="31">
        <v>1.55812457542581</v>
      </c>
      <c r="L86" s="31">
        <v>1.389776732348762</v>
      </c>
      <c r="M86" s="31">
        <v>1.246857679911864</v>
      </c>
      <c r="N86" s="31">
        <v>1.1259275719352071</v>
      </c>
      <c r="O86" s="31">
        <v>1.023796648801119</v>
      </c>
      <c r="P86" s="31">
        <v>0.93752523745417538</v>
      </c>
      <c r="Q86" s="31">
        <v>0.86442375140117411</v>
      </c>
      <c r="R86" s="31">
        <v>0.80205269071114704</v>
      </c>
      <c r="S86" s="31">
        <v>0.74822264201537392</v>
      </c>
      <c r="T86" s="31">
        <v>0.70099427850736429</v>
      </c>
      <c r="U86" s="31">
        <v>0.65867835994286394</v>
      </c>
      <c r="V86" s="31">
        <v>0.61983573263985614</v>
      </c>
      <c r="W86" s="31">
        <v>0.58327732947856226</v>
      </c>
      <c r="X86" s="31">
        <v>0.54806416990142071</v>
      </c>
      <c r="Y86" s="31">
        <v>0.51350735991311847</v>
      </c>
      <c r="Z86" s="31">
        <v>0.47916809208058259</v>
      </c>
      <c r="AA86" s="31">
        <v>0.44485764553300178</v>
      </c>
      <c r="AB86" s="31">
        <v>0.41063738596173482</v>
      </c>
      <c r="AC86" s="31">
        <v>0.37681876562042382</v>
      </c>
      <c r="AD86" s="31">
        <v>0.34396332332493168</v>
      </c>
      <c r="AE86" s="31">
        <v>0.31288268445340611</v>
      </c>
      <c r="AF86" s="31">
        <v>0.28463856094609602</v>
      </c>
      <c r="AG86" s="31">
        <v>0.26054275130566401</v>
      </c>
      <c r="AH86" s="32">
        <v>0.24215714059685919</v>
      </c>
    </row>
    <row r="87" spans="1:34" x14ac:dyDescent="0.25">
      <c r="A87" s="30">
        <v>-95</v>
      </c>
      <c r="B87" s="31">
        <v>4.9574859374719704</v>
      </c>
      <c r="C87" s="31">
        <v>4.3580698835488434</v>
      </c>
      <c r="D87" s="31">
        <v>3.826834670130749</v>
      </c>
      <c r="E87" s="31">
        <v>3.358066517385041</v>
      </c>
      <c r="F87" s="31">
        <v>2.9463017320413112</v>
      </c>
      <c r="G87" s="31">
        <v>2.5863267073913869</v>
      </c>
      <c r="H87" s="31">
        <v>2.2731779232893352</v>
      </c>
      <c r="I87" s="31">
        <v>2.0021419461514478</v>
      </c>
      <c r="J87" s="31">
        <v>1.768755428956267</v>
      </c>
      <c r="K87" s="31">
        <v>1.5688051112445589</v>
      </c>
      <c r="L87" s="31">
        <v>1.39832781911933</v>
      </c>
      <c r="M87" s="31">
        <v>1.253610465245822</v>
      </c>
      <c r="N87" s="31">
        <v>1.1311900488515141</v>
      </c>
      <c r="O87" s="31">
        <v>1.027853655726114</v>
      </c>
      <c r="P87" s="31">
        <v>0.9406384582215811</v>
      </c>
      <c r="Q87" s="31">
        <v>0.86683171525209857</v>
      </c>
      <c r="R87" s="31">
        <v>0.80397077229407865</v>
      </c>
      <c r="S87" s="31">
        <v>0.74984306138618106</v>
      </c>
      <c r="T87" s="31">
        <v>0.70248610112930809</v>
      </c>
      <c r="U87" s="31">
        <v>0.66018749668657783</v>
      </c>
      <c r="V87" s="31">
        <v>0.62148493978335595</v>
      </c>
      <c r="W87" s="31">
        <v>0.585166208707248</v>
      </c>
      <c r="X87" s="31">
        <v>0.55026916830807882</v>
      </c>
      <c r="Y87" s="31">
        <v>0.5160817699979231</v>
      </c>
      <c r="Z87" s="31">
        <v>0.48214205175107949</v>
      </c>
      <c r="AA87" s="31">
        <v>0.44823813810412722</v>
      </c>
      <c r="AB87" s="31">
        <v>0.41440824015581351</v>
      </c>
      <c r="AC87" s="31">
        <v>0.3809406555671514</v>
      </c>
      <c r="AD87" s="31">
        <v>0.34837376856139102</v>
      </c>
      <c r="AE87" s="31">
        <v>0.31749604992403863</v>
      </c>
      <c r="AF87" s="31">
        <v>0.28934605700278132</v>
      </c>
      <c r="AG87" s="31">
        <v>0.26521243370761738</v>
      </c>
      <c r="AH87" s="32">
        <v>0.24663391051071321</v>
      </c>
    </row>
    <row r="88" spans="1:34" x14ac:dyDescent="0.25">
      <c r="A88" s="30">
        <v>-89</v>
      </c>
      <c r="B88" s="31">
        <v>5.0067335820649594</v>
      </c>
      <c r="C88" s="31">
        <v>4.4011129074020392</v>
      </c>
      <c r="D88" s="31">
        <v>3.8642147554110862</v>
      </c>
      <c r="E88" s="31">
        <v>3.3903021916668421</v>
      </c>
      <c r="F88" s="31">
        <v>2.973888368306278</v>
      </c>
      <c r="G88" s="31">
        <v>2.609736524028607</v>
      </c>
      <c r="H88" s="31">
        <v>2.2928599840952768</v>
      </c>
      <c r="I88" s="31">
        <v>2.0185221603299608</v>
      </c>
      <c r="J88" s="31">
        <v>1.7822365511185889</v>
      </c>
      <c r="K88" s="31">
        <v>1.5797667414093011</v>
      </c>
      <c r="L88" s="31">
        <v>1.4071264027124979</v>
      </c>
      <c r="M88" s="31">
        <v>1.2605792931007951</v>
      </c>
      <c r="N88" s="31">
        <v>1.13663925720906</v>
      </c>
      <c r="O88" s="31">
        <v>1.032070226234387</v>
      </c>
      <c r="P88" s="31">
        <v>0.94388621793610605</v>
      </c>
      <c r="Q88" s="31">
        <v>0.86935133663578512</v>
      </c>
      <c r="R88" s="31">
        <v>0.80597977321723868</v>
      </c>
      <c r="S88" s="31">
        <v>0.75153580512648344</v>
      </c>
      <c r="T88" s="31">
        <v>0.70403379637181118</v>
      </c>
      <c r="U88" s="31">
        <v>0.66173819752373841</v>
      </c>
      <c r="V88" s="31">
        <v>0.62316354571499655</v>
      </c>
      <c r="W88" s="31">
        <v>0.58707446464058599</v>
      </c>
      <c r="X88" s="31">
        <v>0.55248566455769677</v>
      </c>
      <c r="Y88" s="31">
        <v>0.51866194228580487</v>
      </c>
      <c r="Z88" s="31">
        <v>0.48511818120658728</v>
      </c>
      <c r="AA88" s="31">
        <v>0.45161935126399311</v>
      </c>
      <c r="AB88" s="31">
        <v>0.41818050896416809</v>
      </c>
      <c r="AC88" s="31">
        <v>0.38506679737550081</v>
      </c>
      <c r="AD88" s="31">
        <v>0.35279344612861863</v>
      </c>
      <c r="AE88" s="31">
        <v>0.32212577141643101</v>
      </c>
      <c r="AF88" s="31">
        <v>0.2940791759939928</v>
      </c>
      <c r="AG88" s="31">
        <v>0.26991914917867987</v>
      </c>
      <c r="AH88" s="32">
        <v>0.2511612668500583</v>
      </c>
    </row>
    <row r="89" spans="1:34" x14ac:dyDescent="0.25">
      <c r="A89" s="30">
        <v>-83</v>
      </c>
      <c r="B89" s="31">
        <v>5.0566663027747998</v>
      </c>
      <c r="C89" s="31">
        <v>4.4447879169929809</v>
      </c>
      <c r="D89" s="31">
        <v>3.9021758792718821</v>
      </c>
      <c r="E89" s="31">
        <v>3.4230701005936162</v>
      </c>
      <c r="F89" s="31">
        <v>3.0019605785025441</v>
      </c>
      <c r="G89" s="31">
        <v>2.6335873971052588</v>
      </c>
      <c r="H89" s="31">
        <v>2.3129407270705928</v>
      </c>
      <c r="I89" s="31">
        <v>2.0352608256296039</v>
      </c>
      <c r="J89" s="31">
        <v>1.7960380365755959</v>
      </c>
      <c r="K89" s="31">
        <v>1.591012790264104</v>
      </c>
      <c r="L89" s="31">
        <v>1.4161756036129001</v>
      </c>
      <c r="M89" s="31">
        <v>1.2677670801019909</v>
      </c>
      <c r="N89" s="31">
        <v>1.1422779097736211</v>
      </c>
      <c r="O89" s="31">
        <v>1.0364488692322691</v>
      </c>
      <c r="P89" s="31">
        <v>0.94727082164465226</v>
      </c>
      <c r="Q89" s="31">
        <v>0.87198471673972244</v>
      </c>
      <c r="R89" s="31">
        <v>0.80808159080866315</v>
      </c>
      <c r="S89" s="31">
        <v>0.75330256670488871</v>
      </c>
      <c r="T89" s="31">
        <v>0.70563885384407043</v>
      </c>
      <c r="U89" s="31">
        <v>0.66333174820409457</v>
      </c>
      <c r="V89" s="31">
        <v>0.62487263232509704</v>
      </c>
      <c r="W89" s="31">
        <v>0.58900297530943913</v>
      </c>
      <c r="X89" s="31">
        <v>0.55471433282172455</v>
      </c>
      <c r="Y89" s="31">
        <v>0.5212483470887701</v>
      </c>
      <c r="Z89" s="31">
        <v>0.48809674689966959</v>
      </c>
      <c r="AA89" s="31">
        <v>0.45500134760574429</v>
      </c>
      <c r="AB89" s="31">
        <v>0.42195405112051532</v>
      </c>
      <c r="AC89" s="31">
        <v>0.38919684591975201</v>
      </c>
      <c r="AD89" s="31">
        <v>0.35722180704149398</v>
      </c>
      <c r="AE89" s="31">
        <v>0.32677109608600208</v>
      </c>
      <c r="AF89" s="31">
        <v>0.29883696121572711</v>
      </c>
      <c r="AG89" s="31">
        <v>0.27466173715541592</v>
      </c>
      <c r="AH89" s="32">
        <v>0.25573784519201942</v>
      </c>
    </row>
    <row r="90" spans="1:34" x14ac:dyDescent="0.25">
      <c r="A90" s="30">
        <v>-76</v>
      </c>
      <c r="B90" s="31">
        <v>5.115793912370469</v>
      </c>
      <c r="C90" s="31">
        <v>4.4965474913064876</v>
      </c>
      <c r="D90" s="31">
        <v>3.9472045900509829</v>
      </c>
      <c r="E90" s="31">
        <v>3.4619781058947008</v>
      </c>
      <c r="F90" s="31">
        <v>3.035331022690603</v>
      </c>
      <c r="G90" s="31">
        <v>2.661976410853899</v>
      </c>
      <c r="H90" s="31">
        <v>2.3368774273620332</v>
      </c>
      <c r="I90" s="31">
        <v>2.0552473157546789</v>
      </c>
      <c r="J90" s="31">
        <v>1.8125494061337539</v>
      </c>
      <c r="K90" s="31">
        <v>1.6044971151634031</v>
      </c>
      <c r="L90" s="31">
        <v>1.4270539460700169</v>
      </c>
      <c r="M90" s="31">
        <v>1.276433488642208</v>
      </c>
      <c r="N90" s="31">
        <v>1.1490994192308419</v>
      </c>
      <c r="O90" s="31">
        <v>1.0417655007490001</v>
      </c>
      <c r="P90" s="31">
        <v>0.95139558267203039</v>
      </c>
      <c r="Q90" s="31">
        <v>0.87520360103747896</v>
      </c>
      <c r="R90" s="31">
        <v>0.81065357844515351</v>
      </c>
      <c r="S90" s="31">
        <v>0.755459624057081</v>
      </c>
      <c r="T90" s="31">
        <v>0.70758593359754074</v>
      </c>
      <c r="U90" s="31">
        <v>0.66524678935304071</v>
      </c>
      <c r="V90" s="31">
        <v>0.62690656017232094</v>
      </c>
      <c r="W90" s="31">
        <v>0.59127970146636877</v>
      </c>
      <c r="X90" s="31">
        <v>0.55733075520837438</v>
      </c>
      <c r="Y90" s="31">
        <v>0.52427434993380839</v>
      </c>
      <c r="Z90" s="31">
        <v>0.491575200740339</v>
      </c>
      <c r="AA90" s="31">
        <v>0.45894810928792762</v>
      </c>
      <c r="AB90" s="31">
        <v>0.42635796379867591</v>
      </c>
      <c r="AC90" s="31">
        <v>0.39401973905701843</v>
      </c>
      <c r="AD90" s="31">
        <v>0.36239849640956467</v>
      </c>
      <c r="AE90" s="31">
        <v>0.33220938376520348</v>
      </c>
      <c r="AF90" s="31">
        <v>0.30441763559498741</v>
      </c>
      <c r="AG90" s="31">
        <v>0.28023857293229443</v>
      </c>
      <c r="AH90" s="32">
        <v>0.26113760337270259</v>
      </c>
    </row>
    <row r="91" spans="1:34" x14ac:dyDescent="0.25">
      <c r="A91" s="30">
        <v>-70</v>
      </c>
      <c r="B91" s="31">
        <v>5.167228752051594</v>
      </c>
      <c r="C91" s="31">
        <v>4.5416088913628974</v>
      </c>
      <c r="D91" s="31">
        <v>3.986441019518681</v>
      </c>
      <c r="E91" s="31">
        <v>3.4959148792170631</v>
      </c>
      <c r="F91" s="31">
        <v>3.064470299718395</v>
      </c>
      <c r="G91" s="31">
        <v>2.6867971968452671</v>
      </c>
      <c r="H91" s="31">
        <v>2.357835572982506</v>
      </c>
      <c r="I91" s="31">
        <v>2.072775517077166</v>
      </c>
      <c r="J91" s="31">
        <v>1.827057204638552</v>
      </c>
      <c r="K91" s="31">
        <v>1.6163708977381901</v>
      </c>
      <c r="L91" s="31">
        <v>1.4366569450098501</v>
      </c>
      <c r="M91" s="31">
        <v>1.2841057816495349</v>
      </c>
      <c r="N91" s="31">
        <v>1.155157929415485</v>
      </c>
      <c r="O91" s="31">
        <v>1.0465039966281759</v>
      </c>
      <c r="P91" s="31">
        <v>0.95508467817031328</v>
      </c>
      <c r="Q91" s="31">
        <v>0.878090755486857</v>
      </c>
      <c r="R91" s="31">
        <v>0.81296309658497667</v>
      </c>
      <c r="S91" s="31">
        <v>0.75739265603408967</v>
      </c>
      <c r="T91" s="31">
        <v>0.70932047496586237</v>
      </c>
      <c r="U91" s="31">
        <v>0.66693768107417573</v>
      </c>
      <c r="V91" s="31">
        <v>0.62868548861515794</v>
      </c>
      <c r="W91" s="31">
        <v>0.59325519840717611</v>
      </c>
      <c r="X91" s="31">
        <v>0.55958819783081626</v>
      </c>
      <c r="Y91" s="31">
        <v>0.52687596082890664</v>
      </c>
      <c r="Z91" s="31">
        <v>0.49456004790652319</v>
      </c>
      <c r="AA91" s="31">
        <v>0.46233210613099379</v>
      </c>
      <c r="AB91" s="31">
        <v>0.43013386913182411</v>
      </c>
      <c r="AC91" s="31">
        <v>0.3981571571008013</v>
      </c>
      <c r="AD91" s="31">
        <v>0.3668438767919433</v>
      </c>
      <c r="AE91" s="31">
        <v>0.33688602152149388</v>
      </c>
      <c r="AF91" s="31">
        <v>0.30922567116792982</v>
      </c>
      <c r="AG91" s="31">
        <v>0.28505499217198249</v>
      </c>
      <c r="AH91" s="32">
        <v>0.2658162375365975</v>
      </c>
    </row>
    <row r="92" spans="1:34" x14ac:dyDescent="0.25">
      <c r="A92" s="30">
        <v>-64</v>
      </c>
      <c r="B92" s="31">
        <v>5.2193651279945366</v>
      </c>
      <c r="C92" s="31">
        <v>4.5873180917471643</v>
      </c>
      <c r="D92" s="31">
        <v>4.0262736566020809</v>
      </c>
      <c r="E92" s="31">
        <v>3.530398410664783</v>
      </c>
      <c r="F92" s="31">
        <v>3.0941090286030062</v>
      </c>
      <c r="G92" s="31">
        <v>2.7120722716467229</v>
      </c>
      <c r="H92" s="31">
        <v>2.37920498758815</v>
      </c>
      <c r="I92" s="31">
        <v>2.0906741107817139</v>
      </c>
      <c r="J92" s="31">
        <v>1.841896662144104</v>
      </c>
      <c r="K92" s="31">
        <v>1.6285397491542351</v>
      </c>
      <c r="L92" s="31">
        <v>1.4465205658532549</v>
      </c>
      <c r="M92" s="31">
        <v>1.292006392844552</v>
      </c>
      <c r="N92" s="31">
        <v>1.161414597293746</v>
      </c>
      <c r="O92" s="31">
        <v>1.051412632928699</v>
      </c>
      <c r="P92" s="31">
        <v>0.95891804003950287</v>
      </c>
      <c r="Q92" s="31">
        <v>0.88109844547848915</v>
      </c>
      <c r="R92" s="31">
        <v>0.81537156266021749</v>
      </c>
      <c r="S92" s="31">
        <v>0.75940519156149267</v>
      </c>
      <c r="T92" s="31">
        <v>0.71111721872135258</v>
      </c>
      <c r="U92" s="31">
        <v>0.66867561724106828</v>
      </c>
      <c r="V92" s="31">
        <v>0.63049844678414757</v>
      </c>
      <c r="W92" s="31">
        <v>0.59525385357635241</v>
      </c>
      <c r="X92" s="31">
        <v>0.56186007040563068</v>
      </c>
      <c r="Y92" s="31">
        <v>0.5294854166222096</v>
      </c>
      <c r="Z92" s="31">
        <v>0.49754829813853602</v>
      </c>
      <c r="AA92" s="31">
        <v>0.46571720742933548</v>
      </c>
      <c r="AB92" s="31">
        <v>0.43391072353148419</v>
      </c>
      <c r="AC92" s="31">
        <v>0.40229751204415359</v>
      </c>
      <c r="AD92" s="31">
        <v>0.37129632512873528</v>
      </c>
      <c r="AE92" s="31">
        <v>0.34157600150889073</v>
      </c>
      <c r="AF92" s="31">
        <v>0.31405546647044241</v>
      </c>
      <c r="AG92" s="31">
        <v>0.28990373186152479</v>
      </c>
      <c r="AH92" s="32">
        <v>0.27053989609245471</v>
      </c>
    </row>
    <row r="93" spans="1:34" x14ac:dyDescent="0.25">
      <c r="A93" s="30">
        <v>-58</v>
      </c>
      <c r="B93" s="31">
        <v>5.2722082770014076</v>
      </c>
      <c r="C93" s="31">
        <v>4.6336801254019662</v>
      </c>
      <c r="D93" s="31">
        <v>4.0667073303844257</v>
      </c>
      <c r="E93" s="31">
        <v>3.5654333254616679</v>
      </c>
      <c r="F93" s="31">
        <v>3.1242516307088151</v>
      </c>
      <c r="G93" s="31">
        <v>2.737805852763219</v>
      </c>
      <c r="H93" s="31">
        <v>2.4009896848244732</v>
      </c>
      <c r="I93" s="31">
        <v>2.1089469066543969</v>
      </c>
      <c r="J93" s="31">
        <v>1.8570713845770599</v>
      </c>
      <c r="K93" s="31">
        <v>1.641007071478757</v>
      </c>
      <c r="L93" s="31">
        <v>1.4566480068080181</v>
      </c>
      <c r="M93" s="31">
        <v>1.300138316575616</v>
      </c>
      <c r="N93" s="31">
        <v>1.1678722133545589</v>
      </c>
      <c r="O93" s="31">
        <v>1.056493996280079</v>
      </c>
      <c r="P93" s="31">
        <v>0.96289805104966009</v>
      </c>
      <c r="Q93" s="31">
        <v>0.8842288499230142</v>
      </c>
      <c r="R93" s="31">
        <v>0.81788095172208874</v>
      </c>
      <c r="S93" s="31">
        <v>0.76149900183105768</v>
      </c>
      <c r="T93" s="31">
        <v>0.71297773219635918</v>
      </c>
      <c r="U93" s="31">
        <v>0.67046196132663383</v>
      </c>
      <c r="V93" s="31">
        <v>0.63234659429278117</v>
      </c>
      <c r="W93" s="31">
        <v>0.59727662272793691</v>
      </c>
      <c r="X93" s="31">
        <v>0.56414712482744112</v>
      </c>
      <c r="Y93" s="31">
        <v>0.53210326534888708</v>
      </c>
      <c r="Z93" s="31">
        <v>0.5005402956121402</v>
      </c>
      <c r="AA93" s="31">
        <v>0.46910355349926303</v>
      </c>
      <c r="AB93" s="31">
        <v>0.43768846345454732</v>
      </c>
      <c r="AC93" s="31">
        <v>0.40644053648453837</v>
      </c>
      <c r="AD93" s="31">
        <v>0.37575537015801441</v>
      </c>
      <c r="AE93" s="31">
        <v>0.34627864860599561</v>
      </c>
      <c r="AF93" s="31">
        <v>0.31890614252171201</v>
      </c>
      <c r="AG93" s="31">
        <v>0.29478370916068303</v>
      </c>
      <c r="AH93" s="32">
        <v>0.27530729234058882</v>
      </c>
    </row>
    <row r="94" spans="1:34" x14ac:dyDescent="0.25">
      <c r="A94" s="30">
        <v>-51</v>
      </c>
      <c r="B94" s="31">
        <v>5.3347589124981347</v>
      </c>
      <c r="C94" s="31">
        <v>4.6886010137791994</v>
      </c>
      <c r="D94" s="31">
        <v>4.1146460618292817</v>
      </c>
      <c r="E94" s="31">
        <v>3.607010476469874</v>
      </c>
      <c r="F94" s="31">
        <v>3.1600607640847032</v>
      </c>
      <c r="G94" s="31">
        <v>2.76841351761975</v>
      </c>
      <c r="H94" s="31">
        <v>2.4269354165832109</v>
      </c>
      <c r="I94" s="31">
        <v>2.1307432270455231</v>
      </c>
      <c r="J94" s="31">
        <v>1.875203801639366</v>
      </c>
      <c r="K94" s="31">
        <v>1.6559340795596471</v>
      </c>
      <c r="L94" s="31">
        <v>1.4688010865635179</v>
      </c>
      <c r="M94" s="31">
        <v>1.3099219349703559</v>
      </c>
      <c r="N94" s="31">
        <v>1.1756638236617829</v>
      </c>
      <c r="O94" s="31">
        <v>1.062644038081646</v>
      </c>
      <c r="P94" s="31">
        <v>0.96772995023605191</v>
      </c>
      <c r="Q94" s="31">
        <v>0.88803901869331237</v>
      </c>
      <c r="R94" s="31">
        <v>0.82093878858399194</v>
      </c>
      <c r="S94" s="31">
        <v>0.7640468916008758</v>
      </c>
      <c r="T94" s="31">
        <v>0.71523104599901899</v>
      </c>
      <c r="U94" s="31">
        <v>0.67260905659567449</v>
      </c>
      <c r="V94" s="31">
        <v>0.63454881477035663</v>
      </c>
      <c r="W94" s="31">
        <v>0.59966829846481318</v>
      </c>
      <c r="X94" s="31">
        <v>0.56683557218299363</v>
      </c>
      <c r="Y94" s="31">
        <v>0.53516878699111636</v>
      </c>
      <c r="Z94" s="31">
        <v>0.50403618051763388</v>
      </c>
      <c r="AA94" s="31">
        <v>0.4730560769532613</v>
      </c>
      <c r="AB94" s="31">
        <v>0.44209688705088362</v>
      </c>
      <c r="AC94" s="31">
        <v>0.41127710812563473</v>
      </c>
      <c r="AD94" s="31">
        <v>0.38096532405494088</v>
      </c>
      <c r="AE94" s="31">
        <v>0.35178020527842713</v>
      </c>
      <c r="AF94" s="31">
        <v>0.32459050879794671</v>
      </c>
      <c r="AG94" s="31">
        <v>0.30051507817759321</v>
      </c>
      <c r="AH94" s="32">
        <v>0.28092284354371699</v>
      </c>
    </row>
    <row r="95" spans="1:34" x14ac:dyDescent="0.25">
      <c r="A95" s="30">
        <v>-45</v>
      </c>
      <c r="B95" s="31">
        <v>5.389151457161919</v>
      </c>
      <c r="C95" s="31">
        <v>4.7363948741874582</v>
      </c>
      <c r="D95" s="31">
        <v>4.1563986371088797</v>
      </c>
      <c r="E95" s="31">
        <v>3.64325601115506</v>
      </c>
      <c r="F95" s="31">
        <v>3.191310348117113</v>
      </c>
      <c r="G95" s="31">
        <v>2.7951550863483918</v>
      </c>
      <c r="H95" s="31">
        <v>2.449633750764487</v>
      </c>
      <c r="I95" s="31">
        <v>2.1498399528432102</v>
      </c>
      <c r="J95" s="31">
        <v>1.8911173906246299</v>
      </c>
      <c r="K95" s="31">
        <v>1.6690598487110331</v>
      </c>
      <c r="L95" s="31">
        <v>1.4795111982669511</v>
      </c>
      <c r="M95" s="31">
        <v>1.318565397019152</v>
      </c>
      <c r="N95" s="31">
        <v>1.1825664892566321</v>
      </c>
      <c r="O95" s="31">
        <v>1.0681086058306291</v>
      </c>
      <c r="P95" s="31">
        <v>0.97203596415462368</v>
      </c>
      <c r="Q95" s="31">
        <v>0.89144286820431395</v>
      </c>
      <c r="R95" s="31">
        <v>0.82367370851765398</v>
      </c>
      <c r="S95" s="31">
        <v>0.76632296219480767</v>
      </c>
      <c r="T95" s="31">
        <v>0.71723519289820781</v>
      </c>
      <c r="U95" s="31">
        <v>0.67450505085249801</v>
      </c>
      <c r="V95" s="31">
        <v>0.63647727284456834</v>
      </c>
      <c r="W95" s="31">
        <v>0.60174668222354621</v>
      </c>
      <c r="X95" s="31">
        <v>0.56915818890077918</v>
      </c>
      <c r="Y95" s="31">
        <v>0.53780678934985993</v>
      </c>
      <c r="Z95" s="31">
        <v>0.50703756660661958</v>
      </c>
      <c r="AA95" s="31">
        <v>0.47644569026916089</v>
      </c>
      <c r="AB95" s="31">
        <v>0.4458764164977429</v>
      </c>
      <c r="AC95" s="31">
        <v>0.41542508801491002</v>
      </c>
      <c r="AD95" s="31">
        <v>0.38543713410543379</v>
      </c>
      <c r="AE95" s="31">
        <v>0.35650807061634998</v>
      </c>
      <c r="AF95" s="31">
        <v>0.3294834999568651</v>
      </c>
      <c r="AG95" s="31">
        <v>0.30545911109849672</v>
      </c>
      <c r="AH95" s="32">
        <v>0.28578067957492342</v>
      </c>
    </row>
    <row r="96" spans="1:34" x14ac:dyDescent="0.25">
      <c r="A96" s="30">
        <v>-39</v>
      </c>
      <c r="B96" s="31">
        <v>5.4442674811579508</v>
      </c>
      <c r="C96" s="31">
        <v>4.784857628579708</v>
      </c>
      <c r="D96" s="31">
        <v>4.1987676642460219</v>
      </c>
      <c r="E96" s="31">
        <v>3.6800676987931471</v>
      </c>
      <c r="F96" s="31">
        <v>3.2230779294195901</v>
      </c>
      <c r="G96" s="31">
        <v>2.8223686398860779</v>
      </c>
      <c r="H96" s="31">
        <v>2.4727602005155882</v>
      </c>
      <c r="I96" s="31">
        <v>2.1693230681933171</v>
      </c>
      <c r="J96" s="31">
        <v>1.907377786366711</v>
      </c>
      <c r="K96" s="31">
        <v>1.682494985045444</v>
      </c>
      <c r="L96" s="31">
        <v>1.4904953808014321</v>
      </c>
      <c r="M96" s="31">
        <v>1.327449776768818</v>
      </c>
      <c r="N96" s="31">
        <v>1.189679062643987</v>
      </c>
      <c r="O96" s="31">
        <v>1.073754214685557</v>
      </c>
      <c r="P96" s="31">
        <v>0.976496295714395</v>
      </c>
      <c r="Q96" s="31">
        <v>0.89497645511358026</v>
      </c>
      <c r="R96" s="31">
        <v>0.82651592882844982</v>
      </c>
      <c r="S96" s="31">
        <v>0.76868603936654367</v>
      </c>
      <c r="T96" s="31">
        <v>0.7193081957976829</v>
      </c>
      <c r="U96" s="31">
        <v>0.67645389375390075</v>
      </c>
      <c r="V96" s="31">
        <v>0.63844471542946402</v>
      </c>
      <c r="W96" s="31">
        <v>0.60385232958087887</v>
      </c>
      <c r="X96" s="31">
        <v>0.57149849152687437</v>
      </c>
      <c r="Y96" s="31">
        <v>0.54045504314844472</v>
      </c>
      <c r="Z96" s="31">
        <v>0.51004391288878304</v>
      </c>
      <c r="AA96" s="31">
        <v>0.47983711575337301</v>
      </c>
      <c r="AB96" s="31">
        <v>0.44965675330986521</v>
      </c>
      <c r="AC96" s="31">
        <v>0.4195750136881955</v>
      </c>
      <c r="AD96" s="31">
        <v>0.38991417158051078</v>
      </c>
      <c r="AE96" s="31">
        <v>0.36124658824122241</v>
      </c>
      <c r="AF96" s="31">
        <v>0.33439471148693672</v>
      </c>
      <c r="AG96" s="31">
        <v>0.31043107569653122</v>
      </c>
      <c r="AH96" s="32">
        <v>0.29067830181108439</v>
      </c>
    </row>
    <row r="97" spans="1:34" x14ac:dyDescent="0.25">
      <c r="A97" s="30">
        <v>-33</v>
      </c>
      <c r="B97" s="31">
        <v>5.5001122990115006</v>
      </c>
      <c r="C97" s="31">
        <v>4.8339943876217841</v>
      </c>
      <c r="D97" s="31">
        <v>4.2417580500471033</v>
      </c>
      <c r="E97" s="31">
        <v>3.7174502423311049</v>
      </c>
      <c r="F97" s="31">
        <v>3.2553680070796709</v>
      </c>
      <c r="G97" s="31">
        <v>2.8500584734609138</v>
      </c>
      <c r="H97" s="31">
        <v>2.4963188572051949</v>
      </c>
      <c r="I97" s="31">
        <v>2.1891964606050891</v>
      </c>
      <c r="J97" s="31">
        <v>1.9239886725154289</v>
      </c>
      <c r="K97" s="31">
        <v>1.696242968353268</v>
      </c>
      <c r="L97" s="31">
        <v>1.50175691009791</v>
      </c>
      <c r="M97" s="31">
        <v>1.3365781462908759</v>
      </c>
      <c r="N97" s="31">
        <v>1.19700441203594</v>
      </c>
      <c r="O97" s="31">
        <v>1.079583528999096</v>
      </c>
      <c r="P97" s="31">
        <v>0.98111340540859837</v>
      </c>
      <c r="Q97" s="31">
        <v>0.89864203605490534</v>
      </c>
      <c r="R97" s="31">
        <v>0.82946750229072896</v>
      </c>
      <c r="S97" s="31">
        <v>0.77113797203101431</v>
      </c>
      <c r="T97" s="31">
        <v>0.72145169975295786</v>
      </c>
      <c r="U97" s="31">
        <v>0.67845702649596185</v>
      </c>
      <c r="V97" s="31">
        <v>0.64045237986167713</v>
      </c>
      <c r="W97" s="31">
        <v>0.60598627401401473</v>
      </c>
      <c r="X97" s="31">
        <v>0.57385730967906856</v>
      </c>
      <c r="Y97" s="31">
        <v>0.54311417414520957</v>
      </c>
      <c r="Z97" s="31">
        <v>0.5130556412630245</v>
      </c>
      <c r="AA97" s="31">
        <v>0.48323057144538961</v>
      </c>
      <c r="AB97" s="31">
        <v>0.4534379116673169</v>
      </c>
      <c r="AC97" s="31">
        <v>0.42372669546613989</v>
      </c>
      <c r="AD97" s="31">
        <v>0.39439604294137698</v>
      </c>
      <c r="AE97" s="31">
        <v>0.36599516075484578</v>
      </c>
      <c r="AF97" s="31">
        <v>0.33932334213049858</v>
      </c>
      <c r="AG97" s="31">
        <v>0.31542996685462671</v>
      </c>
      <c r="AH97" s="32">
        <v>0.29561450127567929</v>
      </c>
    </row>
    <row r="98" spans="1:34" x14ac:dyDescent="0.25">
      <c r="A98" s="30">
        <v>-26</v>
      </c>
      <c r="B98" s="31">
        <v>5.566192817023218</v>
      </c>
      <c r="C98" s="31">
        <v>4.8921793175794122</v>
      </c>
      <c r="D98" s="31">
        <v>4.2927054005771028</v>
      </c>
      <c r="E98" s="31">
        <v>3.7617910083685522</v>
      </c>
      <c r="F98" s="31">
        <v>3.2937061698682468</v>
      </c>
      <c r="G98" s="31">
        <v>2.8829710005529252</v>
      </c>
      <c r="H98" s="31">
        <v>2.5243557024615479</v>
      </c>
      <c r="I98" s="31">
        <v>2.2128805641953151</v>
      </c>
      <c r="J98" s="31">
        <v>1.943815960917666</v>
      </c>
      <c r="K98" s="31">
        <v>1.71268235435427</v>
      </c>
      <c r="L98" s="31">
        <v>1.51525029279304</v>
      </c>
      <c r="M98" s="31">
        <v>1.347540411084114</v>
      </c>
      <c r="N98" s="31">
        <v>1.2058234306398841</v>
      </c>
      <c r="O98" s="31">
        <v>1.0866201594349469</v>
      </c>
      <c r="P98" s="31">
        <v>0.98670149200617385</v>
      </c>
      <c r="Q98" s="31">
        <v>0.9030884094526398</v>
      </c>
      <c r="R98" s="31">
        <v>0.83305197943567777</v>
      </c>
      <c r="S98" s="31">
        <v>0.7741133561788307</v>
      </c>
      <c r="T98" s="31">
        <v>0.72404378046790352</v>
      </c>
      <c r="U98" s="31">
        <v>0.68086457965093294</v>
      </c>
      <c r="V98" s="31">
        <v>0.64284716763817495</v>
      </c>
      <c r="W98" s="31">
        <v>0.6085130449021392</v>
      </c>
      <c r="X98" s="31">
        <v>0.57663379847755525</v>
      </c>
      <c r="Y98" s="31">
        <v>0.54623110196140356</v>
      </c>
      <c r="Z98" s="31">
        <v>0.51657671551286188</v>
      </c>
      <c r="AA98" s="31">
        <v>0.48719248585343772</v>
      </c>
      <c r="AB98" s="31">
        <v>0.45785034626676868</v>
      </c>
      <c r="AC98" s="31">
        <v>0.42857231659877809</v>
      </c>
      <c r="AD98" s="31">
        <v>0.39963050325761529</v>
      </c>
      <c r="AE98" s="31">
        <v>0.37154709921368578</v>
      </c>
      <c r="AF98" s="31">
        <v>0.34509438399958009</v>
      </c>
      <c r="AG98" s="31">
        <v>0.32129472371019208</v>
      </c>
      <c r="AH98" s="32">
        <v>0.30142057100260189</v>
      </c>
    </row>
    <row r="99" spans="1:34" x14ac:dyDescent="0.25">
      <c r="A99" s="30">
        <v>-20</v>
      </c>
      <c r="B99" s="31">
        <v>5.6236350088867546</v>
      </c>
      <c r="C99" s="31">
        <v>4.9427940413303766</v>
      </c>
      <c r="D99" s="31">
        <v>4.3370589854332353</v>
      </c>
      <c r="E99" s="31">
        <v>3.800426628954964</v>
      </c>
      <c r="F99" s="31">
        <v>3.3271438462174432</v>
      </c>
      <c r="G99" s="31">
        <v>2.9117075981047842</v>
      </c>
      <c r="H99" s="31">
        <v>2.548864932063339</v>
      </c>
      <c r="I99" s="31">
        <v>2.2336129821016848</v>
      </c>
      <c r="J99" s="31">
        <v>1.961198968790647</v>
      </c>
      <c r="K99" s="31">
        <v>1.727120199263275</v>
      </c>
      <c r="L99" s="31">
        <v>1.527124067214866</v>
      </c>
      <c r="M99" s="31">
        <v>1.357208052902944</v>
      </c>
      <c r="N99" s="31">
        <v>1.2136197231472701</v>
      </c>
      <c r="O99" s="31">
        <v>1.092856731329847</v>
      </c>
      <c r="P99" s="31">
        <v>0.99166681739491147</v>
      </c>
      <c r="Q99" s="31">
        <v>0.90704780784892403</v>
      </c>
      <c r="R99" s="31">
        <v>0.83624761576059825</v>
      </c>
      <c r="S99" s="31">
        <v>0.77676424076086392</v>
      </c>
      <c r="T99" s="31">
        <v>0.72634576904292192</v>
      </c>
      <c r="U99" s="31">
        <v>0.68299037336216706</v>
      </c>
      <c r="V99" s="31">
        <v>0.64494631303625216</v>
      </c>
      <c r="W99" s="31">
        <v>0.61071193394506751</v>
      </c>
      <c r="X99" s="31">
        <v>0.5790356685307233</v>
      </c>
      <c r="Y99" s="31">
        <v>0.54891603579758197</v>
      </c>
      <c r="Z99" s="31">
        <v>0.51960164131222419</v>
      </c>
      <c r="AA99" s="31">
        <v>0.49059117720350531</v>
      </c>
      <c r="AB99" s="31">
        <v>0.46163342216247649</v>
      </c>
      <c r="AC99" s="31">
        <v>0.43272724144240721</v>
      </c>
      <c r="AD99" s="31">
        <v>0.40412158685886013</v>
      </c>
      <c r="AE99" s="31">
        <v>0.37631549678963</v>
      </c>
      <c r="AF99" s="31">
        <v>0.3500580961746671</v>
      </c>
      <c r="AG99" s="31">
        <v>0.32634859651626508</v>
      </c>
      <c r="AH99" s="32">
        <v>0.30643629587887838</v>
      </c>
    </row>
    <row r="100" spans="1:34" x14ac:dyDescent="0.25">
      <c r="A100" s="30">
        <v>-14</v>
      </c>
      <c r="B100" s="31">
        <v>5.6818229469994774</v>
      </c>
      <c r="C100" s="31">
        <v>4.9940990765679762</v>
      </c>
      <c r="D100" s="31">
        <v>4.3820495902352548</v>
      </c>
      <c r="E100" s="31">
        <v>3.8396481211683291</v>
      </c>
      <c r="F100" s="31">
        <v>3.3611183890964611</v>
      </c>
      <c r="G100" s="31">
        <v>2.9409342003111481</v>
      </c>
      <c r="H100" s="31">
        <v>2.5738194476661231</v>
      </c>
      <c r="I100" s="31">
        <v>2.254748110577343</v>
      </c>
      <c r="J100" s="31">
        <v>1.9789442550230201</v>
      </c>
      <c r="K100" s="31">
        <v>1.7418820335435881</v>
      </c>
      <c r="L100" s="31">
        <v>1.53928568524172</v>
      </c>
      <c r="M100" s="31">
        <v>1.367129535782329</v>
      </c>
      <c r="N100" s="31">
        <v>1.22163799739256</v>
      </c>
      <c r="O100" s="31">
        <v>1.0992855688617951</v>
      </c>
      <c r="P100" s="31">
        <v>0.99679683554164922</v>
      </c>
      <c r="Q100" s="31">
        <v>0.91114646934597243</v>
      </c>
      <c r="R100" s="31">
        <v>0.8395592287508632</v>
      </c>
      <c r="S100" s="31">
        <v>0.77950995879462959</v>
      </c>
      <c r="T100" s="31">
        <v>0.72872359107784923</v>
      </c>
      <c r="U100" s="31">
        <v>0.68517514376331512</v>
      </c>
      <c r="V100" s="31">
        <v>0.64708972157604705</v>
      </c>
      <c r="W100" s="31">
        <v>0.61294251580333181</v>
      </c>
      <c r="X100" s="31">
        <v>0.5814588042946518</v>
      </c>
      <c r="Y100" s="31">
        <v>0.55161395146174286</v>
      </c>
      <c r="Z100" s="31">
        <v>0.52263340827860805</v>
      </c>
      <c r="AA100" s="31">
        <v>0.49399271228144648</v>
      </c>
      <c r="AB100" s="31">
        <v>0.46541748756870049</v>
      </c>
      <c r="AC100" s="31">
        <v>0.43688344480103669</v>
      </c>
      <c r="AD100" s="31">
        <v>0.40861638120139421</v>
      </c>
      <c r="AE100" s="31">
        <v>0.38109218055493349</v>
      </c>
      <c r="AF100" s="31">
        <v>0.35503681320901143</v>
      </c>
      <c r="AG100" s="31">
        <v>0.3314263360732817</v>
      </c>
      <c r="AH100" s="32">
        <v>0.31148689261959461</v>
      </c>
    </row>
    <row r="101" spans="1:34" x14ac:dyDescent="0.25">
      <c r="A101" s="30">
        <v>-8</v>
      </c>
      <c r="B101" s="31">
        <v>5.7407620236098156</v>
      </c>
      <c r="C101" s="31">
        <v>5.0460996116812078</v>
      </c>
      <c r="D101" s="31">
        <v>4.427682199512728</v>
      </c>
      <c r="E101" s="31">
        <v>3.8794602656787811</v>
      </c>
      <c r="F101" s="31">
        <v>3.3956343753160101</v>
      </c>
      <c r="G101" s="31">
        <v>2.9706551801232899</v>
      </c>
      <c r="H101" s="31">
        <v>2.5992234183617402</v>
      </c>
      <c r="I101" s="31">
        <v>2.2762899148547042</v>
      </c>
      <c r="J101" s="31">
        <v>1.997055580987771</v>
      </c>
      <c r="K101" s="31">
        <v>1.7569714147087601</v>
      </c>
      <c r="L101" s="31">
        <v>1.551738500527726</v>
      </c>
      <c r="M101" s="31">
        <v>1.3773080095169661</v>
      </c>
      <c r="N101" s="31">
        <v>1.229881199311009</v>
      </c>
      <c r="O101" s="31">
        <v>1.1059094141066139</v>
      </c>
      <c r="P101" s="31">
        <v>1.002094084662781</v>
      </c>
      <c r="Q101" s="31">
        <v>0.91538672830075696</v>
      </c>
      <c r="R101" s="31">
        <v>0.84298894890400133</v>
      </c>
      <c r="S101" s="31">
        <v>0.7823524369182131</v>
      </c>
      <c r="T101" s="31">
        <v>0.73117896935135984</v>
      </c>
      <c r="U101" s="31">
        <v>0.68742040977360486</v>
      </c>
      <c r="V101" s="31">
        <v>0.64927870831736434</v>
      </c>
      <c r="W101" s="31">
        <v>0.61520590167729505</v>
      </c>
      <c r="X101" s="31">
        <v>0.5839041131102789</v>
      </c>
      <c r="Y101" s="31">
        <v>0.5543255524354278</v>
      </c>
      <c r="Z101" s="31">
        <v>0.52567251603409915</v>
      </c>
      <c r="AA101" s="31">
        <v>0.49739738684992912</v>
      </c>
      <c r="AB101" s="31">
        <v>0.46920263438867771</v>
      </c>
      <c r="AC101" s="31">
        <v>0.44104081471845902</v>
      </c>
      <c r="AD101" s="31">
        <v>0.41311457046955979</v>
      </c>
      <c r="AE101" s="31">
        <v>0.38587663083450963</v>
      </c>
      <c r="AF101" s="31">
        <v>0.36002981156808989</v>
      </c>
      <c r="AG101" s="31">
        <v>0.33652701498730048</v>
      </c>
      <c r="AH101" s="32">
        <v>0.31657122997140519</v>
      </c>
    </row>
    <row r="102" spans="1:34" x14ac:dyDescent="0.25">
      <c r="A102" s="30">
        <v>-1</v>
      </c>
      <c r="B102" s="31">
        <v>5.8104808550043288</v>
      </c>
      <c r="C102" s="31">
        <v>5.1076528849897729</v>
      </c>
      <c r="D102" s="31">
        <v>4.4817383418011483</v>
      </c>
      <c r="E102" s="31">
        <v>3.9266606903214769</v>
      </c>
      <c r="F102" s="31">
        <v>3.4365934819960118</v>
      </c>
      <c r="G102" s="31">
        <v>3.005960354832248</v>
      </c>
      <c r="H102" s="31">
        <v>2.629435033399913</v>
      </c>
      <c r="I102" s="31">
        <v>2.3019413288309618</v>
      </c>
      <c r="J102" s="31">
        <v>2.0186531388196038</v>
      </c>
      <c r="K102" s="31">
        <v>1.774994447622263</v>
      </c>
      <c r="L102" s="31">
        <v>1.566639326057617</v>
      </c>
      <c r="M102" s="31">
        <v>1.38951193150657</v>
      </c>
      <c r="N102" s="31">
        <v>1.2397865079122581</v>
      </c>
      <c r="O102" s="31">
        <v>1.113887385780068</v>
      </c>
      <c r="P102" s="31">
        <v>1.0084889821776091</v>
      </c>
      <c r="Q102" s="31">
        <v>0.92051580073472572</v>
      </c>
      <c r="R102" s="31">
        <v>0.84714243164351166</v>
      </c>
      <c r="S102" s="31">
        <v>0.78579355165827469</v>
      </c>
      <c r="T102" s="31">
        <v>0.73414392409558005</v>
      </c>
      <c r="U102" s="31">
        <v>0.69011839883422166</v>
      </c>
      <c r="V102" s="31">
        <v>0.65189191231522459</v>
      </c>
      <c r="W102" s="31">
        <v>0.61788948754185924</v>
      </c>
      <c r="X102" s="31">
        <v>0.58678623407961095</v>
      </c>
      <c r="Y102" s="31">
        <v>0.55750734805621793</v>
      </c>
      <c r="Z102" s="31">
        <v>0.5292281121616399</v>
      </c>
      <c r="AA102" s="31">
        <v>0.50137389564814694</v>
      </c>
      <c r="AB102" s="31">
        <v>0.47362015433008858</v>
      </c>
      <c r="AC102" s="31">
        <v>0.44589243058419131</v>
      </c>
      <c r="AD102" s="31">
        <v>0.41836635334937722</v>
      </c>
      <c r="AE102" s="31">
        <v>0.39146763812677687</v>
      </c>
      <c r="AF102" s="31">
        <v>0.36587208697977769</v>
      </c>
      <c r="AG102" s="31">
        <v>0.3425055885340279</v>
      </c>
      <c r="AH102" s="32">
        <v>0.32254411797734062</v>
      </c>
    </row>
    <row r="103" spans="1:34" x14ac:dyDescent="0.25">
      <c r="A103" s="30">
        <v>5</v>
      </c>
      <c r="B103" s="31">
        <v>5.8710659856451688</v>
      </c>
      <c r="C103" s="31">
        <v>5.161178224434769</v>
      </c>
      <c r="D103" s="31">
        <v>4.528779149358904</v>
      </c>
      <c r="E103" s="31">
        <v>3.9677690707079778</v>
      </c>
      <c r="F103" s="31">
        <v>3.4722983853346281</v>
      </c>
      <c r="G103" s="31">
        <v>3.036767576653729</v>
      </c>
      <c r="H103" s="31">
        <v>2.6558272146423918</v>
      </c>
      <c r="I103" s="31">
        <v>2.324377955839958</v>
      </c>
      <c r="J103" s="31">
        <v>2.037570543348016</v>
      </c>
      <c r="K103" s="31">
        <v>1.790805806830374</v>
      </c>
      <c r="L103" s="31">
        <v>1.579734662513089</v>
      </c>
      <c r="M103" s="31">
        <v>1.4002581131844529</v>
      </c>
      <c r="N103" s="31">
        <v>1.2485272481949869</v>
      </c>
      <c r="O103" s="31">
        <v>1.1209432434574489</v>
      </c>
      <c r="P103" s="31">
        <v>1.0141573614468411</v>
      </c>
      <c r="Q103" s="31">
        <v>0.92507095120039229</v>
      </c>
      <c r="R103" s="31">
        <v>0.85083544831757041</v>
      </c>
      <c r="S103" s="31">
        <v>0.78885237496006666</v>
      </c>
      <c r="T103" s="31">
        <v>0.73677333985184457</v>
      </c>
      <c r="U103" s="31">
        <v>0.6925000382790617</v>
      </c>
      <c r="V103" s="31">
        <v>0.65418425209013176</v>
      </c>
      <c r="W103" s="31">
        <v>0.62022784969571099</v>
      </c>
      <c r="X103" s="31">
        <v>0.58928278606866158</v>
      </c>
      <c r="Y103" s="31">
        <v>0.56025110274411261</v>
      </c>
      <c r="Z103" s="31">
        <v>0.53228492781941283</v>
      </c>
      <c r="AA103" s="31">
        <v>0.50478647595418358</v>
      </c>
      <c r="AB103" s="31">
        <v>0.47740804837020617</v>
      </c>
      <c r="AC103" s="31">
        <v>0.45005203285154838</v>
      </c>
      <c r="AD103" s="31">
        <v>0.42287090374452069</v>
      </c>
      <c r="AE103" s="31">
        <v>0.39626722195765751</v>
      </c>
      <c r="AF103" s="31">
        <v>0.37089363496172462</v>
      </c>
      <c r="AG103" s="31">
        <v>0.3476528767897199</v>
      </c>
      <c r="AH103" s="32">
        <v>0.32769776803688788</v>
      </c>
    </row>
    <row r="104" spans="1:34" x14ac:dyDescent="0.25">
      <c r="A104" s="30">
        <v>11</v>
      </c>
      <c r="B104" s="31">
        <v>5.9324194532986487</v>
      </c>
      <c r="C104" s="31">
        <v>5.2154156167155561</v>
      </c>
      <c r="D104" s="31">
        <v>4.5764778687974124</v>
      </c>
      <c r="E104" s="31">
        <v>4.0094833652419997</v>
      </c>
      <c r="F104" s="31">
        <v>3.5085593483093378</v>
      </c>
      <c r="G104" s="31">
        <v>3.0680831468216909</v>
      </c>
      <c r="H104" s="31">
        <v>2.6826821761635471</v>
      </c>
      <c r="I104" s="31">
        <v>2.347233938281629</v>
      </c>
      <c r="J104" s="31">
        <v>2.0568660216849111</v>
      </c>
      <c r="K104" s="31">
        <v>1.8069561014445861</v>
      </c>
      <c r="L104" s="31">
        <v>1.5931319391940939</v>
      </c>
      <c r="M104" s="31">
        <v>1.4112713831291051</v>
      </c>
      <c r="N104" s="31">
        <v>1.257502368007519</v>
      </c>
      <c r="O104" s="31">
        <v>1.1282029151494919</v>
      </c>
      <c r="P104" s="31">
        <v>1.0200011324373981</v>
      </c>
      <c r="Q104" s="31">
        <v>0.92977521431584609</v>
      </c>
      <c r="R104" s="31">
        <v>0.85465344179169145</v>
      </c>
      <c r="S104" s="31">
        <v>0.79201418243401422</v>
      </c>
      <c r="T104" s="31">
        <v>0.73948589037415224</v>
      </c>
      <c r="U104" s="31">
        <v>0.69494710630564616</v>
      </c>
      <c r="V104" s="31">
        <v>0.65652645748429528</v>
      </c>
      <c r="W104" s="31">
        <v>0.62260265772814105</v>
      </c>
      <c r="X104" s="31">
        <v>0.59180450741742707</v>
      </c>
      <c r="Y104" s="31">
        <v>0.5630108934946596</v>
      </c>
      <c r="Z104" s="31">
        <v>0.53535078946457682</v>
      </c>
      <c r="AA104" s="31">
        <v>0.50820325539416789</v>
      </c>
      <c r="AB104" s="31">
        <v>0.48119743791261821</v>
      </c>
      <c r="AC104" s="31">
        <v>0.45421257021138572</v>
      </c>
      <c r="AD104" s="31">
        <v>0.42737797204411632</v>
      </c>
      <c r="AE104" s="31">
        <v>0.40107304972679031</v>
      </c>
      <c r="AF104" s="31">
        <v>0.3759272961375012</v>
      </c>
      <c r="AG104" s="31">
        <v>0.35282029071666099</v>
      </c>
      <c r="AH104" s="32">
        <v>0.33288169946688129</v>
      </c>
    </row>
    <row r="105" spans="1:34" x14ac:dyDescent="0.25">
      <c r="A105" s="30">
        <v>18</v>
      </c>
      <c r="B105" s="31">
        <v>6.0049768900605844</v>
      </c>
      <c r="C105" s="31">
        <v>5.2795995566270726</v>
      </c>
      <c r="D105" s="31">
        <v>4.6329646569382179</v>
      </c>
      <c r="E105" s="31">
        <v>4.0589223330004192</v>
      </c>
      <c r="F105" s="31">
        <v>3.5515728133823088</v>
      </c>
      <c r="G105" s="31">
        <v>3.10526641321476</v>
      </c>
      <c r="H105" s="31">
        <v>2.7146035341908772</v>
      </c>
      <c r="I105" s="31">
        <v>2.3744346645659991</v>
      </c>
      <c r="J105" s="31">
        <v>2.0798603791577079</v>
      </c>
      <c r="K105" s="31">
        <v>1.8262313393458141</v>
      </c>
      <c r="L105" s="31">
        <v>1.6091482930723671</v>
      </c>
      <c r="M105" s="31">
        <v>1.424462074841653</v>
      </c>
      <c r="N105" s="31">
        <v>1.268273605720186</v>
      </c>
      <c r="O105" s="31">
        <v>1.136933893336733</v>
      </c>
      <c r="P105" s="31">
        <v>1.0270440318822791</v>
      </c>
      <c r="Q105" s="31">
        <v>0.93545520211005573</v>
      </c>
      <c r="R105" s="31">
        <v>0.85926867133552476</v>
      </c>
      <c r="S105" s="31">
        <v>0.79583579343637867</v>
      </c>
      <c r="T105" s="31">
        <v>0.74275800885256105</v>
      </c>
      <c r="U105" s="31">
        <v>0.69788684458624228</v>
      </c>
      <c r="V105" s="31">
        <v>0.65932391420183489</v>
      </c>
      <c r="W105" s="31">
        <v>0.62542091782597686</v>
      </c>
      <c r="X105" s="31">
        <v>0.59477964214753609</v>
      </c>
      <c r="Y105" s="31">
        <v>0.56625196041762926</v>
      </c>
      <c r="Z105" s="31">
        <v>0.5389398324496143</v>
      </c>
      <c r="AA105" s="31">
        <v>0.51219530461907681</v>
      </c>
      <c r="AB105" s="31">
        <v>0.48562050986384092</v>
      </c>
      <c r="AC105" s="31">
        <v>0.45906766768394303</v>
      </c>
      <c r="AD105" s="31">
        <v>0.4326390841416875</v>
      </c>
      <c r="AE105" s="31">
        <v>0.40668715186162552</v>
      </c>
      <c r="AF105" s="31">
        <v>0.38181435003048858</v>
      </c>
      <c r="AG105" s="31">
        <v>0.3588732443972838</v>
      </c>
      <c r="AH105" s="32">
        <v>0.33896648727326101</v>
      </c>
    </row>
    <row r="106" spans="1:34" x14ac:dyDescent="0.25">
      <c r="A106" s="30">
        <v>24</v>
      </c>
      <c r="B106" s="31">
        <v>6.0680138778353419</v>
      </c>
      <c r="C106" s="31">
        <v>5.3353978206281933</v>
      </c>
      <c r="D106" s="31">
        <v>4.6821062433433696</v>
      </c>
      <c r="E106" s="31">
        <v>4.1019661333946464</v>
      </c>
      <c r="F106" s="31">
        <v>3.5890545647580412</v>
      </c>
      <c r="G106" s="31">
        <v>3.1376986979718038</v>
      </c>
      <c r="H106" s="31">
        <v>2.7424757801364308</v>
      </c>
      <c r="I106" s="31">
        <v>2.3982131449146382</v>
      </c>
      <c r="J106" s="31">
        <v>2.0999882125313931</v>
      </c>
      <c r="K106" s="31">
        <v>1.843128489773884</v>
      </c>
      <c r="L106" s="31">
        <v>1.6232115699915499</v>
      </c>
      <c r="M106" s="31">
        <v>1.4360651330960561</v>
      </c>
      <c r="N106" s="31">
        <v>1.277766945561305</v>
      </c>
      <c r="O106" s="31">
        <v>1.1446448604234329</v>
      </c>
      <c r="P106" s="31">
        <v>1.033276817280822</v>
      </c>
      <c r="Q106" s="31">
        <v>0.94049084229407598</v>
      </c>
      <c r="R106" s="31">
        <v>0.8633650481860462</v>
      </c>
      <c r="S106" s="31">
        <v>0.79922763424180532</v>
      </c>
      <c r="T106" s="31">
        <v>0.74565688630868732</v>
      </c>
      <c r="U106" s="31">
        <v>0.70048117679623689</v>
      </c>
      <c r="V106" s="31">
        <v>0.66177896467623565</v>
      </c>
      <c r="W106" s="31">
        <v>0.62787879548273484</v>
      </c>
      <c r="X106" s="31">
        <v>0.59735930131197179</v>
      </c>
      <c r="Y106" s="31">
        <v>0.5690492008224356</v>
      </c>
      <c r="Z106" s="31">
        <v>0.54202729923486692</v>
      </c>
      <c r="AA106" s="31">
        <v>0.51562248833226743</v>
      </c>
      <c r="AB106" s="31">
        <v>0.48941374645980668</v>
      </c>
      <c r="AC106" s="31">
        <v>0.46323013852491712</v>
      </c>
      <c r="AD106" s="31">
        <v>0.43715081599728839</v>
      </c>
      <c r="AE106" s="31">
        <v>0.41150501690884772</v>
      </c>
      <c r="AF106" s="31">
        <v>0.38687206585370859</v>
      </c>
      <c r="AG106" s="31">
        <v>0.36408137398827739</v>
      </c>
      <c r="AH106" s="32">
        <v>0.34421243903117832</v>
      </c>
    </row>
    <row r="107" spans="1:34" x14ac:dyDescent="0.25">
      <c r="A107" s="30">
        <v>30</v>
      </c>
      <c r="B107" s="31">
        <v>6.1318365881915016</v>
      </c>
      <c r="C107" s="31">
        <v>5.3919248774790063</v>
      </c>
      <c r="D107" s="31">
        <v>4.7319218360883104</v>
      </c>
      <c r="E107" s="31">
        <v>4.1456312968405644</v>
      </c>
      <c r="F107" s="31">
        <v>3.6271071791191738</v>
      </c>
      <c r="G107" s="31">
        <v>3.1706534888697728</v>
      </c>
      <c r="H107" s="31">
        <v>2.7708243186002361</v>
      </c>
      <c r="I107" s="31">
        <v>2.422423847380669</v>
      </c>
      <c r="J107" s="31">
        <v>2.1205063408434111</v>
      </c>
      <c r="K107" s="31">
        <v>1.860376151183049</v>
      </c>
      <c r="L107" s="31">
        <v>1.6375877171563871</v>
      </c>
      <c r="M107" s="31">
        <v>1.447945564082485</v>
      </c>
      <c r="N107" s="31">
        <v>1.287504303842623</v>
      </c>
      <c r="O107" s="31">
        <v>1.152568634880323</v>
      </c>
      <c r="P107" s="31">
        <v>1.0396933422013499</v>
      </c>
      <c r="Q107" s="31">
        <v>0.9456832973736885</v>
      </c>
      <c r="R107" s="31">
        <v>0.86759345852757697</v>
      </c>
      <c r="S107" s="31">
        <v>0.80272887035546625</v>
      </c>
      <c r="T107" s="31">
        <v>0.74864466411207231</v>
      </c>
      <c r="U107" s="31">
        <v>0.7031460576143187</v>
      </c>
      <c r="V107" s="31">
        <v>0.66428835524138907</v>
      </c>
      <c r="W107" s="31">
        <v>0.63037694793470034</v>
      </c>
      <c r="X107" s="31">
        <v>0.59996731319786534</v>
      </c>
      <c r="Y107" s="31">
        <v>0.57186501509677257</v>
      </c>
      <c r="Z107" s="31">
        <v>0.54512570425955442</v>
      </c>
      <c r="AA107" s="31">
        <v>0.51905511787656167</v>
      </c>
      <c r="AB107" s="31">
        <v>0.49320907970037448</v>
      </c>
      <c r="AC107" s="31">
        <v>0.4673935000458016</v>
      </c>
      <c r="AD107" s="31">
        <v>0.44166437578990858</v>
      </c>
      <c r="AE107" s="31">
        <v>0.41632779037201578</v>
      </c>
      <c r="AF107" s="31">
        <v>0.39193991379361032</v>
      </c>
      <c r="AG107" s="31">
        <v>0.36930700261849131</v>
      </c>
      <c r="AH107" s="32">
        <v>0.349485399972643</v>
      </c>
    </row>
    <row r="108" spans="1:34" x14ac:dyDescent="0.25">
      <c r="A108" s="30">
        <v>36</v>
      </c>
      <c r="B108" s="31">
        <v>6.1964505501702636</v>
      </c>
      <c r="C108" s="31">
        <v>5.4491860523612807</v>
      </c>
      <c r="D108" s="31">
        <v>4.7824165564953702</v>
      </c>
      <c r="E108" s="31">
        <v>4.1899227408010784</v>
      </c>
      <c r="F108" s="31">
        <v>3.665735370069183</v>
      </c>
      <c r="G108" s="31">
        <v>3.2041352956527089</v>
      </c>
      <c r="H108" s="31">
        <v>2.7996534554669088</v>
      </c>
      <c r="I108" s="31">
        <v>2.447070873989269</v>
      </c>
      <c r="J108" s="31">
        <v>2.141418662259519</v>
      </c>
      <c r="K108" s="31">
        <v>1.8779780178796179</v>
      </c>
      <c r="L108" s="31">
        <v>1.6522802250137649</v>
      </c>
      <c r="M108" s="31">
        <v>1.460106654388394</v>
      </c>
      <c r="N108" s="31">
        <v>1.2974887632921701</v>
      </c>
      <c r="O108" s="31">
        <v>1.160708095576005</v>
      </c>
      <c r="P108" s="31">
        <v>1.0462962816530299</v>
      </c>
      <c r="Q108" s="31">
        <v>0.95103503849863158</v>
      </c>
      <c r="R108" s="31">
        <v>0.87195616965041278</v>
      </c>
      <c r="S108" s="31">
        <v>0.80634156520822353</v>
      </c>
      <c r="T108" s="31">
        <v>0.75172320183414665</v>
      </c>
      <c r="U108" s="31">
        <v>0.70588314275251129</v>
      </c>
      <c r="V108" s="31">
        <v>0.66685353774986544</v>
      </c>
      <c r="W108" s="31">
        <v>0.63291662317500286</v>
      </c>
      <c r="X108" s="31">
        <v>0.60260472193893666</v>
      </c>
      <c r="Y108" s="31">
        <v>0.57470024351493776</v>
      </c>
      <c r="Z108" s="31">
        <v>0.54823568393851108</v>
      </c>
      <c r="AA108" s="31">
        <v>0.52249362580738878</v>
      </c>
      <c r="AB108" s="31">
        <v>0.49700673828153802</v>
      </c>
      <c r="AC108" s="31">
        <v>0.47155777708315932</v>
      </c>
      <c r="AD108" s="31">
        <v>0.44617958449669348</v>
      </c>
      <c r="AE108" s="31">
        <v>0.42115508936882412</v>
      </c>
      <c r="AF108" s="31">
        <v>0.397017307108463</v>
      </c>
      <c r="AG108" s="31">
        <v>0.37454933968675519</v>
      </c>
      <c r="AH108" s="32">
        <v>0.35478437563708448</v>
      </c>
    </row>
    <row r="109" spans="1:34" x14ac:dyDescent="0.25">
      <c r="A109" s="30">
        <v>43</v>
      </c>
      <c r="B109" s="31">
        <v>6.2728409621901404</v>
      </c>
      <c r="C109" s="31">
        <v>5.5169257302876851</v>
      </c>
      <c r="D109" s="31">
        <v>4.842192263847358</v>
      </c>
      <c r="E109" s="31">
        <v>4.2423942274063169</v>
      </c>
      <c r="F109" s="31">
        <v>3.7115353720639579</v>
      </c>
      <c r="G109" s="31">
        <v>3.2438695354819109</v>
      </c>
      <c r="H109" s="31">
        <v>2.833900641884052</v>
      </c>
      <c r="I109" s="31">
        <v>2.476382702056473</v>
      </c>
      <c r="J109" s="31">
        <v>2.1663198133475241</v>
      </c>
      <c r="K109" s="31">
        <v>1.898966159667772</v>
      </c>
      <c r="L109" s="31">
        <v>1.669826011490025</v>
      </c>
      <c r="M109" s="31">
        <v>1.474653725849342</v>
      </c>
      <c r="N109" s="31">
        <v>1.3094537463429949</v>
      </c>
      <c r="O109" s="31">
        <v>1.170480603130496</v>
      </c>
      <c r="P109" s="31">
        <v>1.054238912933622</v>
      </c>
      <c r="Q109" s="31">
        <v>0.95748337903634084</v>
      </c>
      <c r="R109" s="31">
        <v>0.87721879128489089</v>
      </c>
      <c r="S109" s="31">
        <v>0.81070002608771785</v>
      </c>
      <c r="T109" s="31">
        <v>0.75543204641552752</v>
      </c>
      <c r="U109" s="31">
        <v>0.70916990180125905</v>
      </c>
      <c r="V109" s="31">
        <v>0.66991872834007204</v>
      </c>
      <c r="W109" s="31">
        <v>0.63593374868938402</v>
      </c>
      <c r="X109" s="31">
        <v>0.60572027206881551</v>
      </c>
      <c r="Y109" s="31">
        <v>0.57803369426024365</v>
      </c>
      <c r="Z109" s="31">
        <v>0.55187949760778232</v>
      </c>
      <c r="AA109" s="31">
        <v>0.52651325101781077</v>
      </c>
      <c r="AB109" s="31">
        <v>0.50144060995886275</v>
      </c>
      <c r="AC109" s="31">
        <v>0.47641731646178093</v>
      </c>
      <c r="AD109" s="31">
        <v>0.45144919911961529</v>
      </c>
      <c r="AE109" s="31">
        <v>0.4267921730876732</v>
      </c>
      <c r="AF109" s="31">
        <v>0.40295224008345099</v>
      </c>
      <c r="AG109" s="31">
        <v>0.38068548838673177</v>
      </c>
      <c r="AH109" s="32">
        <v>0.3609980928395054</v>
      </c>
    </row>
    <row r="110" spans="1:34" x14ac:dyDescent="0.25">
      <c r="A110" s="30">
        <v>49</v>
      </c>
      <c r="B110" s="31">
        <v>6.3391883592453864</v>
      </c>
      <c r="C110" s="31">
        <v>5.5757958514478618</v>
      </c>
      <c r="D110" s="31">
        <v>4.8941760853809919</v>
      </c>
      <c r="E110" s="31">
        <v>4.2880595709893274</v>
      </c>
      <c r="F110" s="31">
        <v>3.7514269047796369</v>
      </c>
      <c r="G110" s="31">
        <v>3.2785087698209421</v>
      </c>
      <c r="H110" s="31">
        <v>2.8637859357444961</v>
      </c>
      <c r="I110" s="31">
        <v>2.5019892587437771</v>
      </c>
      <c r="J110" s="31">
        <v>2.1880996815745122</v>
      </c>
      <c r="K110" s="31">
        <v>1.917348233554655</v>
      </c>
      <c r="L110" s="31">
        <v>1.6852160305644019</v>
      </c>
      <c r="M110" s="31">
        <v>1.4874342750461811</v>
      </c>
      <c r="N110" s="31">
        <v>1.31998425600466</v>
      </c>
      <c r="O110" s="31">
        <v>1.179097349006732</v>
      </c>
      <c r="P110" s="31">
        <v>1.0612550161815479</v>
      </c>
      <c r="Q110" s="31">
        <v>0.96318880622046676</v>
      </c>
      <c r="R110" s="31">
        <v>0.88188035437710177</v>
      </c>
      <c r="S110" s="31">
        <v>0.81456138246729182</v>
      </c>
      <c r="T110" s="31">
        <v>0.75871369886912332</v>
      </c>
      <c r="U110" s="31">
        <v>0.71206919852290762</v>
      </c>
      <c r="V110" s="31">
        <v>0.67260986293120528</v>
      </c>
      <c r="W110" s="31">
        <v>0.6385677601587989</v>
      </c>
      <c r="X110" s="31">
        <v>0.60842504483270343</v>
      </c>
      <c r="Y110" s="31">
        <v>0.58091395814217772</v>
      </c>
      <c r="Z110" s="31">
        <v>0.55501682783870265</v>
      </c>
      <c r="AA110" s="31">
        <v>0.52996606823606363</v>
      </c>
      <c r="AB110" s="31">
        <v>0.50524418021015705</v>
      </c>
      <c r="AC110" s="31">
        <v>0.48058375119923008</v>
      </c>
      <c r="AD110" s="31">
        <v>0.45596745520369453</v>
      </c>
      <c r="AE110" s="31">
        <v>0.431628052786241</v>
      </c>
      <c r="AF110" s="31">
        <v>0.40804839107177299</v>
      </c>
      <c r="AG110" s="31">
        <v>0.38596140374743709</v>
      </c>
      <c r="AH110" s="32">
        <v>0.36635011106259791</v>
      </c>
    </row>
    <row r="111" spans="1:34" x14ac:dyDescent="0.25">
      <c r="A111" s="30">
        <v>55</v>
      </c>
      <c r="B111" s="31">
        <v>6.4063446396153454</v>
      </c>
      <c r="C111" s="31">
        <v>5.6354170767767426</v>
      </c>
      <c r="D111" s="31">
        <v>4.9468553751591351</v>
      </c>
      <c r="E111" s="31">
        <v>4.3343668901144508</v>
      </c>
      <c r="F111" s="31">
        <v>3.79190906355685</v>
      </c>
      <c r="G111" s="31">
        <v>3.3136894239627321</v>
      </c>
      <c r="H111" s="31">
        <v>2.8941655863707321</v>
      </c>
      <c r="I111" s="31">
        <v>2.5280452523817112</v>
      </c>
      <c r="J111" s="31">
        <v>2.2102862101587828</v>
      </c>
      <c r="K111" s="31">
        <v>1.9360963344272799</v>
      </c>
      <c r="L111" s="31">
        <v>1.7009335864747861</v>
      </c>
      <c r="M111" s="31">
        <v>1.500506014151108</v>
      </c>
      <c r="N111" s="31">
        <v>1.3307717518682971</v>
      </c>
      <c r="O111" s="31">
        <v>1.1879390206006311</v>
      </c>
      <c r="P111" s="31">
        <v>1.0684661278846379</v>
      </c>
      <c r="Q111" s="31">
        <v>0.96906146781906388</v>
      </c>
      <c r="R111" s="31">
        <v>0.88668352106491133</v>
      </c>
      <c r="S111" s="31">
        <v>0.81854085484538874</v>
      </c>
      <c r="T111" s="31">
        <v>0.76209212294597328</v>
      </c>
      <c r="U111" s="31">
        <v>0.71504606571436402</v>
      </c>
      <c r="V111" s="31">
        <v>0.6753615100604885</v>
      </c>
      <c r="W111" s="31">
        <v>0.64124736945652394</v>
      </c>
      <c r="X111" s="31">
        <v>0.61116264393686326</v>
      </c>
      <c r="Y111" s="31">
        <v>0.58381642009814716</v>
      </c>
      <c r="Z111" s="31">
        <v>0.55816787109926846</v>
      </c>
      <c r="AA111" s="31">
        <v>0.53342625666133958</v>
      </c>
      <c r="AB111" s="31">
        <v>0.50905092306768818</v>
      </c>
      <c r="AC111" s="31">
        <v>0.48475130316391801</v>
      </c>
      <c r="AD111" s="31">
        <v>0.46048691635783717</v>
      </c>
      <c r="AE111" s="31">
        <v>0.43646736861952112</v>
      </c>
      <c r="AF111" s="31">
        <v>0.41315235248122661</v>
      </c>
      <c r="AG111" s="31">
        <v>0.39125164703751741</v>
      </c>
      <c r="AH111" s="32">
        <v>0.37172511794512869</v>
      </c>
    </row>
    <row r="112" spans="1:34" x14ac:dyDescent="0.25">
      <c r="A112" s="30">
        <v>61</v>
      </c>
      <c r="B112" s="31">
        <v>6.474315410064384</v>
      </c>
      <c r="C112" s="31">
        <v>5.6957948091792643</v>
      </c>
      <c r="D112" s="31">
        <v>5.0002353322272848</v>
      </c>
      <c r="E112" s="31">
        <v>4.3813211799677614</v>
      </c>
      <c r="F112" s="31">
        <v>3.832986639722233</v>
      </c>
      <c r="G112" s="31">
        <v>3.3494160853744859</v>
      </c>
      <c r="H112" s="31">
        <v>2.9250439773705379</v>
      </c>
      <c r="I112" s="31">
        <v>2.5545548627186272</v>
      </c>
      <c r="J112" s="31">
        <v>2.232883374989254</v>
      </c>
      <c r="K112" s="31">
        <v>1.955214234315138</v>
      </c>
      <c r="L112" s="31">
        <v>1.7169822473912331</v>
      </c>
      <c r="M112" s="31">
        <v>1.5138723074747431</v>
      </c>
      <c r="N112" s="31">
        <v>1.3418193943850949</v>
      </c>
      <c r="O112" s="31">
        <v>1.1970085745039489</v>
      </c>
      <c r="P112" s="31">
        <v>1.075875000775218</v>
      </c>
      <c r="Q112" s="31">
        <v>0.97510391270503727</v>
      </c>
      <c r="R112" s="31">
        <v>0.89163063636177853</v>
      </c>
      <c r="S112" s="31">
        <v>0.82264058437603804</v>
      </c>
      <c r="T112" s="31">
        <v>0.76556925594069025</v>
      </c>
      <c r="U112" s="31">
        <v>0.71810223681078611</v>
      </c>
      <c r="V112" s="31">
        <v>0.67817519930366821</v>
      </c>
      <c r="W112" s="31">
        <v>0.64397390229887852</v>
      </c>
      <c r="X112" s="31">
        <v>0.61393419123819393</v>
      </c>
      <c r="Y112" s="31">
        <v>0.58674199812564609</v>
      </c>
      <c r="Z112" s="31">
        <v>0.56133334152748304</v>
      </c>
      <c r="AA112" s="31">
        <v>0.53689432657224712</v>
      </c>
      <c r="AB112" s="31">
        <v>0.51286114495063029</v>
      </c>
      <c r="AC112" s="31">
        <v>0.48892007491559403</v>
      </c>
      <c r="AD112" s="31">
        <v>0.46500748128233838</v>
      </c>
      <c r="AE112" s="31">
        <v>0.44130981542834419</v>
      </c>
      <c r="AF112" s="31">
        <v>0.41826361529324529</v>
      </c>
      <c r="AG112" s="31">
        <v>0.39655550537897721</v>
      </c>
      <c r="AH112" s="32">
        <v>0.37712219674965652</v>
      </c>
    </row>
    <row r="113" spans="1:34" x14ac:dyDescent="0.25">
      <c r="A113" s="30">
        <v>68</v>
      </c>
      <c r="B113" s="31">
        <v>6.5546515731507</v>
      </c>
      <c r="C113" s="31">
        <v>5.7671988718317797</v>
      </c>
      <c r="D113" s="31">
        <v>5.0634044764044104</v>
      </c>
      <c r="E113" s="31">
        <v>4.4369255739365094</v>
      </c>
      <c r="F113" s="31">
        <v>3.8816694380582311</v>
      </c>
      <c r="G113" s="31">
        <v>3.3917934289619782</v>
      </c>
      <c r="H113" s="31">
        <v>2.9617049934023769</v>
      </c>
      <c r="I113" s="31">
        <v>2.586061664696286</v>
      </c>
      <c r="J113" s="31">
        <v>2.2597710627228151</v>
      </c>
      <c r="K113" s="31">
        <v>1.9779908939232951</v>
      </c>
      <c r="L113" s="31">
        <v>1.736128951301299</v>
      </c>
      <c r="M113" s="31">
        <v>1.529843114422635</v>
      </c>
      <c r="N113" s="31">
        <v>1.3550413494153439</v>
      </c>
      <c r="O113" s="31">
        <v>1.207881708969716</v>
      </c>
      <c r="P113" s="31">
        <v>1.0847723323382601</v>
      </c>
      <c r="Q113" s="31">
        <v>0.9823714453357234</v>
      </c>
      <c r="R113" s="31">
        <v>0.89758736033910114</v>
      </c>
      <c r="S113" s="31">
        <v>0.82757847628759706</v>
      </c>
      <c r="T113" s="31">
        <v>0.76975327868269627</v>
      </c>
      <c r="U113" s="31">
        <v>0.72177033958808345</v>
      </c>
      <c r="V113" s="31">
        <v>0.68153831762967709</v>
      </c>
      <c r="W113" s="31">
        <v>0.64721595799567333</v>
      </c>
      <c r="X113" s="31">
        <v>0.61721209243643227</v>
      </c>
      <c r="Y113" s="31">
        <v>0.59018563926461109</v>
      </c>
      <c r="Z113" s="31">
        <v>0.56504560335507381</v>
      </c>
      <c r="AA113" s="31">
        <v>0.54095107614496929</v>
      </c>
      <c r="AB113" s="31">
        <v>0.51731123563360459</v>
      </c>
      <c r="AC113" s="31">
        <v>0.49378534638254851</v>
      </c>
      <c r="AD113" s="31">
        <v>0.47028275951563708</v>
      </c>
      <c r="AE113" s="31">
        <v>0.4469629127189273</v>
      </c>
      <c r="AF113" s="31">
        <v>0.42423533024069832</v>
      </c>
      <c r="AG113" s="31">
        <v>0.40275962289148032</v>
      </c>
      <c r="AH113" s="32">
        <v>0.38344548804402839</v>
      </c>
    </row>
    <row r="114" spans="1:34" x14ac:dyDescent="0.25">
      <c r="A114" s="30">
        <v>74</v>
      </c>
      <c r="B114" s="31">
        <v>6.6244063952988679</v>
      </c>
      <c r="C114" s="31">
        <v>5.829234326737212</v>
      </c>
      <c r="D114" s="31">
        <v>5.1183204704265011</v>
      </c>
      <c r="E114" s="31">
        <v>4.4852988588420413</v>
      </c>
      <c r="F114" s="31">
        <v>3.924053611021376</v>
      </c>
      <c r="G114" s="31">
        <v>3.4287189325642751</v>
      </c>
      <c r="H114" s="31">
        <v>2.9936791156327618</v>
      </c>
      <c r="I114" s="31">
        <v>2.6135685389510721</v>
      </c>
      <c r="J114" s="31">
        <v>2.283271667805697</v>
      </c>
      <c r="K114" s="31">
        <v>1.997923054045351</v>
      </c>
      <c r="L114" s="31">
        <v>1.7529073360809939</v>
      </c>
      <c r="M114" s="31">
        <v>1.543859238885815</v>
      </c>
      <c r="N114" s="31">
        <v>1.3666635739952371</v>
      </c>
      <c r="O114" s="31">
        <v>1.217455239506922</v>
      </c>
      <c r="P114" s="31">
        <v>1.0926192200807769</v>
      </c>
      <c r="Q114" s="31">
        <v>0.98879058693893396</v>
      </c>
      <c r="R114" s="31">
        <v>0.90285449786575545</v>
      </c>
      <c r="S114" s="31">
        <v>0.83194619720784424</v>
      </c>
      <c r="T114" s="31">
        <v>0.77345101587405996</v>
      </c>
      <c r="U114" s="31">
        <v>0.72500437133546125</v>
      </c>
      <c r="V114" s="31">
        <v>0.68449176762537067</v>
      </c>
      <c r="W114" s="31">
        <v>0.65004879533934545</v>
      </c>
      <c r="X114" s="31">
        <v>0.62006113163514887</v>
      </c>
      <c r="Y114" s="31">
        <v>0.59316454023280063</v>
      </c>
      <c r="Z114" s="31">
        <v>0.56824487141456703</v>
      </c>
      <c r="AA114" s="31">
        <v>0.54443806202496248</v>
      </c>
      <c r="AB114" s="31">
        <v>0.52113013547067244</v>
      </c>
      <c r="AC114" s="31">
        <v>0.49795720172068419</v>
      </c>
      <c r="AD114" s="31">
        <v>0.47480545730618928</v>
      </c>
      <c r="AE114" s="31">
        <v>0.45181118532061509</v>
      </c>
      <c r="AF114" s="31">
        <v>0.4293607554196549</v>
      </c>
      <c r="AG114" s="31">
        <v>0.40809062382121292</v>
      </c>
      <c r="AH114" s="32">
        <v>0.38888733330539438</v>
      </c>
    </row>
    <row r="115" spans="1:34" x14ac:dyDescent="0.25">
      <c r="A115" s="33">
        <v>80</v>
      </c>
      <c r="B115" s="34">
        <v>6.6949935853415781</v>
      </c>
      <c r="C115" s="34">
        <v>5.8920435209768796</v>
      </c>
      <c r="D115" s="34">
        <v>5.1739537184443343</v>
      </c>
      <c r="E115" s="34">
        <v>4.5343350556266326</v>
      </c>
      <c r="F115" s="34">
        <v>3.9670484969686939</v>
      </c>
      <c r="G115" s="34">
        <v>3.4662050934776829</v>
      </c>
      <c r="H115" s="34">
        <v>3.0261659827229961</v>
      </c>
      <c r="I115" s="34">
        <v>2.6415423888362519</v>
      </c>
      <c r="J115" s="34">
        <v>2.3071956225113288</v>
      </c>
      <c r="K115" s="34">
        <v>2.0182370810043229</v>
      </c>
      <c r="L115" s="34">
        <v>1.770028248133575</v>
      </c>
      <c r="M115" s="34">
        <v>1.5581806942796601</v>
      </c>
      <c r="N115" s="34">
        <v>1.3785560763853799</v>
      </c>
      <c r="O115" s="34">
        <v>1.227266137955783</v>
      </c>
      <c r="P115" s="34">
        <v>1.1006727090581609</v>
      </c>
      <c r="Q115" s="34">
        <v>0.995387706322021</v>
      </c>
      <c r="R115" s="34">
        <v>0.90827313293911072</v>
      </c>
      <c r="S115" s="34">
        <v>0.8364410786634231</v>
      </c>
      <c r="T115" s="34">
        <v>0.77725371981119018</v>
      </c>
      <c r="U115" s="34">
        <v>0.72832331926086247</v>
      </c>
      <c r="V115" s="34">
        <v>0.6875122264531397</v>
      </c>
      <c r="W115" s="34">
        <v>0.65293287739096495</v>
      </c>
      <c r="X115" s="34">
        <v>0.62294779463947592</v>
      </c>
      <c r="Y115" s="34">
        <v>0.59616958732608616</v>
      </c>
      <c r="Z115" s="34">
        <v>0.57146095114044648</v>
      </c>
      <c r="AA115" s="34">
        <v>0.54793466833442928</v>
      </c>
      <c r="AB115" s="34">
        <v>0.52495360772215527</v>
      </c>
      <c r="AC115" s="34">
        <v>0.50213072467992248</v>
      </c>
      <c r="AD115" s="34">
        <v>0.47932906114635537</v>
      </c>
      <c r="AE115" s="34">
        <v>0.45666174562228812</v>
      </c>
      <c r="AF115" s="34">
        <v>0.43449199317071691</v>
      </c>
      <c r="AG115" s="34">
        <v>0.41343310541697431</v>
      </c>
      <c r="AH115" s="35">
        <v>0.39434847054857508</v>
      </c>
    </row>
    <row r="118" spans="1:34" ht="28.9" customHeight="1" x14ac:dyDescent="0.5">
      <c r="A118" s="1" t="s">
        <v>31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32</v>
      </c>
      <c r="B121" s="6">
        <v>1.875</v>
      </c>
      <c r="C121" s="6" t="s">
        <v>12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33</v>
      </c>
      <c r="B125" s="23" t="s">
        <v>34</v>
      </c>
    </row>
    <row r="126" spans="1:34" x14ac:dyDescent="0.25">
      <c r="A126" s="5">
        <v>0</v>
      </c>
      <c r="B126" s="32">
        <v>0.45000000000000018</v>
      </c>
    </row>
    <row r="127" spans="1:34" x14ac:dyDescent="0.25">
      <c r="A127" s="5">
        <v>0.125</v>
      </c>
      <c r="B127" s="32">
        <v>0.44190499999999999</v>
      </c>
    </row>
    <row r="128" spans="1:34" x14ac:dyDescent="0.25">
      <c r="A128" s="5">
        <v>0.25</v>
      </c>
      <c r="B128" s="32">
        <v>0.35728124999999999</v>
      </c>
    </row>
    <row r="129" spans="1:2" x14ac:dyDescent="0.25">
      <c r="A129" s="5">
        <v>0.375</v>
      </c>
      <c r="B129" s="32">
        <v>0.26081944444444438</v>
      </c>
    </row>
    <row r="130" spans="1:2" x14ac:dyDescent="0.25">
      <c r="A130" s="5">
        <v>0.5</v>
      </c>
      <c r="B130" s="32">
        <v>0.15280769230769239</v>
      </c>
    </row>
    <row r="131" spans="1:2" x14ac:dyDescent="0.25">
      <c r="A131" s="5">
        <v>0.625</v>
      </c>
      <c r="B131" s="32">
        <v>0.16426374999999999</v>
      </c>
    </row>
    <row r="132" spans="1:2" x14ac:dyDescent="0.25">
      <c r="A132" s="5">
        <v>0.75</v>
      </c>
      <c r="B132" s="32">
        <v>0.1186875000000001</v>
      </c>
    </row>
    <row r="133" spans="1:2" x14ac:dyDescent="0.25">
      <c r="A133" s="5">
        <v>0.875</v>
      </c>
      <c r="B133" s="32">
        <v>7.9812500000000175E-2</v>
      </c>
    </row>
    <row r="134" spans="1:2" x14ac:dyDescent="0.25">
      <c r="A134" s="5">
        <v>1</v>
      </c>
      <c r="B134" s="32">
        <v>6.150000000000011E-2</v>
      </c>
    </row>
    <row r="135" spans="1:2" x14ac:dyDescent="0.25">
      <c r="A135" s="5">
        <v>1.125</v>
      </c>
      <c r="B135" s="32">
        <v>2.590250000000013E-2</v>
      </c>
    </row>
    <row r="136" spans="1:2" x14ac:dyDescent="0.25">
      <c r="A136" s="5">
        <v>1.25</v>
      </c>
      <c r="B136" s="32">
        <v>2.5301724137933861E-3</v>
      </c>
    </row>
    <row r="137" spans="1:2" x14ac:dyDescent="0.25">
      <c r="A137" s="5">
        <v>1.375</v>
      </c>
      <c r="B137" s="32">
        <v>-1.061111111111126E-2</v>
      </c>
    </row>
    <row r="138" spans="1:2" x14ac:dyDescent="0.25">
      <c r="A138" s="5">
        <v>1.5</v>
      </c>
      <c r="B138" s="32">
        <v>8.1851851851852953E-3</v>
      </c>
    </row>
    <row r="139" spans="1:2" x14ac:dyDescent="0.25">
      <c r="A139" s="5">
        <v>1.625</v>
      </c>
      <c r="B139" s="32">
        <v>1.151562500000025E-2</v>
      </c>
    </row>
    <row r="140" spans="1:2" x14ac:dyDescent="0.25">
      <c r="A140" s="5">
        <v>1.75</v>
      </c>
      <c r="B140" s="32">
        <v>7.8437499999999272E-3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l5DjDNpwHEKyTFr7SUIyI0+hX68pIRDDyt83qcTkIUMYWRAUq7ol0+iSKxdMxykOU5Pd+KHu/h3blMk5SoH9Dg==" saltValue="PXnfAcNCHIknInfTvqvQw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29.556397463683361</v>
      </c>
      <c r="C41" s="6">
        <f>29.5563974636833 * $B$36 / 100</f>
        <v>29.5563974636833</v>
      </c>
      <c r="D41" s="6">
        <v>3.7240403995408511</v>
      </c>
      <c r="E41" s="7">
        <f>3.72404039954085 * $B$36 / 100</f>
        <v>3.7240403995408502</v>
      </c>
    </row>
    <row r="42" spans="1:5" x14ac:dyDescent="0.25">
      <c r="A42" s="5">
        <v>144</v>
      </c>
      <c r="B42" s="6">
        <v>31.349293611023061</v>
      </c>
      <c r="C42" s="6">
        <f>31.349293611023 * $B$36 / 100</f>
        <v>31.349293611023</v>
      </c>
      <c r="D42" s="6">
        <v>3.9499413298919919</v>
      </c>
      <c r="E42" s="7">
        <f>3.94994132989199 * $B$36 / 100</f>
        <v>3.9499413298919901</v>
      </c>
    </row>
    <row r="43" spans="1:5" x14ac:dyDescent="0.25">
      <c r="A43" s="5">
        <v>160</v>
      </c>
      <c r="B43" s="6">
        <v>33.045056949399182</v>
      </c>
      <c r="C43" s="6">
        <f>33.0450569493991 * $B$36 / 100</f>
        <v>33.045056949399097</v>
      </c>
      <c r="D43" s="6">
        <v>4.1636037421644092</v>
      </c>
      <c r="E43" s="7">
        <f>4.1636037421644 * $B$36 / 100</f>
        <v>4.1636037421644003</v>
      </c>
    </row>
    <row r="44" spans="1:5" x14ac:dyDescent="0.25">
      <c r="A44" s="5">
        <v>176</v>
      </c>
      <c r="B44" s="6">
        <v>34.657948116816407</v>
      </c>
      <c r="C44" s="6">
        <f>34.6579481168164 * $B$36 / 100</f>
        <v>34.657948116816399</v>
      </c>
      <c r="D44" s="6">
        <v>4.3668244450563858</v>
      </c>
      <c r="E44" s="7">
        <f>4.36682444505638 * $B$36 / 100</f>
        <v>4.3668244450563796</v>
      </c>
    </row>
    <row r="45" spans="1:5" x14ac:dyDescent="0.25">
      <c r="A45" s="5">
        <v>192</v>
      </c>
      <c r="B45" s="6">
        <v>36.199046210457567</v>
      </c>
      <c r="C45" s="6">
        <f>36.1990462104575 * $B$36 / 100</f>
        <v>36.199046210457503</v>
      </c>
      <c r="D45" s="6">
        <v>4.5609993801927411</v>
      </c>
      <c r="E45" s="7">
        <f>4.56099938019274 * $B$36 / 100</f>
        <v>4.5609993801927402</v>
      </c>
    </row>
    <row r="46" spans="1:5" x14ac:dyDescent="0.25">
      <c r="A46" s="5">
        <v>208</v>
      </c>
      <c r="B46" s="6">
        <v>37.677161854706434</v>
      </c>
      <c r="C46" s="6">
        <f>37.6771618547064 * $B$36 / 100</f>
        <v>37.677161854706398</v>
      </c>
      <c r="D46" s="6">
        <v>4.7472386666666662</v>
      </c>
      <c r="E46" s="7">
        <f>4.74723866666666 * $B$36 / 100</f>
        <v>4.7472386666666599</v>
      </c>
    </row>
    <row r="47" spans="1:5" x14ac:dyDescent="0.25">
      <c r="A47" s="5">
        <v>224</v>
      </c>
      <c r="B47" s="6">
        <v>38.948697507892547</v>
      </c>
      <c r="C47" s="6">
        <f>38.9486975078925 * $B$36 / 100</f>
        <v>38.948697507892497</v>
      </c>
      <c r="D47" s="6">
        <v>4.9074493333333331</v>
      </c>
      <c r="E47" s="7">
        <f>4.90744933333333 * $B$36 / 100</f>
        <v>4.9074493333333304</v>
      </c>
    </row>
    <row r="48" spans="1:5" x14ac:dyDescent="0.25">
      <c r="A48" s="5">
        <v>240</v>
      </c>
      <c r="B48" s="6">
        <v>40.220233161078681</v>
      </c>
      <c r="C48" s="6">
        <f>40.2202331610786 * $B$36 / 100</f>
        <v>40.220233161078603</v>
      </c>
      <c r="D48" s="6">
        <v>5.0676600000000001</v>
      </c>
      <c r="E48" s="7">
        <f>5.06766 * $B$36 / 100</f>
        <v>5.0676600000000001</v>
      </c>
    </row>
    <row r="49" spans="1:5" x14ac:dyDescent="0.25">
      <c r="A49" s="5">
        <v>256</v>
      </c>
      <c r="B49" s="6">
        <v>41.491768814264802</v>
      </c>
      <c r="C49" s="6">
        <f>41.4917688142648 * $B$36 / 100</f>
        <v>41.491768814264809</v>
      </c>
      <c r="D49" s="6">
        <v>5.227870666666667</v>
      </c>
      <c r="E49" s="7">
        <f>5.22787066666666 * $B$36 / 100</f>
        <v>5.2278706666666599</v>
      </c>
    </row>
    <row r="50" spans="1:5" x14ac:dyDescent="0.25">
      <c r="A50" s="5">
        <v>272</v>
      </c>
      <c r="B50" s="6">
        <v>42.763304467450922</v>
      </c>
      <c r="C50" s="6">
        <f>42.7633044674509 * $B$36 / 100</f>
        <v>42.763304467450901</v>
      </c>
      <c r="D50" s="6">
        <v>5.3880813333333331</v>
      </c>
      <c r="E50" s="7">
        <f>5.38808133333333 * $B$36 / 100</f>
        <v>5.3880813333333295</v>
      </c>
    </row>
    <row r="51" spans="1:5" x14ac:dyDescent="0.25">
      <c r="A51" s="5">
        <v>288</v>
      </c>
      <c r="B51" s="6">
        <v>44.034840120637043</v>
      </c>
      <c r="C51" s="6">
        <f>44.034840120637 * $B$36 / 100</f>
        <v>44.034840120637</v>
      </c>
      <c r="D51" s="6">
        <v>5.5482919999999991</v>
      </c>
      <c r="E51" s="7">
        <f>5.54829199999999 * $B$36 / 100</f>
        <v>5.5482919999999902</v>
      </c>
    </row>
    <row r="52" spans="1:5" x14ac:dyDescent="0.25">
      <c r="A52" s="5">
        <v>304</v>
      </c>
      <c r="B52" s="6">
        <v>45.265819502989473</v>
      </c>
      <c r="C52" s="6">
        <f>45.2658195029894 * $B$36 / 100</f>
        <v>45.265819502989395</v>
      </c>
      <c r="D52" s="6">
        <v>5.703392666666665</v>
      </c>
      <c r="E52" s="7">
        <f>5.70339266666666 * $B$36 / 100</f>
        <v>5.7033926666666597</v>
      </c>
    </row>
    <row r="53" spans="1:5" x14ac:dyDescent="0.25">
      <c r="A53" s="5">
        <v>320</v>
      </c>
      <c r="B53" s="6">
        <v>46.37513007284079</v>
      </c>
      <c r="C53" s="6">
        <f>46.3751300728407 * $B$36 / 100</f>
        <v>46.37513007284069</v>
      </c>
      <c r="D53" s="6">
        <v>5.843163333333333</v>
      </c>
      <c r="E53" s="7">
        <f>5.84316333333333 * $B$36 / 100</f>
        <v>5.8431633333333313</v>
      </c>
    </row>
    <row r="54" spans="1:5" x14ac:dyDescent="0.25">
      <c r="A54" s="5">
        <v>336</v>
      </c>
      <c r="B54" s="6">
        <v>47.484440642692107</v>
      </c>
      <c r="C54" s="6">
        <f>47.4844406426921 * $B$36 / 100</f>
        <v>47.4844406426921</v>
      </c>
      <c r="D54" s="6">
        <v>5.9829339999999993</v>
      </c>
      <c r="E54" s="7">
        <f>5.98293399999999 * $B$36 / 100</f>
        <v>5.9829339999999895</v>
      </c>
    </row>
    <row r="55" spans="1:5" x14ac:dyDescent="0.25">
      <c r="A55" s="5">
        <v>352</v>
      </c>
      <c r="B55" s="6">
        <v>48.593751212543431</v>
      </c>
      <c r="C55" s="6">
        <f>48.5937512125434 * $B$36 / 100</f>
        <v>48.593751212543403</v>
      </c>
      <c r="D55" s="6">
        <v>6.1227046666666656</v>
      </c>
      <c r="E55" s="7">
        <f>6.12270466666666 * $B$36 / 100</f>
        <v>6.1227046666666602</v>
      </c>
    </row>
    <row r="56" spans="1:5" x14ac:dyDescent="0.25">
      <c r="A56" s="5">
        <v>368</v>
      </c>
      <c r="B56" s="6">
        <v>49.703061782394762</v>
      </c>
      <c r="C56" s="6">
        <f>49.7030617823947 * $B$36 / 100</f>
        <v>49.703061782394698</v>
      </c>
      <c r="D56" s="6">
        <v>6.2624753333333336</v>
      </c>
      <c r="E56" s="7">
        <f>6.26247533333333 * $B$36 / 100</f>
        <v>6.2624753333333301</v>
      </c>
    </row>
    <row r="57" spans="1:5" x14ac:dyDescent="0.25">
      <c r="A57" s="5">
        <v>384</v>
      </c>
      <c r="B57" s="6">
        <v>50.812372352246072</v>
      </c>
      <c r="C57" s="6">
        <f>50.812372352246 * $B$36 / 100</f>
        <v>50.812372352246001</v>
      </c>
      <c r="D57" s="6">
        <v>6.4022459999999999</v>
      </c>
      <c r="E57" s="7">
        <f>6.402246 * $B$36 / 100</f>
        <v>6.4022459999999999</v>
      </c>
    </row>
    <row r="58" spans="1:5" x14ac:dyDescent="0.25">
      <c r="A58" s="5">
        <v>400</v>
      </c>
      <c r="B58" s="6">
        <v>51.921682922097403</v>
      </c>
      <c r="C58" s="6">
        <f>51.9216829220973 * $B$36 / 100</f>
        <v>51.921682922097297</v>
      </c>
      <c r="D58" s="6">
        <v>6.542016666666667</v>
      </c>
      <c r="E58" s="7">
        <f>6.54201666666666 * $B$36 / 100</f>
        <v>6.5420166666666599</v>
      </c>
    </row>
    <row r="59" spans="1:5" x14ac:dyDescent="0.25">
      <c r="A59" s="5">
        <v>416</v>
      </c>
      <c r="B59" s="6">
        <v>52.878038413375897</v>
      </c>
      <c r="C59" s="6">
        <f>52.8780384133759 * $B$36 / 100</f>
        <v>52.878038413375897</v>
      </c>
      <c r="D59" s="6">
        <v>6.6625153333333342</v>
      </c>
      <c r="E59" s="7">
        <f>6.66251533333333 * $B$36 / 100</f>
        <v>6.6625153333333298</v>
      </c>
    </row>
    <row r="60" spans="1:5" x14ac:dyDescent="0.25">
      <c r="A60" s="5">
        <v>432</v>
      </c>
      <c r="B60" s="6">
        <v>53.834393904654412</v>
      </c>
      <c r="C60" s="6">
        <f>53.8343939046544 * $B$36 / 100</f>
        <v>53.834393904654398</v>
      </c>
      <c r="D60" s="6">
        <v>6.7830139999999997</v>
      </c>
      <c r="E60" s="7">
        <f>6.783014 * $B$36 / 100</f>
        <v>6.7830139999999997</v>
      </c>
    </row>
    <row r="61" spans="1:5" x14ac:dyDescent="0.25">
      <c r="A61" s="5">
        <v>448</v>
      </c>
      <c r="B61" s="6">
        <v>54.790749395932913</v>
      </c>
      <c r="C61" s="6">
        <f>54.7907493959329 * $B$36 / 100</f>
        <v>54.790749395932899</v>
      </c>
      <c r="D61" s="6">
        <v>6.9035126666666669</v>
      </c>
      <c r="E61" s="7">
        <f>6.90351266666666 * $B$36 / 100</f>
        <v>6.9035126666666597</v>
      </c>
    </row>
    <row r="62" spans="1:5" x14ac:dyDescent="0.25">
      <c r="A62" s="5">
        <v>464</v>
      </c>
      <c r="B62" s="6">
        <v>55.747104887211421</v>
      </c>
      <c r="C62" s="6">
        <f>55.7471048872114 * $B$36 / 100</f>
        <v>55.7471048872114</v>
      </c>
      <c r="D62" s="6">
        <v>7.0240113333333332</v>
      </c>
      <c r="E62" s="7">
        <f>7.02401133333333 * $B$36 / 100</f>
        <v>7.0240113333333296</v>
      </c>
    </row>
    <row r="63" spans="1:5" x14ac:dyDescent="0.25">
      <c r="A63" s="5">
        <v>480</v>
      </c>
      <c r="B63" s="6">
        <v>56.703460378489929</v>
      </c>
      <c r="C63" s="6">
        <f>56.7034603784899 * $B$36 / 100</f>
        <v>56.703460378489901</v>
      </c>
      <c r="D63" s="6">
        <v>7.1445100000000012</v>
      </c>
      <c r="E63" s="7">
        <f>7.14451 * $B$36 / 100</f>
        <v>7.1445100000000004</v>
      </c>
    </row>
    <row r="64" spans="1:5" x14ac:dyDescent="0.25">
      <c r="A64" s="5">
        <v>496</v>
      </c>
      <c r="B64" s="6">
        <v>57.65981586976843</v>
      </c>
      <c r="C64" s="6">
        <f>57.6598158697684 * $B$36 / 100</f>
        <v>57.659815869768401</v>
      </c>
      <c r="D64" s="6">
        <v>7.2650086666666667</v>
      </c>
      <c r="E64" s="7">
        <f>7.26500866666666 * $B$36 / 100</f>
        <v>7.2650086666666596</v>
      </c>
    </row>
    <row r="65" spans="1:18" x14ac:dyDescent="0.25">
      <c r="A65" s="5">
        <v>512</v>
      </c>
      <c r="B65" s="6">
        <v>58.545487574736782</v>
      </c>
      <c r="C65" s="6">
        <f>58.5454875747367 * $B$36 / 100</f>
        <v>58.545487574736697</v>
      </c>
      <c r="D65" s="6">
        <v>7.3766013333333333</v>
      </c>
      <c r="E65" s="7">
        <f>7.37660133333333 * $B$36 / 100</f>
        <v>7.3766013333333298</v>
      </c>
    </row>
    <row r="66" spans="1:18" x14ac:dyDescent="0.25">
      <c r="A66" s="5">
        <v>528</v>
      </c>
      <c r="B66" s="6">
        <v>59.407598017601721</v>
      </c>
      <c r="C66" s="6">
        <f>59.4075980176017 * $B$36 / 100</f>
        <v>59.407598017601707</v>
      </c>
      <c r="D66" s="6">
        <v>7.4852253333333332</v>
      </c>
      <c r="E66" s="7">
        <f>7.48522533333333 * $B$36 / 100</f>
        <v>7.4852253333333296</v>
      </c>
    </row>
    <row r="67" spans="1:18" x14ac:dyDescent="0.25">
      <c r="A67" s="5">
        <v>544</v>
      </c>
      <c r="B67" s="6">
        <v>60.269708460466667</v>
      </c>
      <c r="C67" s="6">
        <f>60.2697084604666 * $B$36 / 100</f>
        <v>60.269708460466603</v>
      </c>
      <c r="D67" s="6">
        <v>7.593849333333333</v>
      </c>
      <c r="E67" s="7">
        <f>7.59384933333333 * $B$36 / 100</f>
        <v>7.5938493333333303</v>
      </c>
    </row>
    <row r="68" spans="1:18" x14ac:dyDescent="0.25">
      <c r="A68" s="5">
        <v>560</v>
      </c>
      <c r="B68" s="6">
        <v>61.131818903331627</v>
      </c>
      <c r="C68" s="6">
        <f>61.1318189033316 * $B$36 / 100</f>
        <v>61.131818903331599</v>
      </c>
      <c r="D68" s="6">
        <v>7.7024733333333328</v>
      </c>
      <c r="E68" s="7">
        <f>7.70247333333333 * $B$36 / 100</f>
        <v>7.7024733333333302</v>
      </c>
    </row>
    <row r="69" spans="1:18" x14ac:dyDescent="0.25">
      <c r="A69" s="5">
        <v>576</v>
      </c>
      <c r="B69" s="6">
        <v>61.99392934619658</v>
      </c>
      <c r="C69" s="6">
        <f>61.9939293461965 * $B$36 / 100</f>
        <v>61.993929346196502</v>
      </c>
      <c r="D69" s="6">
        <v>7.8110973333333327</v>
      </c>
      <c r="E69" s="7">
        <f>7.81109733333333 * $B$36 / 100</f>
        <v>7.81109733333333</v>
      </c>
    </row>
    <row r="70" spans="1:18" x14ac:dyDescent="0.25">
      <c r="A70" s="5">
        <v>592</v>
      </c>
      <c r="B70" s="6">
        <v>62.856039789061533</v>
      </c>
      <c r="C70" s="6">
        <f>62.8560397890615 * $B$36 / 100</f>
        <v>62.856039789061498</v>
      </c>
      <c r="D70" s="6">
        <v>7.9197213333333334</v>
      </c>
      <c r="E70" s="7">
        <f>7.91972133333333 * $B$36 / 100</f>
        <v>7.9197213333333298</v>
      </c>
    </row>
    <row r="71" spans="1:18" x14ac:dyDescent="0.25">
      <c r="A71" s="5">
        <v>608</v>
      </c>
      <c r="B71" s="6">
        <v>63.699782774171453</v>
      </c>
      <c r="C71" s="6">
        <f>63.6997827741714 * $B$36 / 100</f>
        <v>63.699782774171396</v>
      </c>
      <c r="D71" s="6">
        <v>8.0260310744727708</v>
      </c>
      <c r="E71" s="7">
        <f>8.02603107447277 * $B$36 / 100</f>
        <v>8.0260310744727708</v>
      </c>
    </row>
    <row r="72" spans="1:18" x14ac:dyDescent="0.25">
      <c r="A72" s="5">
        <v>624</v>
      </c>
      <c r="B72" s="6">
        <v>64.532495015993078</v>
      </c>
      <c r="C72" s="6">
        <f>64.532495015993 * $B$36 / 100</f>
        <v>64.532495015993007</v>
      </c>
      <c r="D72" s="6">
        <v>8.1309509664706479</v>
      </c>
      <c r="E72" s="7">
        <f>8.13095096647064 * $B$36 / 100</f>
        <v>8.1309509664706408</v>
      </c>
    </row>
    <row r="73" spans="1:18" x14ac:dyDescent="0.25">
      <c r="A73" s="8">
        <v>640</v>
      </c>
      <c r="B73" s="9">
        <v>65.354598158826704</v>
      </c>
      <c r="C73" s="9">
        <f>65.3545981588267 * $B$36 / 100</f>
        <v>65.354598158826704</v>
      </c>
      <c r="D73" s="9">
        <v>8.2345341355718116</v>
      </c>
      <c r="E73" s="10">
        <f>8.23453413557181 * $B$36 / 100</f>
        <v>8.2345341355718098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4.2868839851918654</v>
      </c>
      <c r="C83" s="31">
        <v>3.3498361644856431</v>
      </c>
      <c r="D83" s="31">
        <v>2.6257000243073558</v>
      </c>
      <c r="E83" s="31">
        <v>2.075230156102458</v>
      </c>
      <c r="F83" s="31">
        <v>1.6631825363121699</v>
      </c>
      <c r="G83" s="31">
        <v>1.358314526373487</v>
      </c>
      <c r="H83" s="31">
        <v>1.133384872719168</v>
      </c>
      <c r="I83" s="31">
        <v>0.96515370677775503</v>
      </c>
      <c r="J83" s="31">
        <v>0.83438254497356135</v>
      </c>
      <c r="K83" s="31">
        <v>0.72583428872666322</v>
      </c>
      <c r="L83" s="31">
        <v>0.62827322445292044</v>
      </c>
      <c r="M83" s="31">
        <v>0.53446502356397141</v>
      </c>
      <c r="N83" s="31">
        <v>0.4411767424671833</v>
      </c>
      <c r="O83" s="31">
        <v>0.3491768225657666</v>
      </c>
      <c r="P83" s="31">
        <v>0.26323509025863612</v>
      </c>
      <c r="Q83" s="31">
        <v>0.19212275694052039</v>
      </c>
      <c r="R83" s="32">
        <v>0.14861241900190689</v>
      </c>
    </row>
    <row r="84" spans="1:18" x14ac:dyDescent="0.25">
      <c r="A84" s="30">
        <v>144</v>
      </c>
      <c r="B84" s="31">
        <v>4.3855597461017544</v>
      </c>
      <c r="C84" s="31">
        <v>3.4217325500621798</v>
      </c>
      <c r="D84" s="31">
        <v>2.6759396280626828</v>
      </c>
      <c r="E84" s="31">
        <v>2.1084416069062182</v>
      </c>
      <c r="F84" s="31">
        <v>1.683500498391503</v>
      </c>
      <c r="G84" s="31">
        <v>1.3693796993130349</v>
      </c>
      <c r="H84" s="31">
        <v>1.138343991461078</v>
      </c>
      <c r="I84" s="31">
        <v>0.96665954162166456</v>
      </c>
      <c r="J84" s="31">
        <v>0.83459390157661206</v>
      </c>
      <c r="K84" s="31">
        <v>0.72641600810348994</v>
      </c>
      <c r="L84" s="31">
        <v>0.63039618297567246</v>
      </c>
      <c r="M84" s="31">
        <v>0.53880613296228408</v>
      </c>
      <c r="N84" s="31">
        <v>0.44791894982820513</v>
      </c>
      <c r="O84" s="31">
        <v>0.35800911033413041</v>
      </c>
      <c r="P84" s="31">
        <v>0.27335247623647529</v>
      </c>
      <c r="Q84" s="31">
        <v>0.2022262942874811</v>
      </c>
      <c r="R84" s="32">
        <v>0.15690919623512661</v>
      </c>
    </row>
    <row r="85" spans="1:18" x14ac:dyDescent="0.25">
      <c r="A85" s="30">
        <v>160</v>
      </c>
      <c r="B85" s="31">
        <v>4.4884880693220426</v>
      </c>
      <c r="C85" s="31">
        <v>3.4971918922245071</v>
      </c>
      <c r="D85" s="31">
        <v>2.7291135454328539</v>
      </c>
      <c r="E85" s="31">
        <v>2.1440196911075371</v>
      </c>
      <c r="F85" s="31">
        <v>1.705678376404774</v>
      </c>
      <c r="G85" s="31">
        <v>1.381859033476559</v>
      </c>
      <c r="H85" s="31">
        <v>1.1443324794706551</v>
      </c>
      <c r="I85" s="31">
        <v>0.96887091653060109</v>
      </c>
      <c r="J85" s="31">
        <v>0.83524793179570989</v>
      </c>
      <c r="K85" s="31">
        <v>0.72723849740105528</v>
      </c>
      <c r="L85" s="31">
        <v>0.63261897047749827</v>
      </c>
      <c r="M85" s="31">
        <v>0.54316709315168255</v>
      </c>
      <c r="N85" s="31">
        <v>0.45466199254596529</v>
      </c>
      <c r="O85" s="31">
        <v>0.3668841807785625</v>
      </c>
      <c r="P85" s="31">
        <v>0.28361555496339358</v>
      </c>
      <c r="Q85" s="31">
        <v>0.21263939721016811</v>
      </c>
      <c r="R85" s="32">
        <v>0.16574037462438801</v>
      </c>
    </row>
    <row r="86" spans="1:18" x14ac:dyDescent="0.25">
      <c r="A86" s="30">
        <v>176</v>
      </c>
      <c r="B86" s="31">
        <v>4.5957614551589119</v>
      </c>
      <c r="C86" s="31">
        <v>3.576298959721131</v>
      </c>
      <c r="D86" s="31">
        <v>2.7852988136087031</v>
      </c>
      <c r="E86" s="31">
        <v>2.1820337143395721</v>
      </c>
      <c r="F86" s="31">
        <v>1.7297777444274629</v>
      </c>
      <c r="G86" s="31">
        <v>1.3958063713818649</v>
      </c>
      <c r="H86" s="31">
        <v>1.1513964477080441</v>
      </c>
      <c r="I86" s="31">
        <v>0.97182621090703847</v>
      </c>
      <c r="J86" s="31">
        <v>0.83637528347565371</v>
      </c>
      <c r="K86" s="31">
        <v>0.72832467290647629</v>
      </c>
      <c r="L86" s="31">
        <v>0.63495677168786024</v>
      </c>
      <c r="M86" s="31">
        <v>0.54755535730394023</v>
      </c>
      <c r="N86" s="31">
        <v>0.4614055922345931</v>
      </c>
      <c r="O86" s="31">
        <v>0.37579402395551043</v>
      </c>
      <c r="P86" s="31">
        <v>0.29400858493812609</v>
      </c>
      <c r="Q86" s="31">
        <v>0.2233385926496432</v>
      </c>
      <c r="R86" s="32">
        <v>0.17507474955307961</v>
      </c>
    </row>
    <row r="87" spans="1:18" x14ac:dyDescent="0.25">
      <c r="A87" s="30">
        <v>192</v>
      </c>
      <c r="B87" s="31">
        <v>4.70747334718987</v>
      </c>
      <c r="C87" s="31">
        <v>3.659139464571894</v>
      </c>
      <c r="D87" s="31">
        <v>2.844573413052395</v>
      </c>
      <c r="E87" s="31">
        <v>2.2225539255068218</v>
      </c>
      <c r="F87" s="31">
        <v>1.755861119806396</v>
      </c>
      <c r="G87" s="31">
        <v>1.411276498818109</v>
      </c>
      <c r="H87" s="31">
        <v>1.159582950404721</v>
      </c>
      <c r="I87" s="31">
        <v>0.97556474742477306</v>
      </c>
      <c r="J87" s="31">
        <v>0.83800754773257735</v>
      </c>
      <c r="K87" s="31">
        <v>0.72969839417820836</v>
      </c>
      <c r="L87" s="31">
        <v>0.63742571460752528</v>
      </c>
      <c r="M87" s="31">
        <v>0.55197932186216569</v>
      </c>
      <c r="N87" s="31">
        <v>0.46815041377949917</v>
      </c>
      <c r="O87" s="31">
        <v>0.384731573192722</v>
      </c>
      <c r="P87" s="31">
        <v>0.30451676793076737</v>
      </c>
      <c r="Q87" s="31">
        <v>0.2343013508183559</v>
      </c>
      <c r="R87" s="32">
        <v>0.18488205967596011</v>
      </c>
    </row>
    <row r="88" spans="1:18" x14ac:dyDescent="0.25">
      <c r="A88" s="30">
        <v>208</v>
      </c>
      <c r="B88" s="31">
        <v>4.8237181322637577</v>
      </c>
      <c r="C88" s="31">
        <v>3.745800062067961</v>
      </c>
      <c r="D88" s="31">
        <v>2.9070162674974251</v>
      </c>
      <c r="E88" s="31">
        <v>2.2656515167851041</v>
      </c>
      <c r="F88" s="31">
        <v>1.7839919631597161</v>
      </c>
      <c r="G88" s="31">
        <v>1.428325144845755</v>
      </c>
      <c r="H88" s="31">
        <v>1.1689399850634821</v>
      </c>
      <c r="I88" s="31">
        <v>0.98012679202893682</v>
      </c>
      <c r="J88" s="31">
        <v>0.84017725895392736</v>
      </c>
      <c r="K88" s="31">
        <v>0.73138446404603086</v>
      </c>
      <c r="L88" s="31">
        <v>0.64004287050861264</v>
      </c>
      <c r="M88" s="31">
        <v>0.55644832654079057</v>
      </c>
      <c r="N88" s="31">
        <v>0.4748980653374576</v>
      </c>
      <c r="O88" s="31">
        <v>0.39369070508930731</v>
      </c>
      <c r="P88" s="31">
        <v>0.3151262489827395</v>
      </c>
      <c r="Q88" s="31">
        <v>0.24550608520001649</v>
      </c>
      <c r="R88" s="32">
        <v>0.19513298691909489</v>
      </c>
    </row>
    <row r="89" spans="1:18" x14ac:dyDescent="0.25">
      <c r="A89" s="30">
        <v>224</v>
      </c>
      <c r="B89" s="31">
        <v>4.9445911405007568</v>
      </c>
      <c r="C89" s="31">
        <v>3.8363683507718331</v>
      </c>
      <c r="D89" s="31">
        <v>2.9727072439486242</v>
      </c>
      <c r="E89" s="31">
        <v>2.3113986236215731</v>
      </c>
      <c r="F89" s="31">
        <v>1.814234678376909</v>
      </c>
      <c r="G89" s="31">
        <v>1.447008981796621</v>
      </c>
      <c r="H89" s="31">
        <v>1.1795164924584669</v>
      </c>
      <c r="I89" s="31">
        <v>0.98555355393599031</v>
      </c>
      <c r="J89" s="31">
        <v>0.84291789479849577</v>
      </c>
      <c r="K89" s="31">
        <v>0.73340862861105982</v>
      </c>
      <c r="L89" s="31">
        <v>0.64282625393455639</v>
      </c>
      <c r="M89" s="31">
        <v>0.56097265432559995</v>
      </c>
      <c r="N89" s="31">
        <v>0.481651098336565</v>
      </c>
      <c r="O89" s="31">
        <v>0.40266623951566949</v>
      </c>
      <c r="P89" s="31">
        <v>0.32582411640681752</v>
      </c>
      <c r="Q89" s="31">
        <v>0.25693215254971952</v>
      </c>
      <c r="R89" s="32">
        <v>0.20579915647989469</v>
      </c>
    </row>
    <row r="90" spans="1:18" x14ac:dyDescent="0.25">
      <c r="A90" s="30">
        <v>240</v>
      </c>
      <c r="B90" s="31">
        <v>5.0701886452923626</v>
      </c>
      <c r="C90" s="31">
        <v>3.9309328725173409</v>
      </c>
      <c r="D90" s="31">
        <v>3.0417271526821419</v>
      </c>
      <c r="E90" s="31">
        <v>2.3598683247347179</v>
      </c>
      <c r="F90" s="31">
        <v>1.8466546126187851</v>
      </c>
      <c r="G90" s="31">
        <v>1.4673856252738411</v>
      </c>
      <c r="H90" s="31">
        <v>1.1913623566351399</v>
      </c>
      <c r="I90" s="31">
        <v>0.99188718563372491</v>
      </c>
      <c r="J90" s="31">
        <v>0.84626387619640142</v>
      </c>
      <c r="K90" s="31">
        <v>0.73579757724575234</v>
      </c>
      <c r="L90" s="31">
        <v>0.64579482270013322</v>
      </c>
      <c r="M90" s="31">
        <v>0.56556353147367577</v>
      </c>
      <c r="N90" s="31">
        <v>0.48841300747625199</v>
      </c>
      <c r="O90" s="31">
        <v>0.41165393961356511</v>
      </c>
      <c r="P90" s="31">
        <v>0.33659840178703249</v>
      </c>
      <c r="Q90" s="31">
        <v>0.26855985289387257</v>
      </c>
      <c r="R90" s="32">
        <v>0.21685313682708329</v>
      </c>
    </row>
    <row r="91" spans="1:18" x14ac:dyDescent="0.25">
      <c r="A91" s="30">
        <v>256</v>
      </c>
      <c r="B91" s="31">
        <v>5.2006078633014212</v>
      </c>
      <c r="C91" s="31">
        <v>4.0295831124096519</v>
      </c>
      <c r="D91" s="31">
        <v>3.1141577472454811</v>
      </c>
      <c r="E91" s="31">
        <v>2.4111346421143538</v>
      </c>
      <c r="F91" s="31">
        <v>1.8813180563174909</v>
      </c>
      <c r="G91" s="31">
        <v>1.489513634151888</v>
      </c>
      <c r="H91" s="31">
        <v>1.204528404910302</v>
      </c>
      <c r="I91" s="31">
        <v>0.99917078288126648</v>
      </c>
      <c r="J91" s="31">
        <v>0.85025056734909898</v>
      </c>
      <c r="K91" s="31">
        <v>0.73857894259387447</v>
      </c>
      <c r="L91" s="31">
        <v>0.64896847789145451</v>
      </c>
      <c r="M91" s="31">
        <v>0.570233127513463</v>
      </c>
      <c r="N91" s="31">
        <v>0.49518823072727969</v>
      </c>
      <c r="O91" s="31">
        <v>0.42065051179609209</v>
      </c>
      <c r="P91" s="31">
        <v>0.34743807997884008</v>
      </c>
      <c r="Q91" s="31">
        <v>0.28037042953022973</v>
      </c>
      <c r="R91" s="32">
        <v>0.22826843970074859</v>
      </c>
    </row>
    <row r="92" spans="1:18" x14ac:dyDescent="0.25">
      <c r="A92" s="30">
        <v>272</v>
      </c>
      <c r="B92" s="31">
        <v>5.335946954462095</v>
      </c>
      <c r="C92" s="31">
        <v>4.1324094988252602</v>
      </c>
      <c r="D92" s="31">
        <v>3.190081724457456</v>
      </c>
      <c r="E92" s="31">
        <v>2.4652725410216321</v>
      </c>
      <c r="F92" s="31">
        <v>1.9182922431765039</v>
      </c>
      <c r="G92" s="31">
        <v>1.513452510576565</v>
      </c>
      <c r="H92" s="31">
        <v>1.219066407872077</v>
      </c>
      <c r="I92" s="31">
        <v>1.0074483847090769</v>
      </c>
      <c r="J92" s="31">
        <v>0.85491427572937373</v>
      </c>
      <c r="K92" s="31">
        <v>0.74178130057054503</v>
      </c>
      <c r="L92" s="31">
        <v>0.65236806386595292</v>
      </c>
      <c r="M92" s="31">
        <v>0.5749945552447191</v>
      </c>
      <c r="N92" s="31">
        <v>0.50198214933173091</v>
      </c>
      <c r="O92" s="31">
        <v>0.42965360574766209</v>
      </c>
      <c r="P92" s="31">
        <v>0.35833306910896567</v>
      </c>
      <c r="Q92" s="31">
        <v>0.292346069027829</v>
      </c>
      <c r="R92" s="32">
        <v>0.2400195201122628</v>
      </c>
    </row>
    <row r="93" spans="1:18" x14ac:dyDescent="0.25">
      <c r="A93" s="30">
        <v>288</v>
      </c>
      <c r="B93" s="31">
        <v>5.4763050219798881</v>
      </c>
      <c r="C93" s="31">
        <v>4.2395034034119901</v>
      </c>
      <c r="D93" s="31">
        <v>3.2695827244082238</v>
      </c>
      <c r="E93" s="31">
        <v>2.5223579299890289</v>
      </c>
      <c r="F93" s="31">
        <v>1.957645350170627</v>
      </c>
      <c r="G93" s="31">
        <v>1.539262699965009</v>
      </c>
      <c r="H93" s="31">
        <v>1.235029079379935</v>
      </c>
      <c r="I93" s="31">
        <v>1.016764973418943</v>
      </c>
      <c r="J93" s="31">
        <v>0.86029225208133975</v>
      </c>
      <c r="K93" s="31">
        <v>0.74543417036220749</v>
      </c>
      <c r="L93" s="31">
        <v>0.65601536825240203</v>
      </c>
      <c r="M93" s="31">
        <v>0.57986187073854367</v>
      </c>
      <c r="N93" s="31">
        <v>0.50880108780302014</v>
      </c>
      <c r="O93" s="31">
        <v>0.4386618144240268</v>
      </c>
      <c r="P93" s="31">
        <v>0.36927423057548131</v>
      </c>
      <c r="Q93" s="31">
        <v>0.30446990122709389</v>
      </c>
      <c r="R93" s="32">
        <v>0.25208177634437939</v>
      </c>
    </row>
    <row r="94" spans="1:18" x14ac:dyDescent="0.25">
      <c r="A94" s="30">
        <v>304</v>
      </c>
      <c r="B94" s="31">
        <v>5.6217821123316272</v>
      </c>
      <c r="C94" s="31">
        <v>4.3509571410890064</v>
      </c>
      <c r="D94" s="31">
        <v>3.352745330459268</v>
      </c>
      <c r="E94" s="31">
        <v>2.5824676608203578</v>
      </c>
      <c r="F94" s="31">
        <v>1.999446497545998</v>
      </c>
      <c r="G94" s="31">
        <v>1.5670055910056779</v>
      </c>
      <c r="H94" s="31">
        <v>1.2524700765646599</v>
      </c>
      <c r="I94" s="31">
        <v>1.027166474583975</v>
      </c>
      <c r="J94" s="31">
        <v>0.86642269042043885</v>
      </c>
      <c r="K94" s="31">
        <v>0.74956801442662169</v>
      </c>
      <c r="L94" s="31">
        <v>0.65993312195088483</v>
      </c>
      <c r="M94" s="31">
        <v>0.58485007333736772</v>
      </c>
      <c r="N94" s="31">
        <v>0.51565231392592281</v>
      </c>
      <c r="O94" s="31">
        <v>0.44767467405226752</v>
      </c>
      <c r="P94" s="31">
        <v>0.38025336904779661</v>
      </c>
      <c r="Q94" s="31">
        <v>0.31672599923977179</v>
      </c>
      <c r="R94" s="32">
        <v>0.26443154995113732</v>
      </c>
    </row>
    <row r="95" spans="1:18" x14ac:dyDescent="0.25">
      <c r="A95" s="30">
        <v>320</v>
      </c>
      <c r="B95" s="31">
        <v>5.7724792152654736</v>
      </c>
      <c r="C95" s="31">
        <v>4.4668639700467887</v>
      </c>
      <c r="D95" s="31">
        <v>3.439655069243404</v>
      </c>
      <c r="E95" s="31">
        <v>2.6456795285907662</v>
      </c>
      <c r="F95" s="31">
        <v>2.0437657488200922</v>
      </c>
      <c r="G95" s="31">
        <v>1.5967435156583769</v>
      </c>
      <c r="H95" s="31">
        <v>1.27144399982838</v>
      </c>
      <c r="I95" s="31">
        <v>1.0386997570486349</v>
      </c>
      <c r="J95" s="31">
        <v>0.87334472803345498</v>
      </c>
      <c r="K95" s="31">
        <v>0.75421423849290758</v>
      </c>
      <c r="L95" s="31">
        <v>0.66414499913285763</v>
      </c>
      <c r="M95" s="31">
        <v>0.58997510565493383</v>
      </c>
      <c r="N95" s="31">
        <v>0.52254403875650923</v>
      </c>
      <c r="O95" s="31">
        <v>0.45669266413078818</v>
      </c>
      <c r="P95" s="31">
        <v>0.39126323246666678</v>
      </c>
      <c r="Q95" s="31">
        <v>0.32909937944889478</v>
      </c>
      <c r="R95" s="32">
        <v>0.27704612575794491</v>
      </c>
    </row>
    <row r="96" spans="1:18" x14ac:dyDescent="0.25">
      <c r="A96" s="30">
        <v>336</v>
      </c>
      <c r="B96" s="31">
        <v>5.9284982638009316</v>
      </c>
      <c r="C96" s="31">
        <v>4.5873180917471661</v>
      </c>
      <c r="D96" s="31">
        <v>3.530398410664783</v>
      </c>
      <c r="E96" s="31">
        <v>2.7120722716467252</v>
      </c>
      <c r="F96" s="31">
        <v>2.0906741107817131</v>
      </c>
      <c r="G96" s="31">
        <v>1.6285397491542351</v>
      </c>
      <c r="H96" s="31">
        <v>1.292006392844552</v>
      </c>
      <c r="I96" s="31">
        <v>1.051412632928699</v>
      </c>
      <c r="J96" s="31">
        <v>0.88109844547848948</v>
      </c>
      <c r="K96" s="31">
        <v>0.75940519156149311</v>
      </c>
      <c r="L96" s="31">
        <v>0.66867561724106828</v>
      </c>
      <c r="M96" s="31">
        <v>0.5952538535763523</v>
      </c>
      <c r="N96" s="31">
        <v>0.52948541662220994</v>
      </c>
      <c r="O96" s="31">
        <v>0.46571720742933581</v>
      </c>
      <c r="P96" s="31">
        <v>0.40229751204415359</v>
      </c>
      <c r="Q96" s="31">
        <v>0.34157600150889061</v>
      </c>
      <c r="R96" s="32">
        <v>0.28990373186152502</v>
      </c>
    </row>
    <row r="97" spans="1:18" x14ac:dyDescent="0.25">
      <c r="A97" s="30">
        <v>352</v>
      </c>
      <c r="B97" s="31">
        <v>6.089942134228818</v>
      </c>
      <c r="C97" s="31">
        <v>4.7124146509232876</v>
      </c>
      <c r="D97" s="31">
        <v>3.6250627678988829</v>
      </c>
      <c r="E97" s="31">
        <v>2.7817255716060418</v>
      </c>
      <c r="F97" s="31">
        <v>2.1402435334909868</v>
      </c>
      <c r="G97" s="31">
        <v>1.662458509995703</v>
      </c>
      <c r="H97" s="31">
        <v>1.3142137425579581</v>
      </c>
      <c r="I97" s="31">
        <v>1.065353857611284</v>
      </c>
      <c r="J97" s="31">
        <v>0.88972486658498717</v>
      </c>
      <c r="K97" s="31">
        <v>0.76517416590414211</v>
      </c>
      <c r="L97" s="31">
        <v>0.67355053698961509</v>
      </c>
      <c r="M97" s="31">
        <v>0.60070414625803004</v>
      </c>
      <c r="N97" s="31">
        <v>0.5364865451217522</v>
      </c>
      <c r="O97" s="31">
        <v>0.47475066998898369</v>
      </c>
      <c r="P97" s="31">
        <v>0.41335084226365032</v>
      </c>
      <c r="Q97" s="31">
        <v>0.35414276834547559</v>
      </c>
      <c r="R97" s="32">
        <v>0.30298353962992408</v>
      </c>
    </row>
    <row r="98" spans="1:18" x14ac:dyDescent="0.25">
      <c r="A98" s="30">
        <v>368</v>
      </c>
      <c r="B98" s="31">
        <v>6.2569146461112934</v>
      </c>
      <c r="C98" s="31">
        <v>4.8422497355796441</v>
      </c>
      <c r="D98" s="31">
        <v>3.7237364973925162</v>
      </c>
      <c r="E98" s="31">
        <v>2.8547200533578572</v>
      </c>
      <c r="F98" s="31">
        <v>2.1925469102793831</v>
      </c>
      <c r="G98" s="31">
        <v>1.698564959956588</v>
      </c>
      <c r="H98" s="31">
        <v>1.3381234791847261</v>
      </c>
      <c r="I98" s="31">
        <v>1.080573129754832</v>
      </c>
      <c r="J98" s="31">
        <v>0.8992659584537257</v>
      </c>
      <c r="K98" s="31">
        <v>0.77155539706396437</v>
      </c>
      <c r="L98" s="31">
        <v>0.6787962623639211</v>
      </c>
      <c r="M98" s="31">
        <v>0.60634475612772254</v>
      </c>
      <c r="N98" s="31">
        <v>0.54355846512523875</v>
      </c>
      <c r="O98" s="31">
        <v>0.48379636112214908</v>
      </c>
      <c r="P98" s="31">
        <v>0.42441880087990941</v>
      </c>
      <c r="Q98" s="31">
        <v>0.36678752615571142</v>
      </c>
      <c r="R98" s="32">
        <v>0.31626566370253428</v>
      </c>
    </row>
    <row r="99" spans="1:18" x14ac:dyDescent="0.25">
      <c r="A99" s="30">
        <v>384</v>
      </c>
      <c r="B99" s="31">
        <v>6.4295205622818488</v>
      </c>
      <c r="C99" s="31">
        <v>4.9769203769920436</v>
      </c>
      <c r="D99" s="31">
        <v>3.8265088988638261</v>
      </c>
      <c r="E99" s="31">
        <v>2.9311372850626372</v>
      </c>
      <c r="F99" s="31">
        <v>2.2476580777496999</v>
      </c>
      <c r="G99" s="31">
        <v>1.7369252040819969</v>
      </c>
      <c r="H99" s="31">
        <v>1.363793976212299</v>
      </c>
      <c r="I99" s="31">
        <v>1.097121091289126</v>
      </c>
      <c r="J99" s="31">
        <v>0.90976463145680486</v>
      </c>
      <c r="K99" s="31">
        <v>0.77858406385539791</v>
      </c>
      <c r="L99" s="31">
        <v>0.68444024062075592</v>
      </c>
      <c r="M99" s="31">
        <v>0.61219539888452179</v>
      </c>
      <c r="N99" s="31">
        <v>0.55071316077405907</v>
      </c>
      <c r="O99" s="31">
        <v>0.49285853341256403</v>
      </c>
      <c r="P99" s="31">
        <v>0.43549790891897561</v>
      </c>
      <c r="Q99" s="31">
        <v>0.37949906440799458</v>
      </c>
      <c r="R99" s="32">
        <v>0.32973116199010027</v>
      </c>
    </row>
    <row r="100" spans="1:18" x14ac:dyDescent="0.25">
      <c r="A100" s="30">
        <v>400</v>
      </c>
      <c r="B100" s="31">
        <v>6.6078655888453044</v>
      </c>
      <c r="C100" s="31">
        <v>5.1165245497076386</v>
      </c>
      <c r="D100" s="31">
        <v>3.9334702153022851</v>
      </c>
      <c r="E100" s="31">
        <v>3.0110597781521862</v>
      </c>
      <c r="F100" s="31">
        <v>2.305651815776061</v>
      </c>
      <c r="G100" s="31">
        <v>1.777606290688398</v>
      </c>
      <c r="H100" s="31">
        <v>1.3912845503994611</v>
      </c>
      <c r="I100" s="31">
        <v>1.115049327415272</v>
      </c>
      <c r="J100" s="31">
        <v>0.92126473923765628</v>
      </c>
      <c r="K100" s="31">
        <v>0.78629628836417753</v>
      </c>
      <c r="L100" s="31">
        <v>0.69051086228819347</v>
      </c>
      <c r="M100" s="31">
        <v>0.61827673349883316</v>
      </c>
      <c r="N100" s="31">
        <v>0.5579635594809691</v>
      </c>
      <c r="O100" s="31">
        <v>0.50194238271531</v>
      </c>
      <c r="P100" s="31">
        <v>0.44658563067824292</v>
      </c>
      <c r="Q100" s="31">
        <v>0.39226711584201729</v>
      </c>
      <c r="R100" s="32">
        <v>0.34336203567461981</v>
      </c>
    </row>
    <row r="101" spans="1:18" x14ac:dyDescent="0.25">
      <c r="A101" s="30">
        <v>416</v>
      </c>
      <c r="B101" s="31">
        <v>6.7920563751778094</v>
      </c>
      <c r="C101" s="31">
        <v>5.2611611715449058</v>
      </c>
      <c r="D101" s="31">
        <v>4.0447116329686974</v>
      </c>
      <c r="E101" s="31">
        <v>3.0945709873296332</v>
      </c>
      <c r="F101" s="31">
        <v>2.3666038475039288</v>
      </c>
      <c r="G101" s="31">
        <v>1.8206762113635699</v>
      </c>
      <c r="H101" s="31">
        <v>1.4206554617763201</v>
      </c>
      <c r="I101" s="31">
        <v>1.134410366605709</v>
      </c>
      <c r="J101" s="31">
        <v>0.93381107871105395</v>
      </c>
      <c r="K101" s="31">
        <v>0.79472913594741623</v>
      </c>
      <c r="L101" s="31">
        <v>0.69703746116565934</v>
      </c>
      <c r="M101" s="31">
        <v>0.62461036221242072</v>
      </c>
      <c r="N101" s="31">
        <v>0.56532353193005658</v>
      </c>
      <c r="O101" s="31">
        <v>0.51105404815676014</v>
      </c>
      <c r="P101" s="31">
        <v>0.45768037372646481</v>
      </c>
      <c r="Q101" s="31">
        <v>0.4050823564688884</v>
      </c>
      <c r="R101" s="32">
        <v>0.35714122920951402</v>
      </c>
    </row>
    <row r="102" spans="1:18" x14ac:dyDescent="0.25">
      <c r="A102" s="30">
        <v>432</v>
      </c>
      <c r="B102" s="31">
        <v>6.9822005139268457</v>
      </c>
      <c r="C102" s="31">
        <v>5.4109301035936577</v>
      </c>
      <c r="D102" s="31">
        <v>4.1603252813952087</v>
      </c>
      <c r="E102" s="31">
        <v>3.181755310569446</v>
      </c>
      <c r="F102" s="31">
        <v>2.4305908393500961</v>
      </c>
      <c r="G102" s="31">
        <v>1.8662039009666369</v>
      </c>
      <c r="H102" s="31">
        <v>1.45196791364433</v>
      </c>
      <c r="I102" s="31">
        <v>1.155257680604213</v>
      </c>
      <c r="J102" s="31">
        <v>0.9474493900630967</v>
      </c>
      <c r="K102" s="31">
        <v>0.80392061523354641</v>
      </c>
      <c r="L102" s="31">
        <v>0.70405031432391763</v>
      </c>
      <c r="M102" s="31">
        <v>0.63121883053834982</v>
      </c>
      <c r="N102" s="31">
        <v>0.57280789207670857</v>
      </c>
      <c r="O102" s="31">
        <v>0.52020061213468327</v>
      </c>
      <c r="P102" s="31">
        <v>0.4687814889036942</v>
      </c>
      <c r="Q102" s="31">
        <v>0.41793640557097678</v>
      </c>
      <c r="R102" s="32">
        <v>0.3710526303194932</v>
      </c>
    </row>
    <row r="103" spans="1:18" x14ac:dyDescent="0.25">
      <c r="A103" s="30">
        <v>448</v>
      </c>
      <c r="B103" s="31">
        <v>7.1784065410112374</v>
      </c>
      <c r="C103" s="31">
        <v>5.5659321502150281</v>
      </c>
      <c r="D103" s="31">
        <v>4.2804042333852772</v>
      </c>
      <c r="E103" s="31">
        <v>3.2726980891174171</v>
      </c>
      <c r="F103" s="31">
        <v>2.4976904010026781</v>
      </c>
      <c r="G103" s="31">
        <v>1.914259237628039</v>
      </c>
      <c r="H103" s="31">
        <v>1.4852840525762581</v>
      </c>
      <c r="I103" s="31">
        <v>1.177645684425882</v>
      </c>
      <c r="J103" s="31">
        <v>0.96222635675120261</v>
      </c>
      <c r="K103" s="31">
        <v>0.8139096781223043</v>
      </c>
      <c r="L103" s="31">
        <v>0.71158064210503214</v>
      </c>
      <c r="M103" s="31">
        <v>0.63812562726102429</v>
      </c>
      <c r="N103" s="31">
        <v>0.58043239714765527</v>
      </c>
      <c r="O103" s="31">
        <v>0.52939010031810685</v>
      </c>
      <c r="P103" s="31">
        <v>0.47988927032130141</v>
      </c>
      <c r="Q103" s="31">
        <v>0.43082182570196531</v>
      </c>
      <c r="R103" s="32">
        <v>0.38508107000057729</v>
      </c>
    </row>
    <row r="104" spans="1:18" x14ac:dyDescent="0.25">
      <c r="A104" s="30">
        <v>464</v>
      </c>
      <c r="B104" s="31">
        <v>7.3807839356211229</v>
      </c>
      <c r="C104" s="31">
        <v>5.7262690590415017</v>
      </c>
      <c r="D104" s="31">
        <v>4.4050425050137081</v>
      </c>
      <c r="E104" s="31">
        <v>3.3674856074906789</v>
      </c>
      <c r="F104" s="31">
        <v>2.567981085421136</v>
      </c>
      <c r="G104" s="31">
        <v>1.964913042749564</v>
      </c>
      <c r="H104" s="31">
        <v>1.520666968416224</v>
      </c>
      <c r="I104" s="31">
        <v>1.2016297363571491</v>
      </c>
      <c r="J104" s="31">
        <v>0.97818960550414946</v>
      </c>
      <c r="K104" s="31">
        <v>0.82473621978479328</v>
      </c>
      <c r="L104" s="31">
        <v>0.71966060812243449</v>
      </c>
      <c r="M104" s="31">
        <v>0.6453551844362081</v>
      </c>
      <c r="N104" s="31">
        <v>0.58821374764098178</v>
      </c>
      <c r="O104" s="31">
        <v>0.53863148164745311</v>
      </c>
      <c r="P104" s="31">
        <v>0.49100495536203331</v>
      </c>
      <c r="Q104" s="31">
        <v>0.44373212268695278</v>
      </c>
      <c r="R104" s="32">
        <v>0.39921232252018152</v>
      </c>
    </row>
    <row r="105" spans="1:18" x14ac:dyDescent="0.25">
      <c r="A105" s="30">
        <v>480</v>
      </c>
      <c r="B105" s="31">
        <v>7.5894431202179771</v>
      </c>
      <c r="C105" s="31">
        <v>5.8920435209768787</v>
      </c>
      <c r="D105" s="31">
        <v>4.5343350556266326</v>
      </c>
      <c r="E105" s="31">
        <v>3.4662050934776838</v>
      </c>
      <c r="F105" s="31">
        <v>2.641542388836251</v>
      </c>
      <c r="G105" s="31">
        <v>2.0182370810043229</v>
      </c>
      <c r="H105" s="31">
        <v>1.558180694279659</v>
      </c>
      <c r="I105" s="31">
        <v>1.2272661379557821</v>
      </c>
      <c r="J105" s="31">
        <v>0.995387706322021</v>
      </c>
      <c r="K105" s="31">
        <v>0.83644107866342299</v>
      </c>
      <c r="L105" s="31">
        <v>0.72832331926086269</v>
      </c>
      <c r="M105" s="31">
        <v>0.65293287739096517</v>
      </c>
      <c r="N105" s="31">
        <v>0.59616958732608616</v>
      </c>
      <c r="O105" s="31">
        <v>0.54793466833442916</v>
      </c>
      <c r="P105" s="31">
        <v>0.50213072467992248</v>
      </c>
      <c r="Q105" s="31">
        <v>0.4566617456222879</v>
      </c>
      <c r="R105" s="32">
        <v>0.4134331054169742</v>
      </c>
    </row>
    <row r="106" spans="1:18" x14ac:dyDescent="0.25">
      <c r="A106" s="30">
        <v>496</v>
      </c>
      <c r="B106" s="31">
        <v>7.8044954605346204</v>
      </c>
      <c r="C106" s="31">
        <v>6.0633591701962946</v>
      </c>
      <c r="D106" s="31">
        <v>4.668377787841516</v>
      </c>
      <c r="E106" s="31">
        <v>3.5689447181382268</v>
      </c>
      <c r="F106" s="31">
        <v>2.718454750750146</v>
      </c>
      <c r="G106" s="31">
        <v>2.074304060336762</v>
      </c>
      <c r="H106" s="31">
        <v>1.59789020655333</v>
      </c>
      <c r="I106" s="31">
        <v>1.254612134050888</v>
      </c>
      <c r="J106" s="31">
        <v>1.0138701724762409</v>
      </c>
      <c r="K106" s="31">
        <v>0.84906603647195544</v>
      </c>
      <c r="L106" s="31">
        <v>0.73760282567639912</v>
      </c>
      <c r="M106" s="31">
        <v>0.66088502472368682</v>
      </c>
      <c r="N106" s="31">
        <v>0.60431850324370373</v>
      </c>
      <c r="O106" s="31">
        <v>0.55731051586212221</v>
      </c>
      <c r="P106" s="31">
        <v>0.51326970220037893</v>
      </c>
      <c r="Q106" s="31">
        <v>0.46960608687568572</v>
      </c>
      <c r="R106" s="32">
        <v>0.42773107950103301</v>
      </c>
    </row>
    <row r="107" spans="1:18" x14ac:dyDescent="0.25">
      <c r="A107" s="30">
        <v>512</v>
      </c>
      <c r="B107" s="31">
        <v>8.0260532655751895</v>
      </c>
      <c r="C107" s="31">
        <v>6.2403205841462146</v>
      </c>
      <c r="D107" s="31">
        <v>4.8072675475471476</v>
      </c>
      <c r="E107" s="31">
        <v>3.6757935958034249</v>
      </c>
      <c r="F107" s="31">
        <v>2.7987995539362638</v>
      </c>
      <c r="G107" s="31">
        <v>2.133187631962651</v>
      </c>
      <c r="H107" s="31">
        <v>1.6398614248953469</v>
      </c>
      <c r="I107" s="31">
        <v>1.2837259127428831</v>
      </c>
      <c r="J107" s="31">
        <v>1.0336874605095701</v>
      </c>
      <c r="K107" s="31">
        <v>0.86265381819546938</v>
      </c>
      <c r="L107" s="31">
        <v>0.7475341207964491</v>
      </c>
      <c r="M107" s="31">
        <v>0.6692388883041327</v>
      </c>
      <c r="N107" s="31">
        <v>0.61268002570588287</v>
      </c>
      <c r="O107" s="31">
        <v>0.5667708229848909</v>
      </c>
      <c r="P107" s="31">
        <v>0.5244259551200976</v>
      </c>
      <c r="Q107" s="31">
        <v>0.48256148208621152</v>
      </c>
      <c r="R107" s="32">
        <v>0.44209484885369221</v>
      </c>
    </row>
    <row r="108" spans="1:18" x14ac:dyDescent="0.25">
      <c r="A108" s="30">
        <v>528</v>
      </c>
      <c r="B108" s="31">
        <v>8.2542297876151611</v>
      </c>
      <c r="C108" s="31">
        <v>6.4230332835444539</v>
      </c>
      <c r="D108" s="31">
        <v>4.9511021239036674</v>
      </c>
      <c r="E108" s="31">
        <v>3.7868417840757389</v>
      </c>
      <c r="F108" s="31">
        <v>2.882659124439392</v>
      </c>
      <c r="G108" s="31">
        <v>2.1949623903691049</v>
      </c>
      <c r="H108" s="31">
        <v>1.684161212235149</v>
      </c>
      <c r="I108" s="31">
        <v>1.3146666054035401</v>
      </c>
      <c r="J108" s="31">
        <v>1.054890970236096</v>
      </c>
      <c r="K108" s="31">
        <v>0.87724809209038435</v>
      </c>
      <c r="L108" s="31">
        <v>0.75815314131976563</v>
      </c>
      <c r="M108" s="31">
        <v>0.67802267327336285</v>
      </c>
      <c r="N108" s="31">
        <v>0.6212746282960423</v>
      </c>
      <c r="O108" s="31">
        <v>0.57632833172849363</v>
      </c>
      <c r="P108" s="31">
        <v>0.53560449390715448</v>
      </c>
      <c r="Q108" s="31">
        <v>0.49552521016422801</v>
      </c>
      <c r="R108" s="32">
        <v>0.45651396082770279</v>
      </c>
    </row>
    <row r="109" spans="1:18" x14ac:dyDescent="0.25">
      <c r="A109" s="30">
        <v>544</v>
      </c>
      <c r="B109" s="31">
        <v>8.4891392222013309</v>
      </c>
      <c r="C109" s="31">
        <v>6.6116037323801207</v>
      </c>
      <c r="D109" s="31">
        <v>5.0999802493425133</v>
      </c>
      <c r="E109" s="31">
        <v>3.9021802838289439</v>
      </c>
      <c r="F109" s="31">
        <v>2.9701167315756312</v>
      </c>
      <c r="G109" s="31">
        <v>2.2597038733145558</v>
      </c>
      <c r="H109" s="31">
        <v>1.730857374773481</v>
      </c>
      <c r="I109" s="31">
        <v>1.347494286675937</v>
      </c>
      <c r="J109" s="31">
        <v>1.0775330447412299</v>
      </c>
      <c r="K109" s="31">
        <v>0.89289346968443484</v>
      </c>
      <c r="L109" s="31">
        <v>0.76949676721640348</v>
      </c>
      <c r="M109" s="31">
        <v>0.68726552804375984</v>
      </c>
      <c r="N109" s="31">
        <v>0.63012372786887916</v>
      </c>
      <c r="O109" s="31">
        <v>0.58599672738994557</v>
      </c>
      <c r="P109" s="31">
        <v>0.54681127230088933</v>
      </c>
      <c r="Q109" s="31">
        <v>0.50849549329142707</v>
      </c>
      <c r="R109" s="32">
        <v>0.47097890604703713</v>
      </c>
    </row>
    <row r="110" spans="1:18" x14ac:dyDescent="0.25">
      <c r="A110" s="30">
        <v>560</v>
      </c>
      <c r="B110" s="31">
        <v>8.7308967081518283</v>
      </c>
      <c r="C110" s="31">
        <v>6.8061393379136952</v>
      </c>
      <c r="D110" s="31">
        <v>5.2540015995664922</v>
      </c>
      <c r="E110" s="31">
        <v>4.0219010392081627</v>
      </c>
      <c r="F110" s="31">
        <v>3.0612565879324301</v>
      </c>
      <c r="G110" s="31">
        <v>2.3274885618287748</v>
      </c>
      <c r="H110" s="31">
        <v>1.7800186619824601</v>
      </c>
      <c r="I110" s="31">
        <v>1.3822699744745099</v>
      </c>
      <c r="J110" s="31">
        <v>1.1016669703817361</v>
      </c>
      <c r="K110" s="31">
        <v>0.9096355057767056</v>
      </c>
      <c r="L110" s="31">
        <v>0.78160282172777618</v>
      </c>
      <c r="M110" s="31">
        <v>0.69699754429907845</v>
      </c>
      <c r="N110" s="31">
        <v>0.63924968455047804</v>
      </c>
      <c r="O110" s="31">
        <v>0.59579063853766467</v>
      </c>
      <c r="P110" s="31">
        <v>0.55805318731205844</v>
      </c>
      <c r="Q110" s="31">
        <v>0.52147149692089201</v>
      </c>
      <c r="R110" s="32">
        <v>0.48548111840710811</v>
      </c>
    </row>
    <row r="111" spans="1:18" x14ac:dyDescent="0.25">
      <c r="A111" s="30">
        <v>576</v>
      </c>
      <c r="B111" s="31">
        <v>8.979618327556139</v>
      </c>
      <c r="C111" s="31">
        <v>7.0067484506769588</v>
      </c>
      <c r="D111" s="31">
        <v>5.4132667935497132</v>
      </c>
      <c r="E111" s="31">
        <v>4.146096937629844</v>
      </c>
      <c r="F111" s="31">
        <v>3.1561638493685642</v>
      </c>
      <c r="G111" s="31">
        <v>2.3983938802128661</v>
      </c>
      <c r="H111" s="31">
        <v>1.8317147666055049</v>
      </c>
      <c r="I111" s="31">
        <v>1.419055629985009</v>
      </c>
      <c r="J111" s="31">
        <v>1.127346976785683</v>
      </c>
      <c r="K111" s="31">
        <v>0.92752069843760765</v>
      </c>
      <c r="L111" s="31">
        <v>0.7945100713666341</v>
      </c>
      <c r="M111" s="31">
        <v>0.70724975699437953</v>
      </c>
      <c r="N111" s="31">
        <v>0.64867580173821615</v>
      </c>
      <c r="O111" s="31">
        <v>0.6057256370113554</v>
      </c>
      <c r="P111" s="31">
        <v>0.56933807922268187</v>
      </c>
      <c r="Q111" s="31">
        <v>0.53445332977693727</v>
      </c>
      <c r="R111" s="32">
        <v>0.5000129750745862</v>
      </c>
    </row>
    <row r="112" spans="1:18" x14ac:dyDescent="0.25">
      <c r="A112" s="30">
        <v>592</v>
      </c>
      <c r="B112" s="31">
        <v>9.2354211057750515</v>
      </c>
      <c r="C112" s="31">
        <v>7.2135403644730482</v>
      </c>
      <c r="D112" s="31">
        <v>5.5778773935376371</v>
      </c>
      <c r="E112" s="31">
        <v>4.2748618097817603</v>
      </c>
      <c r="F112" s="31">
        <v>3.2549246150141391</v>
      </c>
      <c r="G112" s="31">
        <v>2.4724981960392589</v>
      </c>
      <c r="H112" s="31">
        <v>1.886016324657372</v>
      </c>
      <c r="I112" s="31">
        <v>1.4579141576645189</v>
      </c>
      <c r="J112" s="31">
        <v>1.1546282368524969</v>
      </c>
      <c r="K112" s="31">
        <v>0.94659648900887694</v>
      </c>
      <c r="L112" s="31">
        <v>0.80825822591700913</v>
      </c>
      <c r="M112" s="31">
        <v>0.71805414435603887</v>
      </c>
      <c r="N112" s="31">
        <v>0.6584263261008183</v>
      </c>
      <c r="O112" s="31">
        <v>0.61581823792203338</v>
      </c>
      <c r="P112" s="31">
        <v>0.58067473158612548</v>
      </c>
      <c r="Q112" s="31">
        <v>0.54744204385528772</v>
      </c>
      <c r="R112" s="32">
        <v>0.51456779648751561</v>
      </c>
    </row>
    <row r="113" spans="1:18" x14ac:dyDescent="0.25">
      <c r="A113" s="30">
        <v>608</v>
      </c>
      <c r="B113" s="31">
        <v>9.498423011440698</v>
      </c>
      <c r="C113" s="31">
        <v>7.42662531637641</v>
      </c>
      <c r="D113" s="31">
        <v>5.74793590504704</v>
      </c>
      <c r="E113" s="31">
        <v>4.408290429623027</v>
      </c>
      <c r="F113" s="31">
        <v>3.3576259272705928</v>
      </c>
      <c r="G113" s="31">
        <v>2.5498808201517229</v>
      </c>
      <c r="H113" s="31">
        <v>1.942994915424167</v>
      </c>
      <c r="I113" s="31">
        <v>1.4989094052414591</v>
      </c>
      <c r="J113" s="31">
        <v>1.18356686675291</v>
      </c>
      <c r="K113" s="31">
        <v>0.96691126210358314</v>
      </c>
      <c r="L113" s="31">
        <v>0.82288793843433716</v>
      </c>
      <c r="M113" s="31">
        <v>0.72944362788179717</v>
      </c>
      <c r="N113" s="31">
        <v>0.66852644757832824</v>
      </c>
      <c r="O113" s="31">
        <v>0.62608589965213213</v>
      </c>
      <c r="P113" s="31">
        <v>0.59207287122711005</v>
      </c>
      <c r="Q113" s="31">
        <v>0.56043963442299838</v>
      </c>
      <c r="R113" s="32">
        <v>0.52913984635526756</v>
      </c>
    </row>
    <row r="114" spans="1:18" x14ac:dyDescent="0.25">
      <c r="A114" s="30">
        <v>624</v>
      </c>
      <c r="B114" s="31">
        <v>9.7687429564565402</v>
      </c>
      <c r="C114" s="31">
        <v>7.6461144867328423</v>
      </c>
      <c r="D114" s="31">
        <v>5.923545776866046</v>
      </c>
      <c r="E114" s="31">
        <v>4.5464785143840896</v>
      </c>
      <c r="F114" s="31">
        <v>3.4643557718106979</v>
      </c>
      <c r="G114" s="31">
        <v>2.6306220066653481</v>
      </c>
      <c r="H114" s="31">
        <v>2.0027230614633011</v>
      </c>
      <c r="I114" s="31">
        <v>1.542106163715586</v>
      </c>
      <c r="J114" s="31">
        <v>1.214219925929009</v>
      </c>
      <c r="K114" s="31">
        <v>0.98851434560613838</v>
      </c>
      <c r="L114" s="31">
        <v>0.8384408052453286</v>
      </c>
      <c r="M114" s="31">
        <v>0.74145207234071375</v>
      </c>
      <c r="N114" s="31">
        <v>0.67900229938214285</v>
      </c>
      <c r="O114" s="31">
        <v>0.6365470238553288</v>
      </c>
      <c r="P114" s="31">
        <v>0.60354316824167509</v>
      </c>
      <c r="Q114" s="31">
        <v>0.57344904001840269</v>
      </c>
      <c r="R114" s="32">
        <v>0.54372433165848488</v>
      </c>
    </row>
    <row r="115" spans="1:18" x14ac:dyDescent="0.25">
      <c r="A115" s="33">
        <v>640</v>
      </c>
      <c r="B115" s="34">
        <v>10.046500795997369</v>
      </c>
      <c r="C115" s="34">
        <v>7.8721199991594597</v>
      </c>
      <c r="D115" s="34">
        <v>6.1048114010540937</v>
      </c>
      <c r="E115" s="34">
        <v>4.6895227245667179</v>
      </c>
      <c r="F115" s="34">
        <v>3.5752030775785451</v>
      </c>
      <c r="G115" s="34">
        <v>2.7148029529665672</v>
      </c>
      <c r="H115" s="34">
        <v>2.0652742286035308</v>
      </c>
      <c r="I115" s="34">
        <v>1.587570167357975</v>
      </c>
      <c r="J115" s="34">
        <v>1.2466454170942001</v>
      </c>
      <c r="K115" s="34">
        <v>1.0114560106722681</v>
      </c>
      <c r="L115" s="34">
        <v>0.854959365948047</v>
      </c>
      <c r="M115" s="34">
        <v>0.75411428577315953</v>
      </c>
      <c r="N115" s="34">
        <v>0.68988095799497451</v>
      </c>
      <c r="O115" s="34">
        <v>0.64722095545667835</v>
      </c>
      <c r="P115" s="34">
        <v>0.61509723599718313</v>
      </c>
      <c r="Q115" s="34">
        <v>0.58647414245120888</v>
      </c>
      <c r="R115" s="35">
        <v>0.5583174026492479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1.875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0.45000000000000018</v>
      </c>
    </row>
    <row r="127" spans="1:18" x14ac:dyDescent="0.25">
      <c r="A127" s="5">
        <v>0.125</v>
      </c>
      <c r="B127" s="32">
        <v>0.44190499999999999</v>
      </c>
    </row>
    <row r="128" spans="1:18" x14ac:dyDescent="0.25">
      <c r="A128" s="5">
        <v>0.25</v>
      </c>
      <c r="B128" s="32">
        <v>0.35728124999999999</v>
      </c>
    </row>
    <row r="129" spans="1:2" x14ac:dyDescent="0.25">
      <c r="A129" s="5">
        <v>0.375</v>
      </c>
      <c r="B129" s="32">
        <v>0.26081944444444438</v>
      </c>
    </row>
    <row r="130" spans="1:2" x14ac:dyDescent="0.25">
      <c r="A130" s="5">
        <v>0.5</v>
      </c>
      <c r="B130" s="32">
        <v>0.15280769230769239</v>
      </c>
    </row>
    <row r="131" spans="1:2" x14ac:dyDescent="0.25">
      <c r="A131" s="5">
        <v>0.625</v>
      </c>
      <c r="B131" s="32">
        <v>0.16426374999999999</v>
      </c>
    </row>
    <row r="132" spans="1:2" x14ac:dyDescent="0.25">
      <c r="A132" s="5">
        <v>0.75</v>
      </c>
      <c r="B132" s="32">
        <v>0.1186875000000001</v>
      </c>
    </row>
    <row r="133" spans="1:2" x14ac:dyDescent="0.25">
      <c r="A133" s="5">
        <v>0.875</v>
      </c>
      <c r="B133" s="32">
        <v>7.9812500000000175E-2</v>
      </c>
    </row>
    <row r="134" spans="1:2" x14ac:dyDescent="0.25">
      <c r="A134" s="5">
        <v>1</v>
      </c>
      <c r="B134" s="32">
        <v>6.150000000000011E-2</v>
      </c>
    </row>
    <row r="135" spans="1:2" x14ac:dyDescent="0.25">
      <c r="A135" s="5">
        <v>1.125</v>
      </c>
      <c r="B135" s="32">
        <v>2.590250000000013E-2</v>
      </c>
    </row>
    <row r="136" spans="1:2" x14ac:dyDescent="0.25">
      <c r="A136" s="5">
        <v>1.25</v>
      </c>
      <c r="B136" s="32">
        <v>2.5301724137933861E-3</v>
      </c>
    </row>
    <row r="137" spans="1:2" x14ac:dyDescent="0.25">
      <c r="A137" s="5">
        <v>1.375</v>
      </c>
      <c r="B137" s="32">
        <v>-1.061111111111126E-2</v>
      </c>
    </row>
    <row r="138" spans="1:2" x14ac:dyDescent="0.25">
      <c r="A138" s="5">
        <v>1.5</v>
      </c>
      <c r="B138" s="32">
        <v>8.1851851851852953E-3</v>
      </c>
    </row>
    <row r="139" spans="1:2" x14ac:dyDescent="0.25">
      <c r="A139" s="5">
        <v>1.625</v>
      </c>
      <c r="B139" s="32">
        <v>1.151562500000025E-2</v>
      </c>
    </row>
    <row r="140" spans="1:2" x14ac:dyDescent="0.25">
      <c r="A140" s="5">
        <v>1.75</v>
      </c>
      <c r="B140" s="32">
        <v>7.8437499999999272E-3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mj8LdP9tUhfeAf5Mf2PV2mLp5vBrSzN1NTvoYe0yI7ggh9cYKTXLJ3/kkH5eDkuialuFLONN3rO39BY/UU4bHw==" saltValue="EIpaF371LVgcCtAkMdySN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29.556397463683361</v>
      </c>
      <c r="C41" s="6">
        <f>29.5563974636833 * $B$36 / 100</f>
        <v>29.5563974636833</v>
      </c>
      <c r="D41" s="6">
        <v>3.7240403995408511</v>
      </c>
      <c r="E41" s="7">
        <f>3.72404039954085 * $B$36 / 100</f>
        <v>3.7240403995408502</v>
      </c>
    </row>
    <row r="42" spans="1:5" x14ac:dyDescent="0.25">
      <c r="A42" s="5">
        <v>148</v>
      </c>
      <c r="B42" s="6">
        <v>31.78171808807474</v>
      </c>
      <c r="C42" s="6">
        <f>31.7817180880747 * $B$36 / 100</f>
        <v>31.781718088074697</v>
      </c>
      <c r="D42" s="6">
        <v>4.0044258530572217</v>
      </c>
      <c r="E42" s="7">
        <f>4.00442585305722 * $B$36 / 100</f>
        <v>4.0044258530572199</v>
      </c>
    </row>
    <row r="43" spans="1:5" x14ac:dyDescent="0.25">
      <c r="A43" s="5">
        <v>168</v>
      </c>
      <c r="B43" s="6">
        <v>33.861107161882451</v>
      </c>
      <c r="C43" s="6">
        <f>33.8611071618824 * $B$36 / 100</f>
        <v>33.861107161882401</v>
      </c>
      <c r="D43" s="6">
        <v>4.2664242554923844</v>
      </c>
      <c r="E43" s="7">
        <f>4.26642425549238 * $B$36 / 100</f>
        <v>4.2664242554923799</v>
      </c>
    </row>
    <row r="44" spans="1:5" x14ac:dyDescent="0.25">
      <c r="A44" s="5">
        <v>188</v>
      </c>
      <c r="B44" s="6">
        <v>35.819988160622223</v>
      </c>
      <c r="C44" s="6">
        <f>35.8199881606222 * $B$36 / 100</f>
        <v>35.819988160622202</v>
      </c>
      <c r="D44" s="6">
        <v>4.51323890826471</v>
      </c>
      <c r="E44" s="7">
        <f>4.51323890826471 * $B$36 / 100</f>
        <v>4.51323890826471</v>
      </c>
    </row>
    <row r="45" spans="1:5" x14ac:dyDescent="0.25">
      <c r="A45" s="5">
        <v>208</v>
      </c>
      <c r="B45" s="6">
        <v>37.677161854706434</v>
      </c>
      <c r="C45" s="6">
        <f>37.6771618547064 * $B$36 / 100</f>
        <v>37.677161854706398</v>
      </c>
      <c r="D45" s="6">
        <v>4.7472386666666662</v>
      </c>
      <c r="E45" s="7">
        <f>4.74723866666666 * $B$36 / 100</f>
        <v>4.7472386666666599</v>
      </c>
    </row>
    <row r="46" spans="1:5" x14ac:dyDescent="0.25">
      <c r="A46" s="5">
        <v>228</v>
      </c>
      <c r="B46" s="6">
        <v>39.266581421189088</v>
      </c>
      <c r="C46" s="6">
        <f>39.266581421189 * $B$36 / 100</f>
        <v>39.266581421189002</v>
      </c>
      <c r="D46" s="6">
        <v>4.9475020000000001</v>
      </c>
      <c r="E46" s="7">
        <f>4.947502 * $B$36 / 100</f>
        <v>4.9475020000000001</v>
      </c>
    </row>
    <row r="47" spans="1:5" x14ac:dyDescent="0.25">
      <c r="A47" s="5">
        <v>248</v>
      </c>
      <c r="B47" s="6">
        <v>40.856000987671742</v>
      </c>
      <c r="C47" s="6">
        <f>40.8560009876717 * $B$36 / 100</f>
        <v>40.856000987671699</v>
      </c>
      <c r="D47" s="6">
        <v>5.1477653333333331</v>
      </c>
      <c r="E47" s="7">
        <f>5.14776533333333 * $B$36 / 100</f>
        <v>5.1477653333333304</v>
      </c>
    </row>
    <row r="48" spans="1:5" x14ac:dyDescent="0.25">
      <c r="A48" s="5">
        <v>268</v>
      </c>
      <c r="B48" s="6">
        <v>42.445420554154403</v>
      </c>
      <c r="C48" s="6">
        <f>42.4454205541543 * $B$36 / 100</f>
        <v>42.44542055415431</v>
      </c>
      <c r="D48" s="6">
        <v>5.348028666666667</v>
      </c>
      <c r="E48" s="7">
        <f>5.34802866666666 * $B$36 / 100</f>
        <v>5.3480286666666599</v>
      </c>
    </row>
    <row r="49" spans="1:5" x14ac:dyDescent="0.25">
      <c r="A49" s="5">
        <v>288</v>
      </c>
      <c r="B49" s="6">
        <v>44.034840120637043</v>
      </c>
      <c r="C49" s="6">
        <f>44.034840120637 * $B$36 / 100</f>
        <v>44.034840120637</v>
      </c>
      <c r="D49" s="6">
        <v>5.5482919999999991</v>
      </c>
      <c r="E49" s="7">
        <f>5.54829199999999 * $B$36 / 100</f>
        <v>5.5482919999999902</v>
      </c>
    </row>
    <row r="50" spans="1:5" x14ac:dyDescent="0.25">
      <c r="A50" s="5">
        <v>308</v>
      </c>
      <c r="B50" s="6">
        <v>45.543147145452288</v>
      </c>
      <c r="C50" s="6">
        <f>45.5431471454522 * $B$36 / 100</f>
        <v>45.543147145452203</v>
      </c>
      <c r="D50" s="6">
        <v>5.7383353333333327</v>
      </c>
      <c r="E50" s="7">
        <f>5.73833533333333 * $B$36 / 100</f>
        <v>5.73833533333333</v>
      </c>
    </row>
    <row r="51" spans="1:5" x14ac:dyDescent="0.25">
      <c r="A51" s="5">
        <v>328</v>
      </c>
      <c r="B51" s="6">
        <v>46.929785357766448</v>
      </c>
      <c r="C51" s="6">
        <f>46.9297853577664 * $B$36 / 100</f>
        <v>46.929785357766399</v>
      </c>
      <c r="D51" s="6">
        <v>5.9130486666666657</v>
      </c>
      <c r="E51" s="7">
        <f>5.91304866666666 * $B$36 / 100</f>
        <v>5.9130486666666604</v>
      </c>
    </row>
    <row r="52" spans="1:5" x14ac:dyDescent="0.25">
      <c r="A52" s="5">
        <v>348</v>
      </c>
      <c r="B52" s="6">
        <v>48.316423570080602</v>
      </c>
      <c r="C52" s="6">
        <f>48.3164235700806 * $B$36 / 100</f>
        <v>48.316423570080609</v>
      </c>
      <c r="D52" s="6">
        <v>6.0877619999999997</v>
      </c>
      <c r="E52" s="7">
        <f>6.087762 * $B$36 / 100</f>
        <v>6.0877620000000006</v>
      </c>
    </row>
    <row r="53" spans="1:5" x14ac:dyDescent="0.25">
      <c r="A53" s="5">
        <v>368</v>
      </c>
      <c r="B53" s="6">
        <v>49.703061782394762</v>
      </c>
      <c r="C53" s="6">
        <f>49.7030617823947 * $B$36 / 100</f>
        <v>49.703061782394698</v>
      </c>
      <c r="D53" s="6">
        <v>6.2624753333333336</v>
      </c>
      <c r="E53" s="7">
        <f>6.26247533333333 * $B$36 / 100</f>
        <v>6.2624753333333301</v>
      </c>
    </row>
    <row r="54" spans="1:5" x14ac:dyDescent="0.25">
      <c r="A54" s="5">
        <v>388</v>
      </c>
      <c r="B54" s="6">
        <v>51.089699994708909</v>
      </c>
      <c r="C54" s="6">
        <f>51.0896999947089 * $B$36 / 100</f>
        <v>51.089699994708901</v>
      </c>
      <c r="D54" s="6">
        <v>6.4371886666666676</v>
      </c>
      <c r="E54" s="7">
        <f>6.43718866666666 * $B$36 / 100</f>
        <v>6.4371886666666596</v>
      </c>
    </row>
    <row r="55" spans="1:5" x14ac:dyDescent="0.25">
      <c r="A55" s="5">
        <v>408</v>
      </c>
      <c r="B55" s="6">
        <v>52.399860667736647</v>
      </c>
      <c r="C55" s="6">
        <f>52.3998606677366 * $B$36 / 100</f>
        <v>52.39986066773659</v>
      </c>
      <c r="D55" s="6">
        <v>6.6022659999999993</v>
      </c>
      <c r="E55" s="7">
        <f>6.60226599999999 * $B$36 / 100</f>
        <v>6.6022659999999904</v>
      </c>
    </row>
    <row r="56" spans="1:5" x14ac:dyDescent="0.25">
      <c r="A56" s="5">
        <v>428</v>
      </c>
      <c r="B56" s="6">
        <v>53.595305031834783</v>
      </c>
      <c r="C56" s="6">
        <f>53.5953050318347 * $B$36 / 100</f>
        <v>53.595305031834698</v>
      </c>
      <c r="D56" s="6">
        <v>6.752889333333334</v>
      </c>
      <c r="E56" s="7">
        <f>6.75288933333333 * $B$36 / 100</f>
        <v>6.7528893333333304</v>
      </c>
    </row>
    <row r="57" spans="1:5" x14ac:dyDescent="0.25">
      <c r="A57" s="5">
        <v>448</v>
      </c>
      <c r="B57" s="6">
        <v>54.790749395932913</v>
      </c>
      <c r="C57" s="6">
        <f>54.7907493959329 * $B$36 / 100</f>
        <v>54.790749395932899</v>
      </c>
      <c r="D57" s="6">
        <v>6.9035126666666669</v>
      </c>
      <c r="E57" s="7">
        <f>6.90351266666666 * $B$36 / 100</f>
        <v>6.9035126666666597</v>
      </c>
    </row>
    <row r="58" spans="1:5" x14ac:dyDescent="0.25">
      <c r="A58" s="5">
        <v>468</v>
      </c>
      <c r="B58" s="6">
        <v>55.986193760031043</v>
      </c>
      <c r="C58" s="6">
        <f>55.986193760031 * $B$36 / 100</f>
        <v>55.986193760031</v>
      </c>
      <c r="D58" s="6">
        <v>7.0541359999999997</v>
      </c>
      <c r="E58" s="7">
        <f>7.054136 * $B$36 / 100</f>
        <v>7.0541359999999997</v>
      </c>
    </row>
    <row r="59" spans="1:5" x14ac:dyDescent="0.25">
      <c r="A59" s="5">
        <v>488</v>
      </c>
      <c r="B59" s="6">
        <v>57.181638124129179</v>
      </c>
      <c r="C59" s="6">
        <f>57.1816381241291 * $B$36 / 100</f>
        <v>57.181638124129101</v>
      </c>
      <c r="D59" s="6">
        <v>7.2047593333333344</v>
      </c>
      <c r="E59" s="7">
        <f>7.20475933333333 * $B$36 / 100</f>
        <v>7.2047593333333309</v>
      </c>
    </row>
    <row r="60" spans="1:5" x14ac:dyDescent="0.25">
      <c r="A60" s="5">
        <v>508</v>
      </c>
      <c r="B60" s="6">
        <v>58.329959964020532</v>
      </c>
      <c r="C60" s="6">
        <f>58.3299599640205 * $B$36 / 100</f>
        <v>58.329959964020503</v>
      </c>
      <c r="D60" s="6">
        <v>7.3494453333333327</v>
      </c>
      <c r="E60" s="7">
        <f>7.34944533333333 * $B$36 / 100</f>
        <v>7.3494453333333301</v>
      </c>
    </row>
    <row r="61" spans="1:5" x14ac:dyDescent="0.25">
      <c r="A61" s="5">
        <v>528</v>
      </c>
      <c r="B61" s="6">
        <v>59.407598017601721</v>
      </c>
      <c r="C61" s="6">
        <f>59.4075980176017 * $B$36 / 100</f>
        <v>59.407598017601707</v>
      </c>
      <c r="D61" s="6">
        <v>7.4852253333333332</v>
      </c>
      <c r="E61" s="7">
        <f>7.48522533333333 * $B$36 / 100</f>
        <v>7.4852253333333296</v>
      </c>
    </row>
    <row r="62" spans="1:5" x14ac:dyDescent="0.25">
      <c r="A62" s="5">
        <v>548</v>
      </c>
      <c r="B62" s="6">
        <v>60.485236071182911</v>
      </c>
      <c r="C62" s="6">
        <f>60.4852360711829 * $B$36 / 100</f>
        <v>60.485236071182896</v>
      </c>
      <c r="D62" s="6">
        <v>7.6210053333333327</v>
      </c>
      <c r="E62" s="7">
        <f>7.62100533333333 * $B$36 / 100</f>
        <v>7.6210053333333301</v>
      </c>
    </row>
    <row r="63" spans="1:5" x14ac:dyDescent="0.25">
      <c r="A63" s="5">
        <v>568</v>
      </c>
      <c r="B63" s="6">
        <v>61.5628741247641</v>
      </c>
      <c r="C63" s="6">
        <f>61.5628741247641 * $B$36 / 100</f>
        <v>61.5628741247641</v>
      </c>
      <c r="D63" s="6">
        <v>7.7567853333333332</v>
      </c>
      <c r="E63" s="7">
        <f>7.75678533333333 * $B$36 / 100</f>
        <v>7.7567853333333296</v>
      </c>
    </row>
    <row r="64" spans="1:5" x14ac:dyDescent="0.25">
      <c r="A64" s="5">
        <v>588</v>
      </c>
      <c r="B64" s="6">
        <v>62.64051217834529</v>
      </c>
      <c r="C64" s="6">
        <f>62.6405121783452 * $B$36 / 100</f>
        <v>62.640512178345197</v>
      </c>
      <c r="D64" s="6">
        <v>7.8925653333333319</v>
      </c>
      <c r="E64" s="7">
        <f>7.89256533333333 * $B$36 / 100</f>
        <v>7.8925653333333301</v>
      </c>
    </row>
    <row r="65" spans="1:18" x14ac:dyDescent="0.25">
      <c r="A65" s="5">
        <v>608</v>
      </c>
      <c r="B65" s="6">
        <v>63.696919073858368</v>
      </c>
      <c r="C65" s="6">
        <f>63.6969190738583 * $B$36 / 100</f>
        <v>63.696919073858297</v>
      </c>
      <c r="D65" s="6">
        <v>8.0256702545971024</v>
      </c>
      <c r="E65" s="7">
        <f>8.0256702545971 * $B$36 / 100</f>
        <v>8.0256702545971006</v>
      </c>
    </row>
    <row r="66" spans="1:18" x14ac:dyDescent="0.25">
      <c r="A66" s="5">
        <v>628</v>
      </c>
      <c r="B66" s="6">
        <v>64.736089108301115</v>
      </c>
      <c r="C66" s="6">
        <f>64.7360891083011 * $B$36 / 100</f>
        <v>64.736089108301101</v>
      </c>
      <c r="D66" s="6">
        <v>8.1566033696701439</v>
      </c>
      <c r="E66" s="7">
        <f>8.15660336967014 * $B$36 / 100</f>
        <v>8.1566033696701403</v>
      </c>
    </row>
    <row r="67" spans="1:18" x14ac:dyDescent="0.25">
      <c r="A67" s="5">
        <v>648</v>
      </c>
      <c r="B67" s="6">
        <v>65.758839455803511</v>
      </c>
      <c r="C67" s="6">
        <f>65.7588394558035 * $B$36 / 100</f>
        <v>65.758839455803496</v>
      </c>
      <c r="D67" s="6">
        <v>8.2854676406768952</v>
      </c>
      <c r="E67" s="7">
        <f>8.28546764067689 * $B$36 / 100</f>
        <v>8.2854676406768899</v>
      </c>
    </row>
    <row r="68" spans="1:18" x14ac:dyDescent="0.25">
      <c r="A68" s="5">
        <v>668</v>
      </c>
      <c r="B68" s="6">
        <v>66.765924692992769</v>
      </c>
      <c r="C68" s="6">
        <f>66.7659246929927 * $B$36 / 100</f>
        <v>66.765924692992698</v>
      </c>
      <c r="D68" s="6">
        <v>8.4123581425955489</v>
      </c>
      <c r="E68" s="7">
        <f>8.41235814259554 * $B$36 / 100</f>
        <v>8.41235814259554</v>
      </c>
    </row>
    <row r="69" spans="1:18" x14ac:dyDescent="0.25">
      <c r="A69" s="5">
        <v>688</v>
      </c>
      <c r="B69" s="6">
        <v>67.758043313296909</v>
      </c>
      <c r="C69" s="6">
        <f>67.7580433132969 * $B$36 / 100</f>
        <v>67.758043313296895</v>
      </c>
      <c r="D69" s="6">
        <v>8.5373628840458249</v>
      </c>
      <c r="E69" s="7">
        <f>8.53736288404582 * $B$36 / 100</f>
        <v>8.5373628840458196</v>
      </c>
    </row>
    <row r="70" spans="1:18" x14ac:dyDescent="0.25">
      <c r="A70" s="5">
        <v>708</v>
      </c>
      <c r="B70" s="6">
        <v>68.735843394715531</v>
      </c>
      <c r="C70" s="6">
        <f>68.7358433947155 * $B$36 / 100</f>
        <v>68.735843394715502</v>
      </c>
      <c r="D70" s="6">
        <v>8.6605635214155008</v>
      </c>
      <c r="E70" s="7">
        <f>8.6605635214155 * $B$36 / 100</f>
        <v>8.6605635214155008</v>
      </c>
    </row>
    <row r="71" spans="1:18" x14ac:dyDescent="0.25">
      <c r="A71" s="5">
        <v>728</v>
      </c>
      <c r="B71" s="6">
        <v>69.699927551749283</v>
      </c>
      <c r="C71" s="6">
        <f>69.6999275517492 * $B$36 / 100</f>
        <v>69.699927551749198</v>
      </c>
      <c r="D71" s="6">
        <v>8.7820359827925163</v>
      </c>
      <c r="E71" s="7">
        <f>8.78203598279251 * $B$36 / 100</f>
        <v>8.7820359827925092</v>
      </c>
    </row>
    <row r="72" spans="1:18" x14ac:dyDescent="0.25">
      <c r="A72" s="5">
        <v>748</v>
      </c>
      <c r="B72" s="6">
        <v>70.650857278983793</v>
      </c>
      <c r="C72" s="6">
        <f>70.6508572789837 * $B$36 / 100</f>
        <v>70.650857278983693</v>
      </c>
      <c r="D72" s="6">
        <v>8.9018510152468941</v>
      </c>
      <c r="E72" s="7">
        <f>8.90185101524689 * $B$36 / 100</f>
        <v>8.9018510152468906</v>
      </c>
    </row>
    <row r="73" spans="1:18" x14ac:dyDescent="0.25">
      <c r="A73" s="8">
        <v>768</v>
      </c>
      <c r="B73" s="9">
        <v>71.589156775251752</v>
      </c>
      <c r="C73" s="9">
        <f>71.5891567752517 * $B$36 / 100</f>
        <v>71.589156775251695</v>
      </c>
      <c r="D73" s="9">
        <v>9.0200746666666642</v>
      </c>
      <c r="E73" s="10">
        <f>9.02007466666666 * $B$36 / 100</f>
        <v>9.0200746666666607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4.2868839851918654</v>
      </c>
      <c r="C83" s="31">
        <v>3.3498361644856431</v>
      </c>
      <c r="D83" s="31">
        <v>2.6257000243073558</v>
      </c>
      <c r="E83" s="31">
        <v>2.075230156102458</v>
      </c>
      <c r="F83" s="31">
        <v>1.6631825363121699</v>
      </c>
      <c r="G83" s="31">
        <v>1.358314526373487</v>
      </c>
      <c r="H83" s="31">
        <v>1.133384872719168</v>
      </c>
      <c r="I83" s="31">
        <v>0.96515370677775492</v>
      </c>
      <c r="J83" s="31">
        <v>0.83438254497356135</v>
      </c>
      <c r="K83" s="31">
        <v>0.72583428872666311</v>
      </c>
      <c r="L83" s="31">
        <v>0.62827322445292044</v>
      </c>
      <c r="M83" s="31">
        <v>0.53446502356397141</v>
      </c>
      <c r="N83" s="31">
        <v>0.44117674246718341</v>
      </c>
      <c r="O83" s="31">
        <v>0.34917682256576671</v>
      </c>
      <c r="P83" s="31">
        <v>0.26323509025863612</v>
      </c>
      <c r="Q83" s="31">
        <v>0.19212275694052039</v>
      </c>
      <c r="R83" s="32">
        <v>0.14861241900190689</v>
      </c>
    </row>
    <row r="84" spans="1:18" x14ac:dyDescent="0.25">
      <c r="A84" s="30">
        <v>148</v>
      </c>
      <c r="B84" s="31">
        <v>4.4108895520173759</v>
      </c>
      <c r="C84" s="31">
        <v>3.4402600632639642</v>
      </c>
      <c r="D84" s="31">
        <v>2.688955022358928</v>
      </c>
      <c r="E84" s="31">
        <v>2.1171115649445902</v>
      </c>
      <c r="F84" s="31">
        <v>1.688868211659051</v>
      </c>
      <c r="G84" s="31">
        <v>1.3723648681361771</v>
      </c>
      <c r="H84" s="31">
        <v>1.1397428250056061</v>
      </c>
      <c r="I84" s="31">
        <v>0.96714475789275134</v>
      </c>
      <c r="J84" s="31">
        <v>0.83471472741880215</v>
      </c>
      <c r="K84" s="31">
        <v>0.72659817920070624</v>
      </c>
      <c r="L84" s="31">
        <v>0.63094194385120417</v>
      </c>
      <c r="M84" s="31">
        <v>0.53989423697880501</v>
      </c>
      <c r="N84" s="31">
        <v>0.44960465918775239</v>
      </c>
      <c r="O84" s="31">
        <v>0.36022419607813222</v>
      </c>
      <c r="P84" s="31">
        <v>0.27590521824573611</v>
      </c>
      <c r="Q84" s="31">
        <v>0.20480148128214989</v>
      </c>
      <c r="R84" s="32">
        <v>0.15906812577474841</v>
      </c>
    </row>
    <row r="85" spans="1:18" x14ac:dyDescent="0.25">
      <c r="A85" s="30">
        <v>168</v>
      </c>
      <c r="B85" s="31">
        <v>4.5415758112977311</v>
      </c>
      <c r="C85" s="31">
        <v>3.5362841254127142</v>
      </c>
      <c r="D85" s="31">
        <v>2.7568249089991048</v>
      </c>
      <c r="E85" s="31">
        <v>2.1627178418961059</v>
      </c>
      <c r="F85" s="31">
        <v>1.717483988938687</v>
      </c>
      <c r="G85" s="31">
        <v>1.3886457999575901</v>
      </c>
      <c r="H85" s="31">
        <v>1.14772710977933</v>
      </c>
      <c r="I85" s="31">
        <v>0.97025313822619219</v>
      </c>
      <c r="J85" s="31">
        <v>0.83575049011624325</v>
      </c>
      <c r="K85" s="31">
        <v>0.72774715526330369</v>
      </c>
      <c r="L85" s="31">
        <v>0.63377250847698996</v>
      </c>
      <c r="M85" s="31">
        <v>0.5453573095626858</v>
      </c>
      <c r="N85" s="31">
        <v>0.45803370332150989</v>
      </c>
      <c r="O85" s="31">
        <v>0.3713352195504136</v>
      </c>
      <c r="P85" s="31">
        <v>0.28879677304206908</v>
      </c>
      <c r="Q85" s="31">
        <v>0.2179546635849583</v>
      </c>
      <c r="R85" s="32">
        <v>0.170346575963297</v>
      </c>
    </row>
    <row r="86" spans="1:18" x14ac:dyDescent="0.25">
      <c r="A86" s="30">
        <v>188</v>
      </c>
      <c r="B86" s="31">
        <v>4.6791241185659977</v>
      </c>
      <c r="C86" s="31">
        <v>3.6380746057663762</v>
      </c>
      <c r="D86" s="31">
        <v>2.8294608383637958</v>
      </c>
      <c r="E86" s="31">
        <v>2.2121850403943268</v>
      </c>
      <c r="F86" s="31">
        <v>1.749150820889819</v>
      </c>
      <c r="G86" s="31">
        <v>1.4072631738778869</v>
      </c>
      <c r="H86" s="31">
        <v>1.157428478381918</v>
      </c>
      <c r="I86" s="31">
        <v>0.97455449842107811</v>
      </c>
      <c r="J86" s="31">
        <v>0.83755038301030327</v>
      </c>
      <c r="K86" s="31">
        <v>0.72932666616028508</v>
      </c>
      <c r="L86" s="31">
        <v>0.63679526687752486</v>
      </c>
      <c r="M86" s="31">
        <v>0.55086948916427503</v>
      </c>
      <c r="N86" s="31">
        <v>0.46646402201852588</v>
      </c>
      <c r="O86" s="31">
        <v>0.38249493943411222</v>
      </c>
      <c r="P86" s="31">
        <v>0.30187970040057982</v>
      </c>
      <c r="Q86" s="31">
        <v>0.23153714890328561</v>
      </c>
      <c r="R86" s="32">
        <v>0.18238751392331309</v>
      </c>
    </row>
    <row r="87" spans="1:18" x14ac:dyDescent="0.25">
      <c r="A87" s="30">
        <v>208</v>
      </c>
      <c r="B87" s="31">
        <v>4.8237181322637586</v>
      </c>
      <c r="C87" s="31">
        <v>3.745800062067961</v>
      </c>
      <c r="D87" s="31">
        <v>2.907016267497426</v>
      </c>
      <c r="E87" s="31">
        <v>2.2656515167851041</v>
      </c>
      <c r="F87" s="31">
        <v>1.783991963159717</v>
      </c>
      <c r="G87" s="31">
        <v>1.428325144845755</v>
      </c>
      <c r="H87" s="31">
        <v>1.168939985063483</v>
      </c>
      <c r="I87" s="31">
        <v>0.98012679202893693</v>
      </c>
      <c r="J87" s="31">
        <v>0.84017725895392736</v>
      </c>
      <c r="K87" s="31">
        <v>0.73138446404603119</v>
      </c>
      <c r="L87" s="31">
        <v>0.64004287050861264</v>
      </c>
      <c r="M87" s="31">
        <v>0.55644832654079057</v>
      </c>
      <c r="N87" s="31">
        <v>0.47489806533745782</v>
      </c>
      <c r="O87" s="31">
        <v>0.39369070508930731</v>
      </c>
      <c r="P87" s="31">
        <v>0.31512624898273972</v>
      </c>
      <c r="Q87" s="31">
        <v>0.24550608520001649</v>
      </c>
      <c r="R87" s="32">
        <v>0.195132986919095</v>
      </c>
    </row>
    <row r="88" spans="1:18" x14ac:dyDescent="0.25">
      <c r="A88" s="30">
        <v>228</v>
      </c>
      <c r="B88" s="31">
        <v>4.9755438137411314</v>
      </c>
      <c r="C88" s="31">
        <v>3.8596313549689931</v>
      </c>
      <c r="D88" s="31">
        <v>2.9896469563529431</v>
      </c>
      <c r="E88" s="31">
        <v>2.323257930322804</v>
      </c>
      <c r="F88" s="31">
        <v>1.8221329743041681</v>
      </c>
      <c r="G88" s="31">
        <v>1.451942170718405</v>
      </c>
      <c r="H88" s="31">
        <v>1.1823569869826489</v>
      </c>
      <c r="I88" s="31">
        <v>0.98705027550981073</v>
      </c>
      <c r="J88" s="31">
        <v>0.84369627370858635</v>
      </c>
      <c r="K88" s="31">
        <v>0.7339706039834144</v>
      </c>
      <c r="L88" s="31">
        <v>0.64355027373454088</v>
      </c>
      <c r="M88" s="31">
        <v>0.56211367535796875</v>
      </c>
      <c r="N88" s="31">
        <v>0.48334058624544157</v>
      </c>
      <c r="O88" s="31">
        <v>0.40491216878453068</v>
      </c>
      <c r="P88" s="31">
        <v>0.32851097035854693</v>
      </c>
      <c r="Q88" s="31">
        <v>0.2598209233465702</v>
      </c>
      <c r="R88" s="32">
        <v>0.20852734512347121</v>
      </c>
    </row>
    <row r="89" spans="1:18" x14ac:dyDescent="0.25">
      <c r="A89" s="30">
        <v>248</v>
      </c>
      <c r="B89" s="31">
        <v>5.1347894272567487</v>
      </c>
      <c r="C89" s="31">
        <v>3.9797416480295378</v>
      </c>
      <c r="D89" s="31">
        <v>3.07751096779183</v>
      </c>
      <c r="E89" s="31">
        <v>2.385147243170326</v>
      </c>
      <c r="F89" s="31">
        <v>1.8637017157874911</v>
      </c>
      <c r="G89" s="31">
        <v>1.4782270122615691</v>
      </c>
      <c r="H89" s="31">
        <v>1.197777144206573</v>
      </c>
      <c r="I89" s="31">
        <v>0.99540750823228519</v>
      </c>
      <c r="J89" s="31">
        <v>0.8481748859442757</v>
      </c>
      <c r="K89" s="31">
        <v>0.73713744394386449</v>
      </c>
      <c r="L89" s="31">
        <v>0.64735473382816011</v>
      </c>
      <c r="M89" s="31">
        <v>0.56788769219004565</v>
      </c>
      <c r="N89" s="31">
        <v>0.49179864061814099</v>
      </c>
      <c r="O89" s="31">
        <v>0.41615128569689841</v>
      </c>
      <c r="P89" s="31">
        <v>0.34201071900649188</v>
      </c>
      <c r="Q89" s="31">
        <v>0.27444341712288173</v>
      </c>
      <c r="R89" s="32">
        <v>0.2225172416178261</v>
      </c>
    </row>
    <row r="90" spans="1:18" x14ac:dyDescent="0.25">
      <c r="A90" s="30">
        <v>268</v>
      </c>
      <c r="B90" s="31">
        <v>5.3016455399777724</v>
      </c>
      <c r="C90" s="31">
        <v>4.1063064077181686</v>
      </c>
      <c r="D90" s="31">
        <v>3.170768667584082</v>
      </c>
      <c r="E90" s="31">
        <v>2.4514647203990849</v>
      </c>
      <c r="F90" s="31">
        <v>1.908828351982522</v>
      </c>
      <c r="G90" s="31">
        <v>1.5072947331495099</v>
      </c>
      <c r="H90" s="31">
        <v>1.2153004197109341</v>
      </c>
      <c r="I90" s="31">
        <v>1.005283352473457</v>
      </c>
      <c r="J90" s="31">
        <v>0.85368285723951509</v>
      </c>
      <c r="K90" s="31">
        <v>0.74093964480730723</v>
      </c>
      <c r="L90" s="31">
        <v>0.6514958109708191</v>
      </c>
      <c r="M90" s="31">
        <v>0.57379483651980501</v>
      </c>
      <c r="N90" s="31">
        <v>0.50028158723976013</v>
      </c>
      <c r="O90" s="31">
        <v>0.42740231391201722</v>
      </c>
      <c r="P90" s="31">
        <v>0.35560465231361588</v>
      </c>
      <c r="Q90" s="31">
        <v>0.2893376232174027</v>
      </c>
      <c r="R90" s="32">
        <v>0.2370516323919851</v>
      </c>
    </row>
    <row r="91" spans="1:18" x14ac:dyDescent="0.25">
      <c r="A91" s="30">
        <v>288</v>
      </c>
      <c r="B91" s="31">
        <v>5.4763050219798881</v>
      </c>
      <c r="C91" s="31">
        <v>4.2395034034119909</v>
      </c>
      <c r="D91" s="31">
        <v>3.2695827244082252</v>
      </c>
      <c r="E91" s="31">
        <v>2.5223579299890289</v>
      </c>
      <c r="F91" s="31">
        <v>1.957645350170627</v>
      </c>
      <c r="G91" s="31">
        <v>1.5392626999650101</v>
      </c>
      <c r="H91" s="31">
        <v>1.235029079379935</v>
      </c>
      <c r="I91" s="31">
        <v>1.016764973418943</v>
      </c>
      <c r="J91" s="31">
        <v>0.86029225208133986</v>
      </c>
      <c r="K91" s="31">
        <v>0.74543417036220738</v>
      </c>
      <c r="L91" s="31">
        <v>0.65601536825240192</v>
      </c>
      <c r="M91" s="31">
        <v>0.57986187073854389</v>
      </c>
      <c r="N91" s="31">
        <v>0.50880108780302014</v>
      </c>
      <c r="O91" s="31">
        <v>0.43866181442402669</v>
      </c>
      <c r="P91" s="31">
        <v>0.36927423057548131</v>
      </c>
      <c r="Q91" s="31">
        <v>0.30446990122709389</v>
      </c>
      <c r="R91" s="32">
        <v>0.25208177634437939</v>
      </c>
    </row>
    <row r="92" spans="1:18" x14ac:dyDescent="0.25">
      <c r="A92" s="30">
        <v>308</v>
      </c>
      <c r="B92" s="31">
        <v>5.6589630462472984</v>
      </c>
      <c r="C92" s="31">
        <v>4.3795127073966347</v>
      </c>
      <c r="D92" s="31">
        <v>3.3741181098513029</v>
      </c>
      <c r="E92" s="31">
        <v>2.5979767428286218</v>
      </c>
      <c r="F92" s="31">
        <v>2.010287480541689</v>
      </c>
      <c r="G92" s="31">
        <v>1.5742505821993671</v>
      </c>
      <c r="H92" s="31">
        <v>1.2570676920062971</v>
      </c>
      <c r="I92" s="31">
        <v>1.0299418391628881</v>
      </c>
      <c r="J92" s="31">
        <v>0.86807743786532143</v>
      </c>
      <c r="K92" s="31">
        <v>0.75068028730554914</v>
      </c>
      <c r="L92" s="31">
        <v>0.66095757167130575</v>
      </c>
      <c r="M92" s="31">
        <v>0.58611786014609724</v>
      </c>
      <c r="N92" s="31">
        <v>0.51737110690916654</v>
      </c>
      <c r="O92" s="31">
        <v>0.44992865113559688</v>
      </c>
      <c r="P92" s="31">
        <v>0.38300321699616557</v>
      </c>
      <c r="Q92" s="31">
        <v>0.31980891365748942</v>
      </c>
      <c r="R92" s="32">
        <v>0.26756123528191372</v>
      </c>
    </row>
    <row r="93" spans="1:18" x14ac:dyDescent="0.25">
      <c r="A93" s="30">
        <v>328</v>
      </c>
      <c r="B93" s="31">
        <v>5.8498170886727472</v>
      </c>
      <c r="C93" s="31">
        <v>4.5265166948662534</v>
      </c>
      <c r="D93" s="31">
        <v>3.484542098408892</v>
      </c>
      <c r="E93" s="31">
        <v>2.67847333271486</v>
      </c>
      <c r="F93" s="31">
        <v>2.0668918161941261</v>
      </c>
      <c r="G93" s="31">
        <v>1.6123803522524309</v>
      </c>
      <c r="H93" s="31">
        <v>1.281523129291283</v>
      </c>
      <c r="I93" s="31">
        <v>1.0449057207079671</v>
      </c>
      <c r="J93" s="31">
        <v>0.87711508489554879</v>
      </c>
      <c r="K93" s="31">
        <v>0.75673956524284669</v>
      </c>
      <c r="L93" s="31">
        <v>0.6663688901344722</v>
      </c>
      <c r="M93" s="31">
        <v>0.59259417295081018</v>
      </c>
      <c r="N93" s="31">
        <v>0.52600791206796593</v>
      </c>
      <c r="O93" s="31">
        <v>0.46120399085790542</v>
      </c>
      <c r="P93" s="31">
        <v>0.39677767768829142</v>
      </c>
      <c r="Q93" s="31">
        <v>0.33532562592260001</v>
      </c>
      <c r="R93" s="32">
        <v>0.28344587392006909</v>
      </c>
    </row>
    <row r="94" spans="1:18" x14ac:dyDescent="0.25">
      <c r="A94" s="30">
        <v>348</v>
      </c>
      <c r="B94" s="31">
        <v>6.0490669280574867</v>
      </c>
      <c r="C94" s="31">
        <v>4.6807000439235251</v>
      </c>
      <c r="D94" s="31">
        <v>3.6010242674850912</v>
      </c>
      <c r="E94" s="31">
        <v>2.764002176353257</v>
      </c>
      <c r="F94" s="31">
        <v>2.1275977331348712</v>
      </c>
      <c r="G94" s="31">
        <v>1.6537762854325431</v>
      </c>
      <c r="H94" s="31">
        <v>1.3085045658446579</v>
      </c>
      <c r="I94" s="31">
        <v>1.0617506919653781</v>
      </c>
      <c r="J94" s="31">
        <v>0.88748416638463623</v>
      </c>
      <c r="K94" s="31">
        <v>0.76367587668813841</v>
      </c>
      <c r="L94" s="31">
        <v>0.67229809545735653</v>
      </c>
      <c r="M94" s="31">
        <v>0.59932448026954643</v>
      </c>
      <c r="N94" s="31">
        <v>0.53473007369771264</v>
      </c>
      <c r="O94" s="31">
        <v>0.47249130331069022</v>
      </c>
      <c r="P94" s="31">
        <v>0.41058598167299842</v>
      </c>
      <c r="Q94" s="31">
        <v>0.35099330634498233</v>
      </c>
      <c r="R94" s="32">
        <v>0.29969385988276909</v>
      </c>
    </row>
    <row r="95" spans="1:18" x14ac:dyDescent="0.25">
      <c r="A95" s="30">
        <v>368</v>
      </c>
      <c r="B95" s="31">
        <v>6.2569146461112943</v>
      </c>
      <c r="C95" s="31">
        <v>4.842249735579645</v>
      </c>
      <c r="D95" s="31">
        <v>3.723736497392518</v>
      </c>
      <c r="E95" s="31">
        <v>2.8547200533578572</v>
      </c>
      <c r="F95" s="31">
        <v>2.1925469102793822</v>
      </c>
      <c r="G95" s="31">
        <v>1.6985649599565871</v>
      </c>
      <c r="H95" s="31">
        <v>1.338123479184725</v>
      </c>
      <c r="I95" s="31">
        <v>1.0805731297548331</v>
      </c>
      <c r="J95" s="31">
        <v>0.89926595845372548</v>
      </c>
      <c r="K95" s="31">
        <v>0.77155539706396425</v>
      </c>
      <c r="L95" s="31">
        <v>0.67879626236392099</v>
      </c>
      <c r="M95" s="31">
        <v>0.60634475612772232</v>
      </c>
      <c r="N95" s="31">
        <v>0.54355846512523898</v>
      </c>
      <c r="O95" s="31">
        <v>0.48379636112214919</v>
      </c>
      <c r="P95" s="31">
        <v>0.42441880087990941</v>
      </c>
      <c r="Q95" s="31">
        <v>0.36678752615571142</v>
      </c>
      <c r="R95" s="32">
        <v>0.31626566370253428</v>
      </c>
    </row>
    <row r="96" spans="1:18" x14ac:dyDescent="0.25">
      <c r="A96" s="30">
        <v>388</v>
      </c>
      <c r="B96" s="31">
        <v>6.4735646274524834</v>
      </c>
      <c r="C96" s="31">
        <v>5.011355053754345</v>
      </c>
      <c r="D96" s="31">
        <v>3.8528529713523181</v>
      </c>
      <c r="E96" s="31">
        <v>2.950786046251221</v>
      </c>
      <c r="F96" s="31">
        <v>2.26188332945165</v>
      </c>
      <c r="G96" s="31">
        <v>1.7468752569499679</v>
      </c>
      <c r="H96" s="31">
        <v>1.3704936497383089</v>
      </c>
      <c r="I96" s="31">
        <v>1.1014717138045831</v>
      </c>
      <c r="J96" s="31">
        <v>0.9125440401324767</v>
      </c>
      <c r="K96" s="31">
        <v>0.78044660470143468</v>
      </c>
      <c r="L96" s="31">
        <v>0.68591676848669259</v>
      </c>
      <c r="M96" s="31">
        <v>0.61369327745924995</v>
      </c>
      <c r="N96" s="31">
        <v>0.55251626258585418</v>
      </c>
      <c r="O96" s="31">
        <v>0.49512723982908119</v>
      </c>
      <c r="P96" s="31">
        <v>0.43826911014722819</v>
      </c>
      <c r="Q96" s="31">
        <v>0.38268615949438339</v>
      </c>
      <c r="R96" s="32">
        <v>0.33312405882039903</v>
      </c>
    </row>
    <row r="97" spans="1:18" x14ac:dyDescent="0.25">
      <c r="A97" s="30">
        <v>408</v>
      </c>
      <c r="B97" s="31">
        <v>6.6992235596078773</v>
      </c>
      <c r="C97" s="31">
        <v>5.1882075852758689</v>
      </c>
      <c r="D97" s="31">
        <v>3.988550175494161</v>
      </c>
      <c r="E97" s="31">
        <v>3.052361540464442</v>
      </c>
      <c r="F97" s="31">
        <v>2.3357532753841772</v>
      </c>
      <c r="G97" s="31">
        <v>1.798838360446614</v>
      </c>
      <c r="H97" s="31">
        <v>1.405731160840757</v>
      </c>
      <c r="I97" s="31">
        <v>1.124547426751392</v>
      </c>
      <c r="J97" s="31">
        <v>0.92740429335907715</v>
      </c>
      <c r="K97" s="31">
        <v>0.79042028084013605</v>
      </c>
      <c r="L97" s="31">
        <v>0.69371529436667689</v>
      </c>
      <c r="M97" s="31">
        <v>0.6214106241065771</v>
      </c>
      <c r="N97" s="31">
        <v>0.56162894522345042</v>
      </c>
      <c r="O97" s="31">
        <v>0.50649431787676669</v>
      </c>
      <c r="P97" s="31">
        <v>0.45213218722165399</v>
      </c>
      <c r="Q97" s="31">
        <v>0.39866938340912828</v>
      </c>
      <c r="R97" s="32">
        <v>0.35023412158589551</v>
      </c>
    </row>
    <row r="98" spans="1:18" x14ac:dyDescent="0.25">
      <c r="A98" s="30">
        <v>428</v>
      </c>
      <c r="B98" s="31">
        <v>6.9341004330128371</v>
      </c>
      <c r="C98" s="31">
        <v>5.3730012198810027</v>
      </c>
      <c r="D98" s="31">
        <v>4.1310068988562421</v>
      </c>
      <c r="E98" s="31">
        <v>3.15961022433713</v>
      </c>
      <c r="F98" s="31">
        <v>2.4143053357180051</v>
      </c>
      <c r="G98" s="31">
        <v>1.85458775738898</v>
      </c>
      <c r="H98" s="31">
        <v>1.443954398735946</v>
      </c>
      <c r="I98" s="31">
        <v>1.1499035541405549</v>
      </c>
      <c r="J98" s="31">
        <v>0.94393490298024152</v>
      </c>
      <c r="K98" s="31">
        <v>0.80154950962820803</v>
      </c>
      <c r="L98" s="31">
        <v>0.70224982345343812</v>
      </c>
      <c r="M98" s="31">
        <v>0.62953967882067208</v>
      </c>
      <c r="N98" s="31">
        <v>0.57092429509041587</v>
      </c>
      <c r="O98" s="31">
        <v>0.51791027661898781</v>
      </c>
      <c r="P98" s="31">
        <v>0.46600561275843688</v>
      </c>
      <c r="Q98" s="31">
        <v>0.41471967785660618</v>
      </c>
      <c r="R98" s="32">
        <v>0.36756323125710832</v>
      </c>
    </row>
    <row r="99" spans="1:18" x14ac:dyDescent="0.25">
      <c r="A99" s="30">
        <v>448</v>
      </c>
      <c r="B99" s="31">
        <v>7.1784065410112374</v>
      </c>
      <c r="C99" s="31">
        <v>5.5659321502150298</v>
      </c>
      <c r="D99" s="31">
        <v>4.2804042333852772</v>
      </c>
      <c r="E99" s="31">
        <v>3.2726980891174189</v>
      </c>
      <c r="F99" s="31">
        <v>2.4976904010026781</v>
      </c>
      <c r="G99" s="31">
        <v>1.914259237628039</v>
      </c>
      <c r="H99" s="31">
        <v>1.485284052576259</v>
      </c>
      <c r="I99" s="31">
        <v>1.177645684425882</v>
      </c>
      <c r="J99" s="31">
        <v>0.96222635675120316</v>
      </c>
      <c r="K99" s="31">
        <v>0.81390967812230453</v>
      </c>
      <c r="L99" s="31">
        <v>0.71158064210503225</v>
      </c>
      <c r="M99" s="31">
        <v>0.63812562726102429</v>
      </c>
      <c r="N99" s="31">
        <v>0.58043239714765527</v>
      </c>
      <c r="O99" s="31">
        <v>0.52939010031810696</v>
      </c>
      <c r="P99" s="31">
        <v>0.47988927032130152</v>
      </c>
      <c r="Q99" s="31">
        <v>0.43082182570196548</v>
      </c>
      <c r="R99" s="32">
        <v>0.38508107000057729</v>
      </c>
    </row>
    <row r="100" spans="1:18" x14ac:dyDescent="0.25">
      <c r="A100" s="30">
        <v>468</v>
      </c>
      <c r="B100" s="31">
        <v>7.4323554798554774</v>
      </c>
      <c r="C100" s="31">
        <v>5.7671988718317806</v>
      </c>
      <c r="D100" s="31">
        <v>4.4369255739365068</v>
      </c>
      <c r="E100" s="31">
        <v>3.3917934289619782</v>
      </c>
      <c r="F100" s="31">
        <v>2.586061664696286</v>
      </c>
      <c r="G100" s="31">
        <v>1.977990893923294</v>
      </c>
      <c r="H100" s="31">
        <v>1.529843114422635</v>
      </c>
      <c r="I100" s="31">
        <v>1.207881708969716</v>
      </c>
      <c r="J100" s="31">
        <v>0.98237144533572329</v>
      </c>
      <c r="K100" s="31">
        <v>0.82757847628759684</v>
      </c>
      <c r="L100" s="31">
        <v>0.72177033958808323</v>
      </c>
      <c r="M100" s="31">
        <v>0.64721595799567289</v>
      </c>
      <c r="N100" s="31">
        <v>0.59018563926461087</v>
      </c>
      <c r="O100" s="31">
        <v>0.54095107614496918</v>
      </c>
      <c r="P100" s="31">
        <v>0.4937853463825484</v>
      </c>
      <c r="Q100" s="31">
        <v>0.44696291271892707</v>
      </c>
      <c r="R100" s="32">
        <v>0.40275962289148032</v>
      </c>
    </row>
    <row r="101" spans="1:18" x14ac:dyDescent="0.25">
      <c r="A101" s="30">
        <v>488</v>
      </c>
      <c r="B101" s="31">
        <v>7.6961631487064919</v>
      </c>
      <c r="C101" s="31">
        <v>5.9770021831935969</v>
      </c>
      <c r="D101" s="31">
        <v>4.600756618273703</v>
      </c>
      <c r="E101" s="31">
        <v>3.51706684093599</v>
      </c>
      <c r="F101" s="31">
        <v>2.6795746231654332</v>
      </c>
      <c r="G101" s="31">
        <v>2.0459231219427689</v>
      </c>
      <c r="H101" s="31">
        <v>1.5777568792445049</v>
      </c>
      <c r="I101" s="31">
        <v>1.2407218220429219</v>
      </c>
      <c r="J101" s="31">
        <v>1.004465262306085</v>
      </c>
      <c r="K101" s="31">
        <v>0.84263589699780905</v>
      </c>
      <c r="L101" s="31">
        <v>0.73288380807769937</v>
      </c>
      <c r="M101" s="31">
        <v>0.6568604625011415</v>
      </c>
      <c r="N101" s="31">
        <v>0.60021871221924716</v>
      </c>
      <c r="O101" s="31">
        <v>0.55261279417896625</v>
      </c>
      <c r="P101" s="31">
        <v>0.5076983303229633</v>
      </c>
      <c r="Q101" s="31">
        <v>0.46313232758970452</v>
      </c>
      <c r="R101" s="32">
        <v>0.42057317791343601</v>
      </c>
    </row>
    <row r="102" spans="1:18" x14ac:dyDescent="0.25">
      <c r="A102" s="30">
        <v>508</v>
      </c>
      <c r="B102" s="31">
        <v>7.9700477496337223</v>
      </c>
      <c r="C102" s="31">
        <v>6.1955451856713566</v>
      </c>
      <c r="D102" s="31">
        <v>4.7720853670691472</v>
      </c>
      <c r="E102" s="31">
        <v>3.6486912250131609</v>
      </c>
      <c r="F102" s="31">
        <v>2.7783870756852491</v>
      </c>
      <c r="G102" s="31">
        <v>2.1181986202630161</v>
      </c>
      <c r="H102" s="31">
        <v>1.629152944919841</v>
      </c>
      <c r="I102" s="31">
        <v>1.2762785208248899</v>
      </c>
      <c r="J102" s="31">
        <v>1.0286052041430971</v>
      </c>
      <c r="K102" s="31">
        <v>0.85916423603515135</v>
      </c>
      <c r="L102" s="31">
        <v>0.74498824265753161</v>
      </c>
      <c r="M102" s="31">
        <v>0.66711123516250925</v>
      </c>
      <c r="N102" s="31">
        <v>0.61056860969804916</v>
      </c>
      <c r="O102" s="31">
        <v>0.56439714740799851</v>
      </c>
      <c r="P102" s="31">
        <v>0.52163501443187954</v>
      </c>
      <c r="Q102" s="31">
        <v>0.47932176190504461</v>
      </c>
      <c r="R102" s="32">
        <v>0.43849832595861221</v>
      </c>
    </row>
    <row r="103" spans="1:18" x14ac:dyDescent="0.25">
      <c r="A103" s="30">
        <v>528</v>
      </c>
      <c r="B103" s="31">
        <v>8.2542297876151611</v>
      </c>
      <c r="C103" s="31">
        <v>6.423033283544453</v>
      </c>
      <c r="D103" s="31">
        <v>4.9511021239036657</v>
      </c>
      <c r="E103" s="31">
        <v>3.786841784075738</v>
      </c>
      <c r="F103" s="31">
        <v>2.882659124439392</v>
      </c>
      <c r="G103" s="31">
        <v>2.1949623903691058</v>
      </c>
      <c r="H103" s="31">
        <v>1.684161212235149</v>
      </c>
      <c r="I103" s="31">
        <v>1.3146666054035401</v>
      </c>
      <c r="J103" s="31">
        <v>1.054890970236096</v>
      </c>
      <c r="K103" s="31">
        <v>0.87724809209038446</v>
      </c>
      <c r="L103" s="31">
        <v>0.75815314131976563</v>
      </c>
      <c r="M103" s="31">
        <v>0.67802267327336285</v>
      </c>
      <c r="N103" s="31">
        <v>0.62127462829604241</v>
      </c>
      <c r="O103" s="31">
        <v>0.57632833172849385</v>
      </c>
      <c r="P103" s="31">
        <v>0.53560449390715459</v>
      </c>
      <c r="Q103" s="31">
        <v>0.49552521016422801</v>
      </c>
      <c r="R103" s="32">
        <v>0.4565139608277029</v>
      </c>
    </row>
    <row r="104" spans="1:18" x14ac:dyDescent="0.25">
      <c r="A104" s="30">
        <v>548</v>
      </c>
      <c r="B104" s="31">
        <v>8.5489320705372815</v>
      </c>
      <c r="C104" s="31">
        <v>6.6596741840007976</v>
      </c>
      <c r="D104" s="31">
        <v>5.1379994952665866</v>
      </c>
      <c r="E104" s="31">
        <v>3.931696023914466</v>
      </c>
      <c r="F104" s="31">
        <v>2.99255317452003</v>
      </c>
      <c r="G104" s="31">
        <v>2.2763617366546369</v>
      </c>
      <c r="H104" s="31">
        <v>1.742913884885424</v>
      </c>
      <c r="I104" s="31">
        <v>1.3560031787752931</v>
      </c>
      <c r="J104" s="31">
        <v>1.0834245628829351</v>
      </c>
      <c r="K104" s="31">
        <v>0.89697436676277809</v>
      </c>
      <c r="L104" s="31">
        <v>0.77245030496507039</v>
      </c>
      <c r="M104" s="31">
        <v>0.68965147703581142</v>
      </c>
      <c r="N104" s="31">
        <v>0.63237836751673437</v>
      </c>
      <c r="O104" s="31">
        <v>0.58843284594541578</v>
      </c>
      <c r="P104" s="31">
        <v>0.54961816685515064</v>
      </c>
      <c r="Q104" s="31">
        <v>0.51173896977502042</v>
      </c>
      <c r="R104" s="32">
        <v>0.4746012792298977</v>
      </c>
    </row>
    <row r="105" spans="1:18" x14ac:dyDescent="0.25">
      <c r="A105" s="30">
        <v>568</v>
      </c>
      <c r="B105" s="31">
        <v>8.8543797091951255</v>
      </c>
      <c r="C105" s="31">
        <v>6.9056778971368402</v>
      </c>
      <c r="D105" s="31">
        <v>5.3329723905557751</v>
      </c>
      <c r="E105" s="31">
        <v>4.0834337532286318</v>
      </c>
      <c r="F105" s="31">
        <v>3.1082339339278722</v>
      </c>
      <c r="G105" s="31">
        <v>2.36254626642173</v>
      </c>
      <c r="H105" s="31">
        <v>1.8055454694742219</v>
      </c>
      <c r="I105" s="31">
        <v>1.400407646845121</v>
      </c>
      <c r="J105" s="31">
        <v>1.114310287289985</v>
      </c>
      <c r="K105" s="31">
        <v>0.91843226456014104</v>
      </c>
      <c r="L105" s="31">
        <v>0.78795383740268998</v>
      </c>
      <c r="M105" s="31">
        <v>0.70205664956049685</v>
      </c>
      <c r="N105" s="31">
        <v>0.64392372977220635</v>
      </c>
      <c r="O105" s="31">
        <v>0.60073949177224151</v>
      </c>
      <c r="P105" s="31">
        <v>0.56368973429076874</v>
      </c>
      <c r="Q105" s="31">
        <v>0.52796164105376409</v>
      </c>
      <c r="R105" s="32">
        <v>0.49274378078296982</v>
      </c>
    </row>
    <row r="106" spans="1:18" x14ac:dyDescent="0.25">
      <c r="A106" s="30">
        <v>588</v>
      </c>
      <c r="B106" s="31">
        <v>9.1708001172922486</v>
      </c>
      <c r="C106" s="31">
        <v>7.1612567359575499</v>
      </c>
      <c r="D106" s="31">
        <v>5.536218022077624</v>
      </c>
      <c r="E106" s="31">
        <v>4.2422370836260406</v>
      </c>
      <c r="F106" s="31">
        <v>3.2298684135721398</v>
      </c>
      <c r="G106" s="31">
        <v>2.4536678898810349</v>
      </c>
      <c r="H106" s="31">
        <v>1.872192775513603</v>
      </c>
      <c r="I106" s="31">
        <v>1.4480017184265059</v>
      </c>
      <c r="J106" s="31">
        <v>1.147654751572168</v>
      </c>
      <c r="K106" s="31">
        <v>0.94171329289878969</v>
      </c>
      <c r="L106" s="31">
        <v>0.80474014535034943</v>
      </c>
      <c r="M106" s="31">
        <v>0.71529949686659922</v>
      </c>
      <c r="N106" s="31">
        <v>0.65595692038302988</v>
      </c>
      <c r="O106" s="31">
        <v>0.61327937383096665</v>
      </c>
      <c r="P106" s="31">
        <v>0.57783520013743928</v>
      </c>
      <c r="Q106" s="31">
        <v>0.54419412722529248</v>
      </c>
      <c r="R106" s="32">
        <v>0.51092726801314459</v>
      </c>
    </row>
    <row r="107" spans="1:18" x14ac:dyDescent="0.25">
      <c r="A107" s="30">
        <v>608</v>
      </c>
      <c r="B107" s="31">
        <v>9.4984230114406962</v>
      </c>
      <c r="C107" s="31">
        <v>7.4266253163764091</v>
      </c>
      <c r="D107" s="31">
        <v>5.7479359050470391</v>
      </c>
      <c r="E107" s="31">
        <v>4.4082904296230261</v>
      </c>
      <c r="F107" s="31">
        <v>3.3576259272705919</v>
      </c>
      <c r="G107" s="31">
        <v>2.549880820151722</v>
      </c>
      <c r="H107" s="31">
        <v>1.942994915424167</v>
      </c>
      <c r="I107" s="31">
        <v>1.4989094052414591</v>
      </c>
      <c r="J107" s="31">
        <v>1.1835668667529089</v>
      </c>
      <c r="K107" s="31">
        <v>0.96691126210358291</v>
      </c>
      <c r="L107" s="31">
        <v>0.82288793843433705</v>
      </c>
      <c r="M107" s="31">
        <v>0.72944362788179706</v>
      </c>
      <c r="N107" s="31">
        <v>0.66852644757832835</v>
      </c>
      <c r="O107" s="31">
        <v>0.62608589965213213</v>
      </c>
      <c r="P107" s="31">
        <v>0.59207287122710972</v>
      </c>
      <c r="Q107" s="31">
        <v>0.56043963442299838</v>
      </c>
      <c r="R107" s="32">
        <v>0.52913984635526745</v>
      </c>
    </row>
    <row r="108" spans="1:18" x14ac:dyDescent="0.25">
      <c r="A108" s="30">
        <v>628</v>
      </c>
      <c r="B108" s="31">
        <v>9.8374804111610867</v>
      </c>
      <c r="C108" s="31">
        <v>7.7020005572154444</v>
      </c>
      <c r="D108" s="31">
        <v>5.9683278575874574</v>
      </c>
      <c r="E108" s="31">
        <v>4.5817805086444467</v>
      </c>
      <c r="F108" s="31">
        <v>3.4916780917495029</v>
      </c>
      <c r="G108" s="31">
        <v>2.6513415732614818</v>
      </c>
      <c r="H108" s="31">
        <v>2.0180933045350158</v>
      </c>
      <c r="I108" s="31">
        <v>1.5532570219205131</v>
      </c>
      <c r="J108" s="31">
        <v>1.2221578467641581</v>
      </c>
      <c r="K108" s="31">
        <v>0.99412228540789016</v>
      </c>
      <c r="L108" s="31">
        <v>0.84247822918943982</v>
      </c>
      <c r="M108" s="31">
        <v>0.74455495444230035</v>
      </c>
      <c r="N108" s="31">
        <v>0.68168312249572527</v>
      </c>
      <c r="O108" s="31">
        <v>0.63919477967478111</v>
      </c>
      <c r="P108" s="31">
        <v>0.60642335730024743</v>
      </c>
      <c r="Q108" s="31">
        <v>0.57670367168872971</v>
      </c>
      <c r="R108" s="32">
        <v>0.54737192415258207</v>
      </c>
    </row>
    <row r="109" spans="1:18" x14ac:dyDescent="0.25">
      <c r="A109" s="30">
        <v>648</v>
      </c>
      <c r="B109" s="31">
        <v>10.18820663888253</v>
      </c>
      <c r="C109" s="31">
        <v>7.9876016802051879</v>
      </c>
      <c r="D109" s="31">
        <v>6.1975980007308422</v>
      </c>
      <c r="E109" s="31">
        <v>4.7628963410236773</v>
      </c>
      <c r="F109" s="31">
        <v>3.6321988266436631</v>
      </c>
      <c r="G109" s="31">
        <v>2.7582089681465338</v>
      </c>
      <c r="H109" s="31">
        <v>2.097631661083796</v>
      </c>
      <c r="I109" s="31">
        <v>1.6111731860027281</v>
      </c>
      <c r="J109" s="31">
        <v>1.2635412084463971</v>
      </c>
      <c r="K109" s="31">
        <v>1.023444778953601</v>
      </c>
      <c r="L109" s="31">
        <v>0.86359433305895994</v>
      </c>
      <c r="M109" s="31">
        <v>0.76070169129284182</v>
      </c>
      <c r="N109" s="31">
        <v>0.69548005918136901</v>
      </c>
      <c r="O109" s="31">
        <v>0.65264402724648496</v>
      </c>
      <c r="P109" s="31">
        <v>0.62090957100584998</v>
      </c>
      <c r="Q109" s="31">
        <v>0.59299405097293323</v>
      </c>
      <c r="R109" s="32">
        <v>0.56561621265695905</v>
      </c>
    </row>
    <row r="110" spans="1:18" x14ac:dyDescent="0.25">
      <c r="A110" s="30">
        <v>668</v>
      </c>
      <c r="B110" s="31">
        <v>10.550838319942679</v>
      </c>
      <c r="C110" s="31">
        <v>8.283650209984712</v>
      </c>
      <c r="D110" s="31">
        <v>6.4359527584176712</v>
      </c>
      <c r="E110" s="31">
        <v>4.9518292500026186</v>
      </c>
      <c r="F110" s="31">
        <v>3.7793643544964022</v>
      </c>
      <c r="G110" s="31">
        <v>2.8706441266516252</v>
      </c>
      <c r="H110" s="31">
        <v>2.181756006216669</v>
      </c>
      <c r="I110" s="31">
        <v>1.672788817935682</v>
      </c>
      <c r="J110" s="31">
        <v>1.307832771548618</v>
      </c>
      <c r="K110" s="31">
        <v>1.0549794617911441</v>
      </c>
      <c r="L110" s="31">
        <v>0.88632186839475124</v>
      </c>
      <c r="M110" s="31">
        <v>0.77795435608669217</v>
      </c>
      <c r="N110" s="31">
        <v>0.70997267458994895</v>
      </c>
      <c r="O110" s="31">
        <v>0.66647395862334957</v>
      </c>
      <c r="P110" s="31">
        <v>0.63555672790143103</v>
      </c>
      <c r="Q110" s="31">
        <v>0.60932088713452626</v>
      </c>
      <c r="R110" s="32">
        <v>0.58386772602875325</v>
      </c>
    </row>
    <row r="111" spans="1:18" x14ac:dyDescent="0.25">
      <c r="A111" s="30">
        <v>688</v>
      </c>
      <c r="B111" s="31">
        <v>10.925614382587691</v>
      </c>
      <c r="C111" s="31">
        <v>8.5903699741015966</v>
      </c>
      <c r="D111" s="31">
        <v>6.683600857496951</v>
      </c>
      <c r="E111" s="31">
        <v>5.1487728617317057</v>
      </c>
      <c r="F111" s="31">
        <v>3.9333532007595648</v>
      </c>
      <c r="G111" s="31">
        <v>2.9888104735300152</v>
      </c>
      <c r="H111" s="31">
        <v>2.2706146639883209</v>
      </c>
      <c r="I111" s="31">
        <v>1.738237141075494</v>
      </c>
      <c r="J111" s="31">
        <v>1.3551506587283539</v>
      </c>
      <c r="K111" s="31">
        <v>1.0888293558794659</v>
      </c>
      <c r="L111" s="31">
        <v>0.91074875645718822</v>
      </c>
      <c r="M111" s="31">
        <v>0.79638576938562988</v>
      </c>
      <c r="N111" s="31">
        <v>0.72521868858467375</v>
      </c>
      <c r="O111" s="31">
        <v>0.68072719297000017</v>
      </c>
      <c r="P111" s="31">
        <v>0.65039234645303523</v>
      </c>
      <c r="Q111" s="31">
        <v>0.62569659794099741</v>
      </c>
      <c r="R111" s="32">
        <v>0.60212378133685363</v>
      </c>
    </row>
    <row r="112" spans="1:18" x14ac:dyDescent="0.25">
      <c r="A112" s="30">
        <v>708</v>
      </c>
      <c r="B112" s="31">
        <v>11.312776057972281</v>
      </c>
      <c r="C112" s="31">
        <v>8.9079871030119708</v>
      </c>
      <c r="D112" s="31">
        <v>6.9407533277262354</v>
      </c>
      <c r="E112" s="31">
        <v>5.3539231052698941</v>
      </c>
      <c r="F112" s="31">
        <v>4.0943461937935304</v>
      </c>
      <c r="G112" s="31">
        <v>3.112873736443512</v>
      </c>
      <c r="H112" s="31">
        <v>2.3643582613619651</v>
      </c>
      <c r="I112" s="31">
        <v>1.807653681686787</v>
      </c>
      <c r="J112" s="31">
        <v>1.405615295551667</v>
      </c>
      <c r="K112" s="31">
        <v>1.125099786086045</v>
      </c>
      <c r="L112" s="31">
        <v>0.93696522141515015</v>
      </c>
      <c r="M112" s="31">
        <v>0.81607105465997831</v>
      </c>
      <c r="N112" s="31">
        <v>0.74127812393727988</v>
      </c>
      <c r="O112" s="31">
        <v>0.69544865235960573</v>
      </c>
      <c r="P112" s="31">
        <v>0.66544624803525931</v>
      </c>
      <c r="Q112" s="31">
        <v>0.64213590406833299</v>
      </c>
      <c r="R112" s="32">
        <v>0.620383998558662</v>
      </c>
    </row>
    <row r="113" spans="1:18" x14ac:dyDescent="0.25">
      <c r="A113" s="30">
        <v>728</v>
      </c>
      <c r="B113" s="31">
        <v>11.712566880159629</v>
      </c>
      <c r="C113" s="31">
        <v>9.236730030080448</v>
      </c>
      <c r="D113" s="31">
        <v>7.2076235017715558</v>
      </c>
      <c r="E113" s="31">
        <v>5.5674782125846454</v>
      </c>
      <c r="F113" s="31">
        <v>4.2625264648671886</v>
      </c>
      <c r="G113" s="31">
        <v>3.243001945962416</v>
      </c>
      <c r="H113" s="31">
        <v>2.4631397282093261</v>
      </c>
      <c r="I113" s="31">
        <v>1.881176268942709</v>
      </c>
      <c r="J113" s="31">
        <v>1.4593494104931179</v>
      </c>
      <c r="K113" s="31">
        <v>1.163898380186863</v>
      </c>
      <c r="L113" s="31">
        <v>0.96506379034605083</v>
      </c>
      <c r="M113" s="31">
        <v>0.83708763828855326</v>
      </c>
      <c r="N113" s="31">
        <v>0.75821330632799211</v>
      </c>
      <c r="O113" s="31">
        <v>0.71068556177380438</v>
      </c>
      <c r="P113" s="31">
        <v>0.68075055693115882</v>
      </c>
      <c r="Q113" s="31">
        <v>0.65865582910100806</v>
      </c>
      <c r="R113" s="32">
        <v>0.6386503005801103</v>
      </c>
    </row>
    <row r="114" spans="1:18" x14ac:dyDescent="0.25">
      <c r="A114" s="30">
        <v>748</v>
      </c>
      <c r="B114" s="31">
        <v>12.125232686121519</v>
      </c>
      <c r="C114" s="31">
        <v>9.5768294915802095</v>
      </c>
      <c r="D114" s="31">
        <v>7.4844270152075048</v>
      </c>
      <c r="E114" s="31">
        <v>5.7896387185519789</v>
      </c>
      <c r="F114" s="31">
        <v>4.4380794481579651</v>
      </c>
      <c r="G114" s="31">
        <v>3.379365435565572</v>
      </c>
      <c r="H114" s="31">
        <v>2.5671142973106882</v>
      </c>
      <c r="I114" s="31">
        <v>1.9589450349249551</v>
      </c>
      <c r="J114" s="31">
        <v>1.5164780349358069</v>
      </c>
      <c r="K114" s="31">
        <v>1.2053350688664479</v>
      </c>
      <c r="L114" s="31">
        <v>0.99513929323584016</v>
      </c>
      <c r="M114" s="31">
        <v>0.85951524955873126</v>
      </c>
      <c r="N114" s="31">
        <v>0.77608886434561875</v>
      </c>
      <c r="O114" s="31">
        <v>0.72648744910282337</v>
      </c>
      <c r="P114" s="31">
        <v>0.69633970033237702</v>
      </c>
      <c r="Q114" s="31">
        <v>0.67527569953212185</v>
      </c>
      <c r="R114" s="32">
        <v>0.6569269131956581</v>
      </c>
    </row>
    <row r="115" spans="1:18" x14ac:dyDescent="0.25">
      <c r="A115" s="33">
        <v>768</v>
      </c>
      <c r="B115" s="34">
        <v>12.55102161573819</v>
      </c>
      <c r="C115" s="34">
        <v>9.9285185266929243</v>
      </c>
      <c r="D115" s="34">
        <v>7.7713818065171774</v>
      </c>
      <c r="E115" s="34">
        <v>6.0206074609563958</v>
      </c>
      <c r="F115" s="34">
        <v>4.6211928807517886</v>
      </c>
      <c r="G115" s="34">
        <v>3.5221368416403389</v>
      </c>
      <c r="H115" s="34">
        <v>2.6764395043548048</v>
      </c>
      <c r="I115" s="34">
        <v>2.0411024146237078</v>
      </c>
      <c r="J115" s="34">
        <v>1.57712850317136</v>
      </c>
      <c r="K115" s="34">
        <v>1.249522085717824</v>
      </c>
      <c r="L115" s="34">
        <v>1.0272888629789569</v>
      </c>
      <c r="M115" s="34">
        <v>0.88343592066637933</v>
      </c>
      <c r="N115" s="34">
        <v>0.79497172948743966</v>
      </c>
      <c r="O115" s="34">
        <v>0.74290614514535491</v>
      </c>
      <c r="P115" s="34">
        <v>0.71225040833903464</v>
      </c>
      <c r="Q115" s="34">
        <v>0.69201714476319487</v>
      </c>
      <c r="R115" s="35">
        <v>0.67522036510828443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1.875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0.45000000000000018</v>
      </c>
    </row>
    <row r="127" spans="1:18" x14ac:dyDescent="0.25">
      <c r="A127" s="5">
        <v>0.125</v>
      </c>
      <c r="B127" s="32">
        <v>0.44190499999999999</v>
      </c>
    </row>
    <row r="128" spans="1:18" x14ac:dyDescent="0.25">
      <c r="A128" s="5">
        <v>0.25</v>
      </c>
      <c r="B128" s="32">
        <v>0.35728124999999999</v>
      </c>
    </row>
    <row r="129" spans="1:2" x14ac:dyDescent="0.25">
      <c r="A129" s="5">
        <v>0.375</v>
      </c>
      <c r="B129" s="32">
        <v>0.26081944444444438</v>
      </c>
    </row>
    <row r="130" spans="1:2" x14ac:dyDescent="0.25">
      <c r="A130" s="5">
        <v>0.5</v>
      </c>
      <c r="B130" s="32">
        <v>0.15280769230769239</v>
      </c>
    </row>
    <row r="131" spans="1:2" x14ac:dyDescent="0.25">
      <c r="A131" s="5">
        <v>0.625</v>
      </c>
      <c r="B131" s="32">
        <v>0.16426374999999999</v>
      </c>
    </row>
    <row r="132" spans="1:2" x14ac:dyDescent="0.25">
      <c r="A132" s="5">
        <v>0.75</v>
      </c>
      <c r="B132" s="32">
        <v>0.1186875000000001</v>
      </c>
    </row>
    <row r="133" spans="1:2" x14ac:dyDescent="0.25">
      <c r="A133" s="5">
        <v>0.875</v>
      </c>
      <c r="B133" s="32">
        <v>7.9812500000000175E-2</v>
      </c>
    </row>
    <row r="134" spans="1:2" x14ac:dyDescent="0.25">
      <c r="A134" s="5">
        <v>1</v>
      </c>
      <c r="B134" s="32">
        <v>6.150000000000011E-2</v>
      </c>
    </row>
    <row r="135" spans="1:2" x14ac:dyDescent="0.25">
      <c r="A135" s="5">
        <v>1.125</v>
      </c>
      <c r="B135" s="32">
        <v>2.590250000000013E-2</v>
      </c>
    </row>
    <row r="136" spans="1:2" x14ac:dyDescent="0.25">
      <c r="A136" s="5">
        <v>1.25</v>
      </c>
      <c r="B136" s="32">
        <v>2.5301724137933861E-3</v>
      </c>
    </row>
    <row r="137" spans="1:2" x14ac:dyDescent="0.25">
      <c r="A137" s="5">
        <v>1.375</v>
      </c>
      <c r="B137" s="32">
        <v>-1.061111111111126E-2</v>
      </c>
    </row>
    <row r="138" spans="1:2" x14ac:dyDescent="0.25">
      <c r="A138" s="5">
        <v>1.5</v>
      </c>
      <c r="B138" s="32">
        <v>8.1851851851852953E-3</v>
      </c>
    </row>
    <row r="139" spans="1:2" x14ac:dyDescent="0.25">
      <c r="A139" s="5">
        <v>1.625</v>
      </c>
      <c r="B139" s="32">
        <v>1.151562500000025E-2</v>
      </c>
    </row>
    <row r="140" spans="1:2" x14ac:dyDescent="0.25">
      <c r="A140" s="5">
        <v>1.75</v>
      </c>
      <c r="B140" s="32">
        <v>7.8437499999999272E-3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qDSvPxJmnUg8tOza+BjaCThFYDyICJz5RFSLwBv3E64K807ek/JqQNp6YewH+o5N5MVgHAx4KASfrN1Hm4PYWg==" saltValue="Ivkw4bIDES4pyFWdxQr5u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0.55000000000000004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-80</v>
      </c>
      <c r="B41" s="6">
        <v>46.37513007284079</v>
      </c>
      <c r="C41" s="6">
        <f>46.3751300728407 * $B$36 / 100</f>
        <v>46.37513007284069</v>
      </c>
      <c r="D41" s="6">
        <v>5.843163333333333</v>
      </c>
      <c r="E41" s="7">
        <f>5.84316333333333 * $B$36 / 100</f>
        <v>5.8431633333333313</v>
      </c>
    </row>
    <row r="42" spans="1:5" x14ac:dyDescent="0.25">
      <c r="A42" s="5">
        <v>-70</v>
      </c>
      <c r="B42" s="6">
        <v>47.068449178997867</v>
      </c>
      <c r="C42" s="6">
        <f>47.0684491789978 * $B$36 / 100</f>
        <v>47.068449178997795</v>
      </c>
      <c r="D42" s="6">
        <v>5.9305199999999996</v>
      </c>
      <c r="E42" s="7">
        <f>5.93052 * $B$36 / 100</f>
        <v>5.9305199999999987</v>
      </c>
    </row>
    <row r="43" spans="1:5" x14ac:dyDescent="0.25">
      <c r="A43" s="5">
        <v>-60</v>
      </c>
      <c r="B43" s="6">
        <v>47.761768285154943</v>
      </c>
      <c r="C43" s="6">
        <f>47.7617682851549 * $B$36 / 100</f>
        <v>47.761768285154901</v>
      </c>
      <c r="D43" s="6">
        <v>6.017876666666667</v>
      </c>
      <c r="E43" s="7">
        <f>6.01787666666666 * $B$36 / 100</f>
        <v>6.0178766666666608</v>
      </c>
    </row>
    <row r="44" spans="1:5" x14ac:dyDescent="0.25">
      <c r="A44" s="5">
        <v>-50</v>
      </c>
      <c r="B44" s="6">
        <v>48.455087391312013</v>
      </c>
      <c r="C44" s="6">
        <f>48.455087391312 * $B$36 / 100</f>
        <v>48.455087391311999</v>
      </c>
      <c r="D44" s="6">
        <v>6.1052333333333326</v>
      </c>
      <c r="E44" s="7">
        <f>6.10523333333333 * $B$36 / 100</f>
        <v>6.10523333333333</v>
      </c>
    </row>
    <row r="45" spans="1:5" x14ac:dyDescent="0.25">
      <c r="A45" s="5">
        <v>-40</v>
      </c>
      <c r="B45" s="6">
        <v>49.14840649746909</v>
      </c>
      <c r="C45" s="6">
        <f>49.148406497469 * $B$36 / 100</f>
        <v>49.148406497468997</v>
      </c>
      <c r="D45" s="6">
        <v>6.1925899999999992</v>
      </c>
      <c r="E45" s="7">
        <f>6.19258999999999 * $B$36 / 100</f>
        <v>6.1925899999999903</v>
      </c>
    </row>
    <row r="46" spans="1:5" x14ac:dyDescent="0.25">
      <c r="A46" s="5">
        <v>-30</v>
      </c>
      <c r="B46" s="6">
        <v>49.841725603626173</v>
      </c>
      <c r="C46" s="6">
        <f>49.8417256036261 * $B$36 / 100</f>
        <v>49.841725603626102</v>
      </c>
      <c r="D46" s="6">
        <v>6.2799466666666666</v>
      </c>
      <c r="E46" s="7">
        <f>6.27994666666666 * $B$36 / 100</f>
        <v>6.2799466666666603</v>
      </c>
    </row>
    <row r="47" spans="1:5" x14ac:dyDescent="0.25">
      <c r="A47" s="5">
        <v>-20</v>
      </c>
      <c r="B47" s="6">
        <v>50.535044709783243</v>
      </c>
      <c r="C47" s="6">
        <f>50.5350447097832 * $B$36 / 100</f>
        <v>50.535044709783193</v>
      </c>
      <c r="D47" s="6">
        <v>6.367303333333334</v>
      </c>
      <c r="E47" s="7">
        <f>6.36730333333333 * $B$36 / 100</f>
        <v>6.3673033333333304</v>
      </c>
    </row>
    <row r="48" spans="1:5" x14ac:dyDescent="0.25">
      <c r="A48" s="5">
        <v>-10</v>
      </c>
      <c r="B48" s="6">
        <v>51.22836381594032</v>
      </c>
      <c r="C48" s="6">
        <f>51.2283638159403 * $B$36 / 100</f>
        <v>51.228363815940298</v>
      </c>
      <c r="D48" s="6">
        <v>6.4546600000000014</v>
      </c>
      <c r="E48" s="7">
        <f>6.45466 * $B$36 / 100</f>
        <v>6.4546600000000005</v>
      </c>
    </row>
    <row r="49" spans="1:18" x14ac:dyDescent="0.25">
      <c r="A49" s="5">
        <v>0</v>
      </c>
      <c r="B49" s="6">
        <v>51.921682922097403</v>
      </c>
      <c r="C49" s="6">
        <f>51.9216829220973 * $B$36 / 100</f>
        <v>51.921682922097297</v>
      </c>
      <c r="D49" s="6">
        <v>6.542016666666667</v>
      </c>
      <c r="E49" s="7">
        <f>6.54201666666666 * $B$36 / 100</f>
        <v>6.5420166666666599</v>
      </c>
    </row>
    <row r="50" spans="1:18" x14ac:dyDescent="0.25">
      <c r="A50" s="5">
        <v>10</v>
      </c>
      <c r="B50" s="6">
        <v>52.519405104146458</v>
      </c>
      <c r="C50" s="6">
        <f>52.5194051041464 * $B$36 / 100</f>
        <v>52.519405104146401</v>
      </c>
      <c r="D50" s="6">
        <v>6.6173283333333339</v>
      </c>
      <c r="E50" s="7">
        <f>6.61732833333333 * $B$36 / 100</f>
        <v>6.6173283333333304</v>
      </c>
    </row>
    <row r="51" spans="1:18" x14ac:dyDescent="0.25">
      <c r="A51" s="5">
        <v>20</v>
      </c>
      <c r="B51" s="6">
        <v>53.117127286195533</v>
      </c>
      <c r="C51" s="6">
        <f>53.1171272861955 * $B$36 / 100</f>
        <v>53.117127286195498</v>
      </c>
      <c r="D51" s="6">
        <v>6.6926399999999999</v>
      </c>
      <c r="E51" s="7">
        <f>6.69264 * $B$36 / 100</f>
        <v>6.6926399999999999</v>
      </c>
    </row>
    <row r="52" spans="1:18" x14ac:dyDescent="0.25">
      <c r="A52" s="5">
        <v>30</v>
      </c>
      <c r="B52" s="6">
        <v>53.714849468244587</v>
      </c>
      <c r="C52" s="6">
        <f>53.7148494682445 * $B$36 / 100</f>
        <v>53.714849468244502</v>
      </c>
      <c r="D52" s="6">
        <v>6.7679516666666668</v>
      </c>
      <c r="E52" s="7">
        <f>6.76795166666666 * $B$36 / 100</f>
        <v>6.7679516666666597</v>
      </c>
    </row>
    <row r="53" spans="1:18" x14ac:dyDescent="0.25">
      <c r="A53" s="5">
        <v>40</v>
      </c>
      <c r="B53" s="6">
        <v>54.312571650293663</v>
      </c>
      <c r="C53" s="6">
        <f>54.3125716502936 * $B$36 / 100</f>
        <v>54.312571650293606</v>
      </c>
      <c r="D53" s="6">
        <v>6.8432633333333346</v>
      </c>
      <c r="E53" s="7">
        <f>6.84326333333333 * $B$36 / 100</f>
        <v>6.8432633333333293</v>
      </c>
    </row>
    <row r="54" spans="1:18" x14ac:dyDescent="0.25">
      <c r="A54" s="5">
        <v>50</v>
      </c>
      <c r="B54" s="6">
        <v>54.910293832342731</v>
      </c>
      <c r="C54" s="6">
        <f>54.9102938323427 * $B$36 / 100</f>
        <v>54.910293832342703</v>
      </c>
      <c r="D54" s="6">
        <v>6.9185750000000006</v>
      </c>
      <c r="E54" s="7">
        <f>6.918575 * $B$36 / 100</f>
        <v>6.9185749999999997</v>
      </c>
    </row>
    <row r="55" spans="1:18" x14ac:dyDescent="0.25">
      <c r="A55" s="5">
        <v>60</v>
      </c>
      <c r="B55" s="6">
        <v>55.508016014391792</v>
      </c>
      <c r="C55" s="6">
        <f>55.5080160143917 * $B$36 / 100</f>
        <v>55.5080160143917</v>
      </c>
      <c r="D55" s="6">
        <v>6.9938866666666666</v>
      </c>
      <c r="E55" s="7">
        <f>6.99388666666666 * $B$36 / 100</f>
        <v>6.9938866666666604</v>
      </c>
    </row>
    <row r="56" spans="1:18" x14ac:dyDescent="0.25">
      <c r="A56" s="5">
        <v>70</v>
      </c>
      <c r="B56" s="6">
        <v>56.105738196440861</v>
      </c>
      <c r="C56" s="6">
        <f>56.1057381964408 * $B$36 / 100</f>
        <v>56.105738196440797</v>
      </c>
      <c r="D56" s="6">
        <v>7.0691983333333326</v>
      </c>
      <c r="E56" s="7">
        <f>7.06919833333333 * $B$36 / 100</f>
        <v>7.0691983333333299</v>
      </c>
    </row>
    <row r="57" spans="1:18" x14ac:dyDescent="0.25">
      <c r="A57" s="8">
        <v>80</v>
      </c>
      <c r="B57" s="9">
        <v>56.703460378489929</v>
      </c>
      <c r="C57" s="9">
        <f>56.7034603784899 * $B$36 / 100</f>
        <v>56.703460378489901</v>
      </c>
      <c r="D57" s="9">
        <v>7.1445100000000012</v>
      </c>
      <c r="E57" s="10">
        <f>7.14451 * $B$36 / 100</f>
        <v>7.1445100000000004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19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43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5.0818911839862873</v>
      </c>
      <c r="C67" s="31">
        <v>4.4668639700467878</v>
      </c>
      <c r="D67" s="31">
        <v>3.921375820570558</v>
      </c>
      <c r="E67" s="31">
        <v>3.4396550692434049</v>
      </c>
      <c r="F67" s="31">
        <v>3.01618013631338</v>
      </c>
      <c r="G67" s="31">
        <v>2.6456795285907648</v>
      </c>
      <c r="H67" s="31">
        <v>2.3231318394480862</v>
      </c>
      <c r="I67" s="31">
        <v>2.0437657488200931</v>
      </c>
      <c r="J67" s="31">
        <v>1.803060023203785</v>
      </c>
      <c r="K67" s="31">
        <v>1.596743515658378</v>
      </c>
      <c r="L67" s="31">
        <v>1.420795165805345</v>
      </c>
      <c r="M67" s="31">
        <v>1.27144399982838</v>
      </c>
      <c r="N67" s="31">
        <v>1.1451691304734219</v>
      </c>
      <c r="O67" s="31">
        <v>1.038699757048634</v>
      </c>
      <c r="P67" s="31">
        <v>0.94901516542443298</v>
      </c>
      <c r="Q67" s="31">
        <v>0.87334472803345509</v>
      </c>
      <c r="R67" s="31">
        <v>0.80916790387057358</v>
      </c>
      <c r="S67" s="31">
        <v>0.7542142384929077</v>
      </c>
      <c r="T67" s="31">
        <v>0.70646336401980747</v>
      </c>
      <c r="U67" s="31">
        <v>0.66414499913285785</v>
      </c>
      <c r="V67" s="31">
        <v>0.62573894907587757</v>
      </c>
      <c r="W67" s="31">
        <v>0.58997510565493372</v>
      </c>
      <c r="X67" s="31">
        <v>0.55583344723829597</v>
      </c>
      <c r="Y67" s="31">
        <v>0.52254403875650912</v>
      </c>
      <c r="Z67" s="31">
        <v>0.4895870317023282</v>
      </c>
      <c r="AA67" s="31">
        <v>0.45669266413078807</v>
      </c>
      <c r="AB67" s="31">
        <v>0.42384126065906902</v>
      </c>
      <c r="AC67" s="31">
        <v>0.39126323246666678</v>
      </c>
      <c r="AD67" s="31">
        <v>0.35943907729528862</v>
      </c>
      <c r="AE67" s="31">
        <v>0.32909937944889489</v>
      </c>
      <c r="AF67" s="31">
        <v>0.30122480979363092</v>
      </c>
      <c r="AG67" s="31">
        <v>0.27704612575794491</v>
      </c>
      <c r="AH67" s="32">
        <v>0.25804417133245761</v>
      </c>
    </row>
    <row r="68" spans="1:34" x14ac:dyDescent="0.25">
      <c r="A68" s="30">
        <v>-70</v>
      </c>
      <c r="B68" s="31">
        <v>5.1672287520515932</v>
      </c>
      <c r="C68" s="31">
        <v>4.5416088913628982</v>
      </c>
      <c r="D68" s="31">
        <v>3.9864410195186819</v>
      </c>
      <c r="E68" s="31">
        <v>3.4959148792170631</v>
      </c>
      <c r="F68" s="31">
        <v>3.0644702997183941</v>
      </c>
      <c r="G68" s="31">
        <v>2.6867971968452671</v>
      </c>
      <c r="H68" s="31">
        <v>2.357835572982506</v>
      </c>
      <c r="I68" s="31">
        <v>2.072775517077166</v>
      </c>
      <c r="J68" s="31">
        <v>1.8270572046385529</v>
      </c>
      <c r="K68" s="31">
        <v>1.616370897738191</v>
      </c>
      <c r="L68" s="31">
        <v>1.436656945009849</v>
      </c>
      <c r="M68" s="31">
        <v>1.2841057816495349</v>
      </c>
      <c r="N68" s="31">
        <v>1.155157929415485</v>
      </c>
      <c r="O68" s="31">
        <v>1.0465039966281759</v>
      </c>
      <c r="P68" s="31">
        <v>0.95508467817031295</v>
      </c>
      <c r="Q68" s="31">
        <v>0.87809075548685689</v>
      </c>
      <c r="R68" s="31">
        <v>0.81296309658497645</v>
      </c>
      <c r="S68" s="31">
        <v>0.75739265603408956</v>
      </c>
      <c r="T68" s="31">
        <v>0.70932047496586204</v>
      </c>
      <c r="U68" s="31">
        <v>0.6669376810741755</v>
      </c>
      <c r="V68" s="31">
        <v>0.62868548861515805</v>
      </c>
      <c r="W68" s="31">
        <v>0.59325519840717633</v>
      </c>
      <c r="X68" s="31">
        <v>0.55958819783081637</v>
      </c>
      <c r="Y68" s="31">
        <v>0.52687596082890664</v>
      </c>
      <c r="Z68" s="31">
        <v>0.49456004790652319</v>
      </c>
      <c r="AA68" s="31">
        <v>0.46233210613099363</v>
      </c>
      <c r="AB68" s="31">
        <v>0.43013386913182411</v>
      </c>
      <c r="AC68" s="31">
        <v>0.3981571571008013</v>
      </c>
      <c r="AD68" s="31">
        <v>0.36684387679194341</v>
      </c>
      <c r="AE68" s="31">
        <v>0.33688602152149388</v>
      </c>
      <c r="AF68" s="31">
        <v>0.30922567116792982</v>
      </c>
      <c r="AG68" s="31">
        <v>0.28505499217198249</v>
      </c>
      <c r="AH68" s="32">
        <v>0.26581623753659761</v>
      </c>
    </row>
    <row r="69" spans="1:34" x14ac:dyDescent="0.25">
      <c r="A69" s="30">
        <v>-60</v>
      </c>
      <c r="B69" s="31">
        <v>5.2545150396316558</v>
      </c>
      <c r="C69" s="31">
        <v>4.6181532657105304</v>
      </c>
      <c r="D69" s="31">
        <v>4.0531623584090122</v>
      </c>
      <c r="E69" s="31">
        <v>3.55369346943752</v>
      </c>
      <c r="F69" s="31">
        <v>3.1141478370687161</v>
      </c>
      <c r="G69" s="31">
        <v>2.72917678613749</v>
      </c>
      <c r="H69" s="31">
        <v>2.393681728040979</v>
      </c>
      <c r="I69" s="31">
        <v>2.1028141607385371</v>
      </c>
      <c r="J69" s="31">
        <v>1.8519756687517741</v>
      </c>
      <c r="K69" s="31">
        <v>1.636817923164521</v>
      </c>
      <c r="L69" s="31">
        <v>1.453242681622853</v>
      </c>
      <c r="M69" s="31">
        <v>1.297401788335079</v>
      </c>
      <c r="N69" s="31">
        <v>1.165697174071741</v>
      </c>
      <c r="O69" s="31">
        <v>1.0547808561656209</v>
      </c>
      <c r="P69" s="31">
        <v>0.96155493851173701</v>
      </c>
      <c r="Q69" s="31">
        <v>0.88317161156733281</v>
      </c>
      <c r="R69" s="31">
        <v>0.81703315235191099</v>
      </c>
      <c r="S69" s="31">
        <v>0.76079192444716526</v>
      </c>
      <c r="T69" s="31">
        <v>0.71235037799708845</v>
      </c>
      <c r="U69" s="31">
        <v>0.6698610497078521</v>
      </c>
      <c r="V69" s="31">
        <v>0.63172656284789697</v>
      </c>
      <c r="W69" s="31">
        <v>0.59659962724789406</v>
      </c>
      <c r="X69" s="31">
        <v>0.56338303930072975</v>
      </c>
      <c r="Y69" s="31">
        <v>0.53122968196154297</v>
      </c>
      <c r="Z69" s="31">
        <v>0.49954252474771371</v>
      </c>
      <c r="AA69" s="31">
        <v>0.46797462373887039</v>
      </c>
      <c r="AB69" s="31">
        <v>0.43642912157682001</v>
      </c>
      <c r="AC69" s="31">
        <v>0.40505924746565108</v>
      </c>
      <c r="AD69" s="31">
        <v>0.37426831717169401</v>
      </c>
      <c r="AE69" s="31">
        <v>0.34470973302352098</v>
      </c>
      <c r="AF69" s="31">
        <v>0.31728698391187399</v>
      </c>
      <c r="AG69" s="31">
        <v>0.29315364528980231</v>
      </c>
      <c r="AH69" s="32">
        <v>0.2737133791725519</v>
      </c>
    </row>
    <row r="70" spans="1:34" x14ac:dyDescent="0.25">
      <c r="A70" s="30">
        <v>-50</v>
      </c>
      <c r="B70" s="31">
        <v>5.343774319967002</v>
      </c>
      <c r="C70" s="31">
        <v>4.6965204225365573</v>
      </c>
      <c r="D70" s="31">
        <v>4.121562222894755</v>
      </c>
      <c r="E70" s="31">
        <v>3.6130122817643242</v>
      </c>
      <c r="F70" s="31">
        <v>3.1652332464302271</v>
      </c>
      <c r="G70" s="31">
        <v>2.7728378507396632</v>
      </c>
      <c r="H70" s="31">
        <v>2.4306889151020652</v>
      </c>
      <c r="I70" s="31">
        <v>2.133899346489101</v>
      </c>
      <c r="J70" s="31">
        <v>1.877832138434681</v>
      </c>
      <c r="K70" s="31">
        <v>1.658100371034946</v>
      </c>
      <c r="L70" s="31">
        <v>1.4705672109482699</v>
      </c>
      <c r="M70" s="31">
        <v>1.3113459113952659</v>
      </c>
      <c r="N70" s="31">
        <v>1.1767998121587839</v>
      </c>
      <c r="O70" s="31">
        <v>1.0635423395839081</v>
      </c>
      <c r="P70" s="31">
        <v>0.96843700657796372</v>
      </c>
      <c r="Q70" s="31">
        <v>0.88859741261050307</v>
      </c>
      <c r="R70" s="31">
        <v>0.82138724371331495</v>
      </c>
      <c r="S70" s="31">
        <v>0.76442027248042765</v>
      </c>
      <c r="T70" s="31">
        <v>0.71556035806810481</v>
      </c>
      <c r="U70" s="31">
        <v>0.67292144619485306</v>
      </c>
      <c r="V70" s="31">
        <v>0.63486756914140241</v>
      </c>
      <c r="W70" s="31">
        <v>0.60001284575072789</v>
      </c>
      <c r="X70" s="31">
        <v>0.56722148142802442</v>
      </c>
      <c r="Y70" s="31">
        <v>0.53560776814073918</v>
      </c>
      <c r="Z70" s="31">
        <v>0.50453608441853603</v>
      </c>
      <c r="AA70" s="31">
        <v>0.47362089535338481</v>
      </c>
      <c r="AB70" s="31">
        <v>0.44272675259936112</v>
      </c>
      <c r="AC70" s="31">
        <v>0.41196829437290111</v>
      </c>
      <c r="AD70" s="31">
        <v>0.38171024545259158</v>
      </c>
      <c r="AE70" s="31">
        <v>0.35256741717931572</v>
      </c>
      <c r="AF70" s="31">
        <v>0.32540470745615152</v>
      </c>
      <c r="AG70" s="31">
        <v>0.30133710074844439</v>
      </c>
      <c r="AH70" s="32">
        <v>0.28172966808373079</v>
      </c>
    </row>
    <row r="71" spans="1:34" x14ac:dyDescent="0.25">
      <c r="A71" s="30">
        <v>-40</v>
      </c>
      <c r="B71" s="31">
        <v>5.4350310102299444</v>
      </c>
      <c r="C71" s="31">
        <v>4.7767338352196207</v>
      </c>
      <c r="D71" s="31">
        <v>4.1916631425608939</v>
      </c>
      <c r="E71" s="31">
        <v>3.6738929019887969</v>
      </c>
      <c r="F71" s="31">
        <v>3.2177471698005888</v>
      </c>
      <c r="G71" s="31">
        <v>2.8178000888557801</v>
      </c>
      <c r="H71" s="31">
        <v>2.4688758885761071</v>
      </c>
      <c r="I71" s="31">
        <v>2.1660488849455422</v>
      </c>
      <c r="J71" s="31">
        <v>1.9046434805102981</v>
      </c>
      <c r="K71" s="31">
        <v>1.6802341643788219</v>
      </c>
      <c r="L71" s="31">
        <v>1.488645512221793</v>
      </c>
      <c r="M71" s="31">
        <v>1.325952186272128</v>
      </c>
      <c r="N71" s="31">
        <v>1.1884789353249829</v>
      </c>
      <c r="O71" s="31">
        <v>1.072800594737747</v>
      </c>
      <c r="P71" s="31">
        <v>0.97574208643005045</v>
      </c>
      <c r="Q71" s="31">
        <v>0.89437841888374381</v>
      </c>
      <c r="R71" s="31">
        <v>0.82603468714292516</v>
      </c>
      <c r="S71" s="31">
        <v>0.76828607281392869</v>
      </c>
      <c r="T71" s="31">
        <v>0.71895784406532737</v>
      </c>
      <c r="U71" s="31">
        <v>0.6761253556279242</v>
      </c>
      <c r="V71" s="31">
        <v>0.63811404879475375</v>
      </c>
      <c r="W71" s="31">
        <v>0.60349945142110517</v>
      </c>
      <c r="X71" s="31">
        <v>0.57110717792446219</v>
      </c>
      <c r="Y71" s="31">
        <v>0.54001292928458255</v>
      </c>
      <c r="Z71" s="31">
        <v>0.50954249304346177</v>
      </c>
      <c r="AA71" s="31">
        <v>0.4792717433053183</v>
      </c>
      <c r="AB71" s="31">
        <v>0.44902664073659249</v>
      </c>
      <c r="AC71" s="31">
        <v>0.4188832325659782</v>
      </c>
      <c r="AD71" s="31">
        <v>0.38916765258439051</v>
      </c>
      <c r="AE71" s="31">
        <v>0.36045612114503472</v>
      </c>
      <c r="AF71" s="31">
        <v>0.33357494516325659</v>
      </c>
      <c r="AG71" s="31">
        <v>0.30960051811671002</v>
      </c>
      <c r="AH71" s="32">
        <v>0.28985932004524878</v>
      </c>
    </row>
    <row r="72" spans="1:34" x14ac:dyDescent="0.25">
      <c r="A72" s="30">
        <v>-30</v>
      </c>
      <c r="B72" s="31">
        <v>5.528309671524565</v>
      </c>
      <c r="C72" s="31">
        <v>4.8588171210701576</v>
      </c>
      <c r="D72" s="31">
        <v>4.2634877909242048</v>
      </c>
      <c r="E72" s="31">
        <v>3.7363570598340461</v>
      </c>
      <c r="F72" s="31">
        <v>3.2717103931092502</v>
      </c>
      <c r="G72" s="31">
        <v>2.864083342621631</v>
      </c>
      <c r="H72" s="31">
        <v>2.5082615468052309</v>
      </c>
      <c r="I72" s="31">
        <v>2.1992807306563198</v>
      </c>
      <c r="J72" s="31">
        <v>1.932426705733425</v>
      </c>
      <c r="K72" s="31">
        <v>1.70323537015729</v>
      </c>
      <c r="L72" s="31">
        <v>1.507492708610904</v>
      </c>
      <c r="M72" s="31">
        <v>1.3412347923394909</v>
      </c>
      <c r="N72" s="31">
        <v>1.200747779150501</v>
      </c>
      <c r="O72" s="31">
        <v>1.082567913413635</v>
      </c>
      <c r="P72" s="31">
        <v>0.98348152606082562</v>
      </c>
      <c r="Q72" s="31">
        <v>0.90052503458623145</v>
      </c>
      <c r="R72" s="31">
        <v>0.83098494304625947</v>
      </c>
      <c r="S72" s="31">
        <v>0.77239784205953355</v>
      </c>
      <c r="T72" s="31">
        <v>0.72255040880694277</v>
      </c>
      <c r="U72" s="31">
        <v>0.67947940703158749</v>
      </c>
      <c r="V72" s="31">
        <v>0.64147168703881774</v>
      </c>
      <c r="W72" s="31">
        <v>0.607064185696223</v>
      </c>
      <c r="X72" s="31">
        <v>0.57504392643358637</v>
      </c>
      <c r="Y72" s="31">
        <v>0.54444801924298669</v>
      </c>
      <c r="Z72" s="31">
        <v>0.51456366067868575</v>
      </c>
      <c r="AA72" s="31">
        <v>0.48492813385725059</v>
      </c>
      <c r="AB72" s="31">
        <v>0.45532880845739843</v>
      </c>
      <c r="AC72" s="31">
        <v>0.42580314072015202</v>
      </c>
      <c r="AD72" s="31">
        <v>0.39663867344870229</v>
      </c>
      <c r="AE72" s="31">
        <v>0.3683730360085703</v>
      </c>
      <c r="AF72" s="31">
        <v>0.34179394432741</v>
      </c>
      <c r="AG72" s="31">
        <v>0.31793920089519989</v>
      </c>
      <c r="AH72" s="32">
        <v>0.29809669476406592</v>
      </c>
    </row>
    <row r="73" spans="1:34" x14ac:dyDescent="0.25">
      <c r="A73" s="30">
        <v>-20</v>
      </c>
      <c r="B73" s="31">
        <v>5.6236350088867546</v>
      </c>
      <c r="C73" s="31">
        <v>4.9427940413303766</v>
      </c>
      <c r="D73" s="31">
        <v>4.337058985433238</v>
      </c>
      <c r="E73" s="31">
        <v>3.800426628954964</v>
      </c>
      <c r="F73" s="31">
        <v>3.3271438462174441</v>
      </c>
      <c r="G73" s="31">
        <v>2.9117075981047851</v>
      </c>
      <c r="H73" s="31">
        <v>2.548864932063339</v>
      </c>
      <c r="I73" s="31">
        <v>2.2336129821016839</v>
      </c>
      <c r="J73" s="31">
        <v>1.961198968790647</v>
      </c>
      <c r="K73" s="31">
        <v>1.727120199263275</v>
      </c>
      <c r="L73" s="31">
        <v>1.527124067214866</v>
      </c>
      <c r="M73" s="31">
        <v>1.357208052902944</v>
      </c>
      <c r="N73" s="31">
        <v>1.213619723147271</v>
      </c>
      <c r="O73" s="31">
        <v>1.092856731329847</v>
      </c>
      <c r="P73" s="31">
        <v>0.99166681739491147</v>
      </c>
      <c r="Q73" s="31">
        <v>0.90704780784892436</v>
      </c>
      <c r="R73" s="31">
        <v>0.83624761576059825</v>
      </c>
      <c r="S73" s="31">
        <v>0.77676424076086426</v>
      </c>
      <c r="T73" s="31">
        <v>0.72634576904292225</v>
      </c>
      <c r="U73" s="31">
        <v>0.68299037336216728</v>
      </c>
      <c r="V73" s="31">
        <v>0.64494631303625205</v>
      </c>
      <c r="W73" s="31">
        <v>0.61071193394506729</v>
      </c>
      <c r="X73" s="31">
        <v>0.57903566853072341</v>
      </c>
      <c r="Y73" s="31">
        <v>0.54891603579758208</v>
      </c>
      <c r="Z73" s="31">
        <v>0.51960164131222442</v>
      </c>
      <c r="AA73" s="31">
        <v>0.49059117720350542</v>
      </c>
      <c r="AB73" s="31">
        <v>0.46163342216247649</v>
      </c>
      <c r="AC73" s="31">
        <v>0.43272724144240732</v>
      </c>
      <c r="AD73" s="31">
        <v>0.40412158685886013</v>
      </c>
      <c r="AE73" s="31">
        <v>0.37631549678962989</v>
      </c>
      <c r="AF73" s="31">
        <v>0.35005809617466721</v>
      </c>
      <c r="AG73" s="31">
        <v>0.32634859651626508</v>
      </c>
      <c r="AH73" s="32">
        <v>0.30643629587887838</v>
      </c>
    </row>
    <row r="74" spans="1:34" x14ac:dyDescent="0.25">
      <c r="A74" s="30">
        <v>-10</v>
      </c>
      <c r="B74" s="31">
        <v>5.7210318712841577</v>
      </c>
      <c r="C74" s="31">
        <v>5.0286885011742761</v>
      </c>
      <c r="D74" s="31">
        <v>4.4123996874683176</v>
      </c>
      <c r="E74" s="31">
        <v>3.8661236269382249</v>
      </c>
      <c r="F74" s="31">
        <v>3.384068602918175</v>
      </c>
      <c r="G74" s="31">
        <v>2.9606929853045898</v>
      </c>
      <c r="H74" s="31">
        <v>2.590705230556122</v>
      </c>
      <c r="I74" s="31">
        <v>2.2690638816936581</v>
      </c>
      <c r="J74" s="31">
        <v>1.9909775683003259</v>
      </c>
      <c r="K74" s="31">
        <v>1.7519050065214801</v>
      </c>
      <c r="L74" s="31">
        <v>1.5475549990647191</v>
      </c>
      <c r="M74" s="31">
        <v>1.373886435199877</v>
      </c>
      <c r="N74" s="31">
        <v>1.2271082907590189</v>
      </c>
      <c r="O74" s="31">
        <v>1.10367962813644</v>
      </c>
      <c r="P74" s="31">
        <v>1.0003095962886981</v>
      </c>
      <c r="Q74" s="31">
        <v>0.91395743073455515</v>
      </c>
      <c r="R74" s="31">
        <v>0.84183245355502578</v>
      </c>
      <c r="S74" s="31">
        <v>0.78139407339334677</v>
      </c>
      <c r="T74" s="31">
        <v>0.73035178545501367</v>
      </c>
      <c r="U74" s="31">
        <v>0.6866651715077382</v>
      </c>
      <c r="V74" s="31">
        <v>0.64854389988147598</v>
      </c>
      <c r="W74" s="31">
        <v>0.61444772546842319</v>
      </c>
      <c r="X74" s="31">
        <v>0.58308648972298527</v>
      </c>
      <c r="Y74" s="31">
        <v>0.55342012066183166</v>
      </c>
      <c r="Z74" s="31">
        <v>0.52465863286386483</v>
      </c>
      <c r="AA74" s="31">
        <v>0.49626212747022608</v>
      </c>
      <c r="AB74" s="31">
        <v>0.46794079218426532</v>
      </c>
      <c r="AC74" s="31">
        <v>0.43965490127158441</v>
      </c>
      <c r="AD74" s="31">
        <v>0.4116148155600321</v>
      </c>
      <c r="AE74" s="31">
        <v>0.38428098243969439</v>
      </c>
      <c r="AF74" s="31">
        <v>0.35836393586285809</v>
      </c>
      <c r="AG74" s="31">
        <v>0.33482429634409527</v>
      </c>
      <c r="AH74" s="32">
        <v>0.31487277096016791</v>
      </c>
    </row>
    <row r="75" spans="1:34" x14ac:dyDescent="0.25">
      <c r="A75" s="30">
        <v>0</v>
      </c>
      <c r="B75" s="31">
        <v>5.8205252516162203</v>
      </c>
      <c r="C75" s="31">
        <v>5.1165245497076386</v>
      </c>
      <c r="D75" s="31">
        <v>4.4895330023415774</v>
      </c>
      <c r="E75" s="31">
        <v>3.933470215302286</v>
      </c>
      <c r="F75" s="31">
        <v>3.4425058809362459</v>
      </c>
      <c r="G75" s="31">
        <v>3.0110597781521862</v>
      </c>
      <c r="H75" s="31">
        <v>2.6338017724210609</v>
      </c>
      <c r="I75" s="31">
        <v>2.3056518157760619</v>
      </c>
      <c r="J75" s="31">
        <v>2.0217799468126212</v>
      </c>
      <c r="K75" s="31">
        <v>1.7776062906883989</v>
      </c>
      <c r="L75" s="31">
        <v>1.5688010591232999</v>
      </c>
      <c r="M75" s="31">
        <v>1.3912845503994611</v>
      </c>
      <c r="N75" s="31">
        <v>1.241227149361247</v>
      </c>
      <c r="O75" s="31">
        <v>1.115049327415272</v>
      </c>
      <c r="P75" s="31">
        <v>1.009421642530387</v>
      </c>
      <c r="Q75" s="31">
        <v>0.92126473923765695</v>
      </c>
      <c r="R75" s="31">
        <v>0.84774934863040752</v>
      </c>
      <c r="S75" s="31">
        <v>0.78629628836417753</v>
      </c>
      <c r="T75" s="31">
        <v>0.73457646265676957</v>
      </c>
      <c r="U75" s="31">
        <v>0.69051086228819369</v>
      </c>
      <c r="V75" s="31">
        <v>0.6522705646007162</v>
      </c>
      <c r="W75" s="31">
        <v>0.61827673349883328</v>
      </c>
      <c r="X75" s="31">
        <v>0.58720061944926449</v>
      </c>
      <c r="Y75" s="31">
        <v>0.55796355948096921</v>
      </c>
      <c r="Z75" s="31">
        <v>0.52973697718516466</v>
      </c>
      <c r="AA75" s="31">
        <v>0.50194238271530978</v>
      </c>
      <c r="AB75" s="31">
        <v>0.47425137278702151</v>
      </c>
      <c r="AC75" s="31">
        <v>0.44658563067824292</v>
      </c>
      <c r="AD75" s="31">
        <v>0.41911692622910479</v>
      </c>
      <c r="AE75" s="31">
        <v>0.39226711584201729</v>
      </c>
      <c r="AF75" s="31">
        <v>0.36670814248155997</v>
      </c>
      <c r="AG75" s="31">
        <v>0.34336203567461981</v>
      </c>
      <c r="AH75" s="32">
        <v>0.32340091151024819</v>
      </c>
    </row>
    <row r="76" spans="1:34" x14ac:dyDescent="0.25">
      <c r="A76" s="30">
        <v>10</v>
      </c>
      <c r="B76" s="31">
        <v>5.9221402867141641</v>
      </c>
      <c r="C76" s="31">
        <v>5.2063263799680204</v>
      </c>
      <c r="D76" s="31">
        <v>4.5684821792969093</v>
      </c>
      <c r="E76" s="31">
        <v>4.0024886994973832</v>
      </c>
      <c r="F76" s="31">
        <v>3.5024770419282349</v>
      </c>
      <c r="G76" s="31">
        <v>3.0628283945104831</v>
      </c>
      <c r="H76" s="31">
        <v>2.678174031727405</v>
      </c>
      <c r="I76" s="31">
        <v>2.3433953146244821</v>
      </c>
      <c r="J76" s="31">
        <v>2.0536236908094558</v>
      </c>
      <c r="K76" s="31">
        <v>1.8042406944523</v>
      </c>
      <c r="L76" s="31">
        <v>1.5908779462852121</v>
      </c>
      <c r="M76" s="31">
        <v>1.4094171536026361</v>
      </c>
      <c r="N76" s="31">
        <v>1.2559901102612481</v>
      </c>
      <c r="O76" s="31">
        <v>1.126978696679958</v>
      </c>
      <c r="P76" s="31">
        <v>1.019014879839927</v>
      </c>
      <c r="Q76" s="31">
        <v>0.92898071328452114</v>
      </c>
      <c r="R76" s="31">
        <v>0.8540083371193774</v>
      </c>
      <c r="S76" s="31">
        <v>0.79147997801233205</v>
      </c>
      <c r="T76" s="31">
        <v>0.73902794919349102</v>
      </c>
      <c r="U76" s="31">
        <v>0.69453465045518037</v>
      </c>
      <c r="V76" s="31">
        <v>0.65613256815196408</v>
      </c>
      <c r="W76" s="31">
        <v>0.62220427520064703</v>
      </c>
      <c r="X76" s="31">
        <v>0.59138243108024113</v>
      </c>
      <c r="Y76" s="31">
        <v>0.56254978183202731</v>
      </c>
      <c r="Z76" s="31">
        <v>0.53483916005950871</v>
      </c>
      <c r="AA76" s="31">
        <v>0.50763348492844451</v>
      </c>
      <c r="AB76" s="31">
        <v>0.48056576216679758</v>
      </c>
      <c r="AC76" s="31">
        <v>0.45351908406478347</v>
      </c>
      <c r="AD76" s="31">
        <v>0.42662662947484259</v>
      </c>
      <c r="AE76" s="31">
        <v>0.40027166381168677</v>
      </c>
      <c r="AF76" s="31">
        <v>0.37508753905218861</v>
      </c>
      <c r="AG76" s="31">
        <v>0.35195769373556368</v>
      </c>
      <c r="AH76" s="32">
        <v>0.33201565296315749</v>
      </c>
    </row>
    <row r="77" spans="1:34" x14ac:dyDescent="0.25">
      <c r="A77" s="30">
        <v>20</v>
      </c>
      <c r="B77" s="31">
        <v>6.0259022573409942</v>
      </c>
      <c r="C77" s="31">
        <v>5.2981183289247706</v>
      </c>
      <c r="D77" s="31">
        <v>4.6492706115100004</v>
      </c>
      <c r="E77" s="31">
        <v>4.0732015289055408</v>
      </c>
      <c r="F77" s="31">
        <v>3.5640035914824928</v>
      </c>
      <c r="G77" s="31">
        <v>3.1160193961741869</v>
      </c>
      <c r="H77" s="31">
        <v>2.7238416264761911</v>
      </c>
      <c r="I77" s="31">
        <v>2.382313052446297</v>
      </c>
      <c r="J77" s="31">
        <v>2.086526530704556</v>
      </c>
      <c r="K77" s="31">
        <v>1.831825004433236</v>
      </c>
      <c r="L77" s="31">
        <v>1.6138015033768489</v>
      </c>
      <c r="M77" s="31">
        <v>1.4282991438421411</v>
      </c>
      <c r="N77" s="31">
        <v>1.27141112869809</v>
      </c>
      <c r="O77" s="31">
        <v>1.139480747375913</v>
      </c>
      <c r="P77" s="31">
        <v>1.029101375869071</v>
      </c>
      <c r="Q77" s="31">
        <v>0.93711647673324583</v>
      </c>
      <c r="R77" s="31">
        <v>0.86061959908636809</v>
      </c>
      <c r="S77" s="31">
        <v>0.79695437860858065</v>
      </c>
      <c r="T77" s="31">
        <v>0.74371453754230454</v>
      </c>
      <c r="U77" s="31">
        <v>0.69874388469215531</v>
      </c>
      <c r="V77" s="31">
        <v>0.66013631542500495</v>
      </c>
      <c r="W77" s="31">
        <v>0.62623581166996622</v>
      </c>
      <c r="X77" s="31">
        <v>0.59563644191836052</v>
      </c>
      <c r="Y77" s="31">
        <v>0.56718236122376098</v>
      </c>
      <c r="Z77" s="31">
        <v>0.539967811201988</v>
      </c>
      <c r="AA77" s="31">
        <v>0.51333712003111198</v>
      </c>
      <c r="AB77" s="31">
        <v>0.48688470245137883</v>
      </c>
      <c r="AC77" s="31">
        <v>0.4604550597653122</v>
      </c>
      <c r="AD77" s="31">
        <v>0.43414277983767469</v>
      </c>
      <c r="AE77" s="31">
        <v>0.40829253709547342</v>
      </c>
      <c r="AF77" s="31">
        <v>0.38349909252789183</v>
      </c>
      <c r="AG77" s="31">
        <v>0.36060729368642452</v>
      </c>
      <c r="AH77" s="32">
        <v>0.34071207468474551</v>
      </c>
    </row>
    <row r="78" spans="1:34" x14ac:dyDescent="0.25">
      <c r="A78" s="30">
        <v>30</v>
      </c>
      <c r="B78" s="31">
        <v>6.1318365881915016</v>
      </c>
      <c r="C78" s="31">
        <v>5.3919248774790107</v>
      </c>
      <c r="D78" s="31">
        <v>4.7319218360883104</v>
      </c>
      <c r="E78" s="31">
        <v>4.1456312968405644</v>
      </c>
      <c r="F78" s="31">
        <v>3.627107179119176</v>
      </c>
      <c r="G78" s="31">
        <v>3.1706534888697742</v>
      </c>
      <c r="H78" s="31">
        <v>2.770824318600237</v>
      </c>
      <c r="I78" s="31">
        <v>2.4224238473806698</v>
      </c>
      <c r="J78" s="31">
        <v>2.1205063408434119</v>
      </c>
      <c r="K78" s="31">
        <v>1.8603761511830501</v>
      </c>
      <c r="L78" s="31">
        <v>1.6375877171563871</v>
      </c>
      <c r="M78" s="31">
        <v>1.447945564082485</v>
      </c>
      <c r="N78" s="31">
        <v>1.287504303842623</v>
      </c>
      <c r="O78" s="31">
        <v>1.1525686348803239</v>
      </c>
      <c r="P78" s="31">
        <v>1.0396933422013499</v>
      </c>
      <c r="Q78" s="31">
        <v>0.94568329737368884</v>
      </c>
      <c r="R78" s="31">
        <v>0.8675934585275773</v>
      </c>
      <c r="S78" s="31">
        <v>0.80272887035546614</v>
      </c>
      <c r="T78" s="31">
        <v>0.74864466411207264</v>
      </c>
      <c r="U78" s="31">
        <v>0.70314605761431903</v>
      </c>
      <c r="V78" s="31">
        <v>0.66428835524138941</v>
      </c>
      <c r="W78" s="31">
        <v>0.63037694793470067</v>
      </c>
      <c r="X78" s="31">
        <v>0.59996731319786545</v>
      </c>
      <c r="Y78" s="31">
        <v>0.57186501509677268</v>
      </c>
      <c r="Z78" s="31">
        <v>0.54512570425955442</v>
      </c>
      <c r="AA78" s="31">
        <v>0.51905511787656167</v>
      </c>
      <c r="AB78" s="31">
        <v>0.49320907970037459</v>
      </c>
      <c r="AC78" s="31">
        <v>0.4673935000458016</v>
      </c>
      <c r="AD78" s="31">
        <v>0.44166437578990869</v>
      </c>
      <c r="AE78" s="31">
        <v>0.416327790372016</v>
      </c>
      <c r="AF78" s="31">
        <v>0.39193991379361048</v>
      </c>
      <c r="AG78" s="31">
        <v>0.36930700261849142</v>
      </c>
      <c r="AH78" s="32">
        <v>0.34948539997264322</v>
      </c>
    </row>
    <row r="79" spans="1:34" x14ac:dyDescent="0.25">
      <c r="A79" s="30">
        <v>40</v>
      </c>
      <c r="B79" s="31">
        <v>6.239968847892257</v>
      </c>
      <c r="C79" s="31">
        <v>5.4877706504636574</v>
      </c>
      <c r="D79" s="31">
        <v>4.8164595340710994</v>
      </c>
      <c r="E79" s="31">
        <v>4.2198007405480444</v>
      </c>
      <c r="F79" s="31">
        <v>3.6918095982902051</v>
      </c>
      <c r="G79" s="31">
        <v>3.226751522255515</v>
      </c>
      <c r="H79" s="31">
        <v>2.8191420139641581</v>
      </c>
      <c r="I79" s="31">
        <v>2.4637466614985399</v>
      </c>
      <c r="J79" s="31">
        <v>2.155581139503314</v>
      </c>
      <c r="K79" s="31">
        <v>1.8899112091853569</v>
      </c>
      <c r="L79" s="31">
        <v>1.662252718313789</v>
      </c>
      <c r="M79" s="31">
        <v>1.4683716012199699</v>
      </c>
      <c r="N79" s="31">
        <v>1.30428387879749</v>
      </c>
      <c r="O79" s="31">
        <v>1.1662556585021699</v>
      </c>
      <c r="P79" s="31">
        <v>1.0508031343520809</v>
      </c>
      <c r="Q79" s="31">
        <v>0.95469258692751524</v>
      </c>
      <c r="R79" s="31">
        <v>0.87494038337101054</v>
      </c>
      <c r="S79" s="31">
        <v>0.80881297738732272</v>
      </c>
      <c r="T79" s="31">
        <v>0.75382690924346984</v>
      </c>
      <c r="U79" s="31">
        <v>0.70774880576869936</v>
      </c>
      <c r="V79" s="31">
        <v>0.66859538035447841</v>
      </c>
      <c r="W79" s="31">
        <v>0.63463343295452812</v>
      </c>
      <c r="X79" s="31">
        <v>0.60437985008478612</v>
      </c>
      <c r="Y79" s="31">
        <v>0.57660160482342881</v>
      </c>
      <c r="Z79" s="31">
        <v>0.5503157568108924</v>
      </c>
      <c r="AA79" s="31">
        <v>0.52478945224985185</v>
      </c>
      <c r="AB79" s="31">
        <v>0.4995399239051555</v>
      </c>
      <c r="AC79" s="31">
        <v>0.47433449110394921</v>
      </c>
      <c r="AD79" s="31">
        <v>0.44919055973559818</v>
      </c>
      <c r="AE79" s="31">
        <v>0.42437562225171649</v>
      </c>
      <c r="AF79" s="31">
        <v>0.40040725766609248</v>
      </c>
      <c r="AG79" s="31">
        <v>0.37805313155483949</v>
      </c>
      <c r="AH79" s="32">
        <v>0.35833099605627089</v>
      </c>
    </row>
    <row r="80" spans="1:34" x14ac:dyDescent="0.25">
      <c r="A80" s="30">
        <v>50</v>
      </c>
      <c r="B80" s="31">
        <v>6.3503247490016141</v>
      </c>
      <c r="C80" s="31">
        <v>5.5856804166433989</v>
      </c>
      <c r="D80" s="31">
        <v>4.9029075304293848</v>
      </c>
      <c r="E80" s="31">
        <v>4.2957327412053443</v>
      </c>
      <c r="F80" s="31">
        <v>3.7581327863792842</v>
      </c>
      <c r="G80" s="31">
        <v>3.2843344899214522</v>
      </c>
      <c r="H80" s="31">
        <v>2.868814762364333</v>
      </c>
      <c r="I80" s="31">
        <v>2.5063006008026329</v>
      </c>
      <c r="J80" s="31">
        <v>2.1917690888933148</v>
      </c>
      <c r="K80" s="31">
        <v>1.92044739685556</v>
      </c>
      <c r="L80" s="31">
        <v>1.6878127814707931</v>
      </c>
      <c r="M80" s="31">
        <v>1.489592586082676</v>
      </c>
      <c r="N80" s="31">
        <v>1.3217642405971031</v>
      </c>
      <c r="O80" s="31">
        <v>1.1805552614822059</v>
      </c>
      <c r="P80" s="31">
        <v>1.062443251768354</v>
      </c>
      <c r="Q80" s="31">
        <v>0.9641559010481493</v>
      </c>
      <c r="R80" s="31">
        <v>0.88267098547642886</v>
      </c>
      <c r="S80" s="31">
        <v>0.81521636777025419</v>
      </c>
      <c r="T80" s="31">
        <v>0.75926999720895971</v>
      </c>
      <c r="U80" s="31">
        <v>0.712559909634078</v>
      </c>
      <c r="V80" s="31">
        <v>0.67306422744940009</v>
      </c>
      <c r="W80" s="31">
        <v>0.63901115962092625</v>
      </c>
      <c r="X80" s="31">
        <v>0.60887900167692344</v>
      </c>
      <c r="Y80" s="31">
        <v>0.58139613570786608</v>
      </c>
      <c r="Z80" s="31">
        <v>0.55554103036649671</v>
      </c>
      <c r="AA80" s="31">
        <v>0.53054224086778312</v>
      </c>
      <c r="AB80" s="31">
        <v>0.50587840898889003</v>
      </c>
      <c r="AC80" s="31">
        <v>0.48127826306927107</v>
      </c>
      <c r="AD80" s="31">
        <v>0.45672061801056441</v>
      </c>
      <c r="AE80" s="31">
        <v>0.43243437527673129</v>
      </c>
      <c r="AF80" s="31">
        <v>0.40889852289385709</v>
      </c>
      <c r="AG80" s="31">
        <v>0.38684213545035467</v>
      </c>
      <c r="AH80" s="32">
        <v>0.36724437409680999</v>
      </c>
    </row>
    <row r="81" spans="1:34" x14ac:dyDescent="0.25">
      <c r="A81" s="30">
        <v>60</v>
      </c>
      <c r="B81" s="31">
        <v>6.4629301480097094</v>
      </c>
      <c r="C81" s="31">
        <v>5.6856790887147133</v>
      </c>
      <c r="D81" s="31">
        <v>4.9912897940659908</v>
      </c>
      <c r="E81" s="31">
        <v>4.3734503239216211</v>
      </c>
      <c r="F81" s="31">
        <v>3.826098824701913</v>
      </c>
      <c r="G81" s="31">
        <v>3.343423529389419</v>
      </c>
      <c r="H81" s="31">
        <v>2.9198627575289309</v>
      </c>
      <c r="I81" s="31">
        <v>2.550104915227458</v>
      </c>
      <c r="J81" s="31">
        <v>2.2290884951542669</v>
      </c>
      <c r="K81" s="31">
        <v>1.952002076540845</v>
      </c>
      <c r="L81" s="31">
        <v>1.714284325180923</v>
      </c>
      <c r="M81" s="31">
        <v>1.5116239934304661</v>
      </c>
      <c r="N81" s="31">
        <v>1.3399599202076711</v>
      </c>
      <c r="O81" s="31">
        <v>1.195481030992976</v>
      </c>
      <c r="P81" s="31">
        <v>1.0746263378290559</v>
      </c>
      <c r="Q81" s="31">
        <v>0.97408493932080786</v>
      </c>
      <c r="R81" s="31">
        <v>0.89079602063538976</v>
      </c>
      <c r="S81" s="31">
        <v>0.82194885350216973</v>
      </c>
      <c r="T81" s="31">
        <v>0.76498279621276832</v>
      </c>
      <c r="U81" s="31">
        <v>0.71758729362103313</v>
      </c>
      <c r="V81" s="31">
        <v>0.67770187714305152</v>
      </c>
      <c r="W81" s="31">
        <v>0.64351616475715723</v>
      </c>
      <c r="X81" s="31">
        <v>0.61346986100387835</v>
      </c>
      <c r="Y81" s="31">
        <v>0.58625275698602231</v>
      </c>
      <c r="Z81" s="31">
        <v>0.5608047303686251</v>
      </c>
      <c r="AA81" s="31">
        <v>0.53631574537896409</v>
      </c>
      <c r="AB81" s="31">
        <v>0.51222585280651955</v>
      </c>
      <c r="AC81" s="31">
        <v>0.48822519000303177</v>
      </c>
      <c r="AD81" s="31">
        <v>0.46425398088246078</v>
      </c>
      <c r="AE81" s="31">
        <v>0.4405025359210521</v>
      </c>
      <c r="AF81" s="31">
        <v>0.41741125215719782</v>
      </c>
      <c r="AG81" s="31">
        <v>0.39567061319163699</v>
      </c>
      <c r="AH81" s="32">
        <v>0.37622118918723407</v>
      </c>
    </row>
    <row r="82" spans="1:34" x14ac:dyDescent="0.25">
      <c r="A82" s="30">
        <v>70</v>
      </c>
      <c r="B82" s="31">
        <v>6.5778110453384606</v>
      </c>
      <c r="C82" s="31">
        <v>5.78779172330586</v>
      </c>
      <c r="D82" s="31">
        <v>5.081630437815515</v>
      </c>
      <c r="E82" s="31">
        <v>4.4529766577378096</v>
      </c>
      <c r="F82" s="31">
        <v>3.895729938505363</v>
      </c>
      <c r="G82" s="31">
        <v>3.4040399221130349</v>
      </c>
      <c r="H82" s="31">
        <v>2.9723063371179079</v>
      </c>
      <c r="I82" s="31">
        <v>2.595178998639307</v>
      </c>
      <c r="J82" s="31">
        <v>2.2675578083588008</v>
      </c>
      <c r="K82" s="31">
        <v>1.9845927545201829</v>
      </c>
      <c r="L82" s="31">
        <v>1.741683911929488</v>
      </c>
      <c r="M82" s="31">
        <v>1.5344814419549819</v>
      </c>
      <c r="N82" s="31">
        <v>1.358885592527173</v>
      </c>
      <c r="O82" s="31">
        <v>1.2110466981387999</v>
      </c>
      <c r="P82" s="31">
        <v>1.0873651798448429</v>
      </c>
      <c r="Q82" s="31">
        <v>0.98449154526251048</v>
      </c>
      <c r="R82" s="31">
        <v>0.89932638857124614</v>
      </c>
      <c r="S82" s="31">
        <v>0.82902039051273968</v>
      </c>
      <c r="T82" s="31">
        <v>0.77097431839091324</v>
      </c>
      <c r="U82" s="31">
        <v>0.7228390260719193</v>
      </c>
      <c r="V82" s="31">
        <v>0.68251545398414315</v>
      </c>
      <c r="W82" s="31">
        <v>0.64815462911823096</v>
      </c>
      <c r="X82" s="31">
        <v>0.61815766502700409</v>
      </c>
      <c r="Y82" s="31">
        <v>0.59117576182559606</v>
      </c>
      <c r="Z82" s="31">
        <v>0.56611020619132724</v>
      </c>
      <c r="AA82" s="31">
        <v>0.54211237136379598</v>
      </c>
      <c r="AB82" s="31">
        <v>0.51858371714476259</v>
      </c>
      <c r="AC82" s="31">
        <v>0.49517578989829403</v>
      </c>
      <c r="AD82" s="31">
        <v>0.47179022255066599</v>
      </c>
      <c r="AE82" s="31">
        <v>0.44857873459039149</v>
      </c>
      <c r="AF82" s="31">
        <v>0.4259431320682055</v>
      </c>
      <c r="AG82" s="31">
        <v>0.40453530759710782</v>
      </c>
      <c r="AH82" s="32">
        <v>0.38525724035230269</v>
      </c>
    </row>
    <row r="83" spans="1:34" x14ac:dyDescent="0.25">
      <c r="A83" s="33">
        <v>80</v>
      </c>
      <c r="B83" s="34">
        <v>6.6949935853415781</v>
      </c>
      <c r="C83" s="34">
        <v>5.8920435209768796</v>
      </c>
      <c r="D83" s="34">
        <v>5.1739537184443343</v>
      </c>
      <c r="E83" s="34">
        <v>4.5343350556266326</v>
      </c>
      <c r="F83" s="34">
        <v>3.9670484969686939</v>
      </c>
      <c r="G83" s="34">
        <v>3.4662050934776829</v>
      </c>
      <c r="H83" s="34">
        <v>3.0261659827229961</v>
      </c>
      <c r="I83" s="34">
        <v>2.6415423888362519</v>
      </c>
      <c r="J83" s="34">
        <v>2.3071956225113288</v>
      </c>
      <c r="K83" s="34">
        <v>2.0182370810043229</v>
      </c>
      <c r="L83" s="34">
        <v>1.770028248133575</v>
      </c>
      <c r="M83" s="34">
        <v>1.5581806942796601</v>
      </c>
      <c r="N83" s="34">
        <v>1.3785560763853799</v>
      </c>
      <c r="O83" s="34">
        <v>1.227266137955783</v>
      </c>
      <c r="P83" s="34">
        <v>1.1006727090581609</v>
      </c>
      <c r="Q83" s="34">
        <v>0.995387706322021</v>
      </c>
      <c r="R83" s="34">
        <v>0.90827313293911072</v>
      </c>
      <c r="S83" s="34">
        <v>0.8364410786634231</v>
      </c>
      <c r="T83" s="34">
        <v>0.77725371981119018</v>
      </c>
      <c r="U83" s="34">
        <v>0.72832331926086247</v>
      </c>
      <c r="V83" s="34">
        <v>0.6875122264531397</v>
      </c>
      <c r="W83" s="34">
        <v>0.65293287739096495</v>
      </c>
      <c r="X83" s="34">
        <v>0.62294779463947592</v>
      </c>
      <c r="Y83" s="34">
        <v>0.59616958732608616</v>
      </c>
      <c r="Z83" s="34">
        <v>0.57146095114044648</v>
      </c>
      <c r="AA83" s="34">
        <v>0.54793466833442928</v>
      </c>
      <c r="AB83" s="34">
        <v>0.52495360772215527</v>
      </c>
      <c r="AC83" s="34">
        <v>0.50213072467992248</v>
      </c>
      <c r="AD83" s="34">
        <v>0.47932906114635537</v>
      </c>
      <c r="AE83" s="34">
        <v>0.45666174562228812</v>
      </c>
      <c r="AF83" s="34">
        <v>0.43449199317071691</v>
      </c>
      <c r="AG83" s="34">
        <v>0.41343310541697431</v>
      </c>
      <c r="AH83" s="35">
        <v>0.39434847054857508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1.875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0.45000000000000018</v>
      </c>
    </row>
    <row r="95" spans="1:34" x14ac:dyDescent="0.25">
      <c r="A95" s="5">
        <v>0.125</v>
      </c>
      <c r="B95" s="32">
        <v>0.44190499999999999</v>
      </c>
    </row>
    <row r="96" spans="1:34" x14ac:dyDescent="0.25">
      <c r="A96" s="5">
        <v>0.25</v>
      </c>
      <c r="B96" s="32">
        <v>0.35728124999999999</v>
      </c>
    </row>
    <row r="97" spans="1:2" x14ac:dyDescent="0.25">
      <c r="A97" s="5">
        <v>0.375</v>
      </c>
      <c r="B97" s="32">
        <v>0.26081944444444438</v>
      </c>
    </row>
    <row r="98" spans="1:2" x14ac:dyDescent="0.25">
      <c r="A98" s="5">
        <v>0.5</v>
      </c>
      <c r="B98" s="32">
        <v>0.15280769230769239</v>
      </c>
    </row>
    <row r="99" spans="1:2" x14ac:dyDescent="0.25">
      <c r="A99" s="5">
        <v>0.625</v>
      </c>
      <c r="B99" s="32">
        <v>0.16426374999999999</v>
      </c>
    </row>
    <row r="100" spans="1:2" x14ac:dyDescent="0.25">
      <c r="A100" s="5">
        <v>0.75</v>
      </c>
      <c r="B100" s="32">
        <v>0.1186875000000001</v>
      </c>
    </row>
    <row r="101" spans="1:2" x14ac:dyDescent="0.25">
      <c r="A101" s="5">
        <v>0.875</v>
      </c>
      <c r="B101" s="32">
        <v>7.9812500000000175E-2</v>
      </c>
    </row>
    <row r="102" spans="1:2" x14ac:dyDescent="0.25">
      <c r="A102" s="5">
        <v>1</v>
      </c>
      <c r="B102" s="32">
        <v>6.150000000000011E-2</v>
      </c>
    </row>
    <row r="103" spans="1:2" x14ac:dyDescent="0.25">
      <c r="A103" s="5">
        <v>1.125</v>
      </c>
      <c r="B103" s="32">
        <v>2.590250000000013E-2</v>
      </c>
    </row>
    <row r="104" spans="1:2" x14ac:dyDescent="0.25">
      <c r="A104" s="5">
        <v>1.25</v>
      </c>
      <c r="B104" s="32">
        <v>2.5301724137933861E-3</v>
      </c>
    </row>
    <row r="105" spans="1:2" x14ac:dyDescent="0.25">
      <c r="A105" s="5">
        <v>1.375</v>
      </c>
      <c r="B105" s="32">
        <v>-1.061111111111126E-2</v>
      </c>
    </row>
    <row r="106" spans="1:2" x14ac:dyDescent="0.25">
      <c r="A106" s="5">
        <v>1.5</v>
      </c>
      <c r="B106" s="32">
        <v>8.1851851851852953E-3</v>
      </c>
    </row>
    <row r="107" spans="1:2" x14ac:dyDescent="0.25">
      <c r="A107" s="5">
        <v>1.625</v>
      </c>
      <c r="B107" s="32">
        <v>1.151562500000025E-2</v>
      </c>
    </row>
    <row r="108" spans="1:2" x14ac:dyDescent="0.25">
      <c r="A108" s="5">
        <v>1.75</v>
      </c>
      <c r="B108" s="32">
        <v>7.8437499999999272E-3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wMCeEAOF9vVqATDojqiGL9eSXsApk5rWTBrfibAFS+vW3b7lrEaOPW5nvukGjD59ksi28rluCZwI77FXy5D2Ug==" saltValue="y/TmbDiTlRqIVjqo0LvkQ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2022-05-18T03:53:38Z</dcterms:created>
  <dcterms:modified xsi:type="dcterms:W3CDTF">2022-05-23T00:02:30Z</dcterms:modified>
</cp:coreProperties>
</file>