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"/>
    </mc:Choice>
  </mc:AlternateContent>
  <xr:revisionPtr revIDLastSave="0" documentId="8_{41F2A9E0-E58E-4AA5-BEFA-8FC560929FF2}" xr6:coauthVersionLast="47" xr6:coauthVersionMax="47" xr10:uidLastSave="{00000000-0000-0000-0000-000000000000}"/>
  <workbookProtection lockStructure="1"/>
  <bookViews>
    <workbookView xWindow="-120" yWindow="-120" windowWidth="29040" windowHeight="15840" tabRatio="793" xr2:uid="{00000000-000D-0000-FFFF-FFFF00000000}"/>
  </bookViews>
  <sheets>
    <sheet name="SCT Stock 20...70psi" sheetId="1" r:id="rId1"/>
    <sheet name="SCT Stock 40...70psi" sheetId="2" r:id="rId2"/>
    <sheet name="SCT Stock 55.1...85psi" sheetId="3" r:id="rId3"/>
    <sheet name="SCT Return" sheetId="4" r:id="rId4"/>
    <sheet name="HP Tuners Stock 20...70psi" sheetId="5" r:id="rId5"/>
    <sheet name="HP Tuners Stock 40...70psi" sheetId="6" r:id="rId6"/>
    <sheet name="HP Tuners Stock 55.1...85psi" sheetId="7" r:id="rId7"/>
    <sheet name="HP Tuners Return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0" i="8" l="1"/>
  <c r="B140" i="8" l="1"/>
  <c r="B139" i="8"/>
  <c r="B138" i="8"/>
  <c r="B137" i="8"/>
  <c r="B136" i="8"/>
  <c r="B135" i="8"/>
  <c r="B134" i="8"/>
  <c r="B133" i="8"/>
  <c r="B132" i="8"/>
  <c r="B131" i="8"/>
  <c r="B130" i="8"/>
  <c r="B129" i="8"/>
  <c r="D113" i="8"/>
  <c r="B113" i="8"/>
  <c r="D112" i="8"/>
  <c r="B112" i="8"/>
  <c r="D111" i="8"/>
  <c r="B111" i="8"/>
  <c r="B110" i="8"/>
  <c r="B82" i="7"/>
  <c r="B81" i="7"/>
  <c r="B80" i="7"/>
  <c r="B79" i="7"/>
  <c r="B78" i="7"/>
  <c r="B77" i="7"/>
  <c r="B76" i="7"/>
  <c r="B75" i="7"/>
  <c r="B74" i="7"/>
  <c r="B73" i="7"/>
  <c r="B72" i="7"/>
  <c r="B71" i="7"/>
  <c r="D56" i="7"/>
  <c r="B56" i="7"/>
  <c r="D55" i="7"/>
  <c r="B55" i="7"/>
  <c r="D54" i="7"/>
  <c r="B54" i="7"/>
  <c r="D53" i="7"/>
  <c r="B53" i="7"/>
  <c r="B82" i="6"/>
  <c r="B81" i="6"/>
  <c r="B80" i="6"/>
  <c r="B79" i="6"/>
  <c r="B78" i="6"/>
  <c r="B77" i="6"/>
  <c r="B76" i="6"/>
  <c r="B75" i="6"/>
  <c r="B74" i="6"/>
  <c r="B73" i="6"/>
  <c r="B72" i="6"/>
  <c r="B71" i="6"/>
  <c r="D56" i="6"/>
  <c r="B56" i="6"/>
  <c r="D55" i="6"/>
  <c r="B55" i="6"/>
  <c r="D54" i="6"/>
  <c r="B54" i="6"/>
  <c r="D53" i="6"/>
  <c r="B53" i="6"/>
  <c r="B82" i="5"/>
  <c r="B81" i="5"/>
  <c r="B80" i="5"/>
  <c r="B79" i="5"/>
  <c r="B78" i="5"/>
  <c r="B77" i="5"/>
  <c r="B76" i="5"/>
  <c r="B75" i="5"/>
  <c r="B74" i="5"/>
  <c r="B73" i="5"/>
  <c r="B72" i="5"/>
  <c r="B71" i="5"/>
  <c r="D56" i="5"/>
  <c r="B56" i="5"/>
  <c r="D55" i="5"/>
  <c r="B55" i="5"/>
  <c r="D54" i="5"/>
  <c r="B54" i="5"/>
  <c r="D53" i="5"/>
  <c r="B53" i="5"/>
  <c r="B140" i="4"/>
  <c r="B139" i="4"/>
  <c r="B138" i="4"/>
  <c r="B137" i="4"/>
  <c r="B136" i="4"/>
  <c r="B135" i="4"/>
  <c r="B134" i="4"/>
  <c r="B133" i="4"/>
  <c r="B132" i="4"/>
  <c r="B131" i="4"/>
  <c r="B130" i="4"/>
  <c r="B129" i="4"/>
  <c r="D113" i="4"/>
  <c r="B113" i="4"/>
  <c r="D112" i="4"/>
  <c r="B112" i="4"/>
  <c r="D111" i="4"/>
  <c r="B111" i="4"/>
  <c r="D110" i="4"/>
  <c r="B110" i="4"/>
  <c r="B82" i="3"/>
  <c r="B81" i="3"/>
  <c r="B80" i="3"/>
  <c r="B79" i="3"/>
  <c r="B78" i="3"/>
  <c r="B77" i="3"/>
  <c r="B76" i="3"/>
  <c r="B75" i="3"/>
  <c r="B74" i="3"/>
  <c r="B73" i="3"/>
  <c r="B72" i="3"/>
  <c r="B71" i="3"/>
  <c r="D56" i="3"/>
  <c r="B56" i="3"/>
  <c r="D55" i="3"/>
  <c r="B55" i="3"/>
  <c r="D54" i="3"/>
  <c r="B54" i="3"/>
  <c r="D53" i="3"/>
  <c r="B53" i="3"/>
  <c r="B82" i="2"/>
  <c r="B81" i="2"/>
  <c r="B80" i="2"/>
  <c r="B79" i="2"/>
  <c r="B78" i="2"/>
  <c r="B77" i="2"/>
  <c r="B76" i="2"/>
  <c r="B75" i="2"/>
  <c r="B74" i="2"/>
  <c r="B73" i="2"/>
  <c r="B72" i="2"/>
  <c r="B71" i="2"/>
  <c r="D56" i="2"/>
  <c r="B56" i="2"/>
  <c r="D55" i="2"/>
  <c r="B55" i="2"/>
  <c r="D54" i="2"/>
  <c r="B54" i="2"/>
  <c r="D53" i="2"/>
  <c r="B53" i="2"/>
  <c r="B82" i="1"/>
  <c r="B81" i="1"/>
  <c r="B80" i="1"/>
  <c r="B79" i="1"/>
  <c r="B78" i="1"/>
  <c r="B77" i="1"/>
  <c r="B76" i="1"/>
  <c r="B75" i="1"/>
  <c r="B74" i="1"/>
  <c r="B73" i="1"/>
  <c r="B72" i="1"/>
  <c r="B71" i="1"/>
  <c r="D56" i="1"/>
  <c r="B56" i="1"/>
  <c r="D55" i="1"/>
  <c r="B55" i="1"/>
  <c r="D54" i="1"/>
  <c r="B54" i="1"/>
  <c r="D53" i="1"/>
  <c r="B53" i="1"/>
</calcChain>
</file>

<file path=xl/sharedStrings.xml><?xml version="1.0" encoding="utf-8"?>
<sst xmlns="http://schemas.openxmlformats.org/spreadsheetml/2006/main" count="466" uniqueCount="47">
  <si>
    <t>HP525S Ford</t>
  </si>
  <si>
    <t>Injector Type:</t>
  </si>
  <si>
    <t>HP525S</t>
  </si>
  <si>
    <t>Matched Set:</t>
  </si>
  <si>
    <t>None selected</t>
  </si>
  <si>
    <t>Report Date:</t>
  </si>
  <si>
    <t>19/09/2022</t>
  </si>
  <si>
    <t>(c) Injectors Online Pty Ltd ATF Injectors Online Trust 2020</t>
  </si>
  <si>
    <t>Reference Voltage:</t>
  </si>
  <si>
    <t>V</t>
  </si>
  <si>
    <t>Reference Pressure:</t>
  </si>
  <si>
    <t>psi</t>
  </si>
  <si>
    <t>Fuel Density</t>
  </si>
  <si>
    <t>kg/L</t>
  </si>
  <si>
    <t>Edit to update</t>
  </si>
  <si>
    <t>Breakpoint CC flowed [cc/cycle]</t>
  </si>
  <si>
    <t>Voltage [V]</t>
  </si>
  <si>
    <t>Differential Pressure [psi]</t>
  </si>
  <si>
    <t>Minimum Pulse Width [s]</t>
  </si>
  <si>
    <t>Slope Scalars</t>
  </si>
  <si>
    <t>Metric</t>
  </si>
  <si>
    <t>Imperial</t>
  </si>
  <si>
    <t>Breakpoint</t>
  </si>
  <si>
    <t>mg/cycle</t>
  </si>
  <si>
    <t>lb/cycle</t>
  </si>
  <si>
    <t>High Flow Slope</t>
  </si>
  <si>
    <t>g/sec</t>
  </si>
  <si>
    <t>lb/sec</t>
  </si>
  <si>
    <t>Low Flow Slope</t>
  </si>
  <si>
    <t>Minimum Pulse Width</t>
  </si>
  <si>
    <t>sec</t>
  </si>
  <si>
    <t>High Flow Offsets at Pressure [ms]</t>
  </si>
  <si>
    <t>FNPW_Offset (Battery Offset)</t>
  </si>
  <si>
    <t>Offset [s]</t>
  </si>
  <si>
    <t>FNPW_LSCOMP (Low Flow Slope)</t>
  </si>
  <si>
    <t>Multiplier</t>
  </si>
  <si>
    <t>FNPW_HSCOMP (High Flow Slope)</t>
  </si>
  <si>
    <t>FNPW_BKCOMP (Knee Flow Rate)</t>
  </si>
  <si>
    <t>Offset Multiplier (High Flow Offset)</t>
  </si>
  <si>
    <t>Differential Fuel Pressure</t>
  </si>
  <si>
    <t>Edit to update. Range 20 to 70</t>
  </si>
  <si>
    <t>Low Flow Offset [ms]</t>
  </si>
  <si>
    <t>Low Flow Slope [cc/min]</t>
  </si>
  <si>
    <t>High Flow Offset [ms]</t>
  </si>
  <si>
    <t>High Flow Slope [cc/min]</t>
  </si>
  <si>
    <t>Knee Offset [ms]</t>
  </si>
  <si>
    <t>For return style fuel systems, set all values in the following tables to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</si>
</sst>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###"/>
    <numFmt numFmtId="166" formatCode="0.00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4" fontId="2" fillId="2" borderId="3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6" fontId="0" fillId="3" borderId="5" xfId="0" applyNumberFormat="1" applyFill="1" applyBorder="1"/>
    <xf numFmtId="166" fontId="0" fillId="3" borderId="8" xfId="0" applyNumberFormat="1" applyFill="1" applyBorder="1"/>
    <xf numFmtId="164" fontId="2" fillId="2" borderId="12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6" fontId="0" fillId="3" borderId="0" xfId="0" applyNumberFormat="1" applyFill="1"/>
    <xf numFmtId="166" fontId="0" fillId="3" borderId="7" xfId="0" applyNumberFormat="1" applyFill="1" applyBorder="1"/>
    <xf numFmtId="164" fontId="2" fillId="2" borderId="2" xfId="0" applyNumberFormat="1" applyFont="1" applyFill="1" applyBorder="1"/>
    <xf numFmtId="164" fontId="2" fillId="2" borderId="15" xfId="0" applyNumberFormat="1" applyFont="1" applyFill="1" applyBorder="1"/>
    <xf numFmtId="165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D12B03-191C-474E-9FC9-85A6DF10B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AB83FE-E158-4BAE-BFEE-EA59DB87E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6E6F18-520B-4E37-83AE-91A708003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EE2851-B692-4D8E-9CAE-74655E12D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876541-8AEE-48AA-A2A0-F29DA4802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688FF6-66E4-4438-AF08-34C8B6433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3BC0A0-F4DA-437D-AFEF-1D05BBBEC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E55BF0-000A-4787-8816-B710A194B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M119"/>
  <sheetViews>
    <sheetView tabSelected="1" workbookViewId="0">
      <selection activeCell="E24" sqref="E24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43.511299999999999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0.86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20</v>
      </c>
      <c r="B34" s="7">
        <v>6.8077446095630946E-3</v>
      </c>
    </row>
    <row r="35" spans="1:2" hidden="1" x14ac:dyDescent="0.25">
      <c r="A35" s="5">
        <v>30</v>
      </c>
      <c r="B35" s="7">
        <v>4.5466096179928852E-3</v>
      </c>
    </row>
    <row r="36" spans="1:2" hidden="1" x14ac:dyDescent="0.25">
      <c r="A36" s="5">
        <v>40</v>
      </c>
      <c r="B36" s="7">
        <v>5.1792550904299333E-3</v>
      </c>
    </row>
    <row r="37" spans="1:2" hidden="1" x14ac:dyDescent="0.25">
      <c r="A37" s="5">
        <v>50</v>
      </c>
      <c r="B37" s="7">
        <v>5.9352666178013021E-3</v>
      </c>
    </row>
    <row r="38" spans="1:2" hidden="1" x14ac:dyDescent="0.25">
      <c r="A38" s="5">
        <v>60.000000000000007</v>
      </c>
      <c r="B38" s="7">
        <v>6.7478615872712793E-3</v>
      </c>
    </row>
    <row r="39" spans="1:2" hidden="1" x14ac:dyDescent="0.25">
      <c r="A39" s="8">
        <v>70</v>
      </c>
      <c r="B39" s="10">
        <v>7.5192635670663036E-3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20</v>
      </c>
      <c r="B44" s="21">
        <v>4.8561768620245042E-4</v>
      </c>
    </row>
    <row r="45" spans="1:2" hidden="1" x14ac:dyDescent="0.25">
      <c r="A45" s="5">
        <v>30</v>
      </c>
      <c r="B45" s="21">
        <v>4.9545699271940117E-4</v>
      </c>
    </row>
    <row r="46" spans="1:2" hidden="1" x14ac:dyDescent="0.25">
      <c r="A46" s="5">
        <v>40</v>
      </c>
      <c r="B46" s="21">
        <v>5.1161442213774042E-4</v>
      </c>
    </row>
    <row r="47" spans="1:2" hidden="1" x14ac:dyDescent="0.25">
      <c r="A47" s="5">
        <v>50</v>
      </c>
      <c r="B47" s="21">
        <v>5.2932055774427764E-4</v>
      </c>
    </row>
    <row r="48" spans="1:2" hidden="1" x14ac:dyDescent="0.25">
      <c r="A48" s="5">
        <v>60.000000000000007</v>
      </c>
      <c r="B48" s="21">
        <v>5.4695474912988551E-4</v>
      </c>
    </row>
    <row r="49" spans="1:13" hidden="1" x14ac:dyDescent="0.25">
      <c r="A49" s="8">
        <v>70</v>
      </c>
      <c r="B49" s="22">
        <v>5.6091115702760531E-4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(0.00544471341803584)*B29</f>
        <v>4.6824535395108224</v>
      </c>
      <c r="C53" s="26" t="s">
        <v>23</v>
      </c>
      <c r="D53" s="26">
        <f>1000 * 0.00544471341803584*B29 / 453592</f>
        <v>1.0323051419581523E-5</v>
      </c>
      <c r="E53" s="21" t="s">
        <v>24</v>
      </c>
    </row>
    <row r="54" spans="1:13" x14ac:dyDescent="0.25">
      <c r="A54" s="5" t="s">
        <v>25</v>
      </c>
      <c r="B54" s="26">
        <f>(464.069536426318)*B29 / 60</f>
        <v>6.6516633554438913</v>
      </c>
      <c r="C54" s="26" t="s">
        <v>26</v>
      </c>
      <c r="D54" s="26">
        <f>(464.069536426318)*B29 * 0.00220462 / 60</f>
        <v>1.4664390066678712E-2</v>
      </c>
      <c r="E54" s="21" t="s">
        <v>27</v>
      </c>
    </row>
    <row r="55" spans="1:13" x14ac:dyDescent="0.25">
      <c r="A55" s="5" t="s">
        <v>28</v>
      </c>
      <c r="B55" s="26">
        <f>(1770.91099093688)*B29 / 60</f>
        <v>25.383057536761946</v>
      </c>
      <c r="C55" s="26" t="s">
        <v>26</v>
      </c>
      <c r="D55" s="26">
        <f>(1770.91099093688)*B29 * 0.00220462 / 60</f>
        <v>5.5959996306696118E-2</v>
      </c>
      <c r="E55" s="21" t="s">
        <v>27</v>
      </c>
    </row>
    <row r="56" spans="1:13" x14ac:dyDescent="0.25">
      <c r="A56" s="8" t="s">
        <v>29</v>
      </c>
      <c r="B56" s="27">
        <f>0.000517831577533263</f>
        <v>5.1783157753326303E-4</v>
      </c>
      <c r="C56" s="27" t="s">
        <v>30</v>
      </c>
      <c r="D56" s="27">
        <f>0.000517831577533263</f>
        <v>5.1783157753326303E-4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20</v>
      </c>
      <c r="B62" s="26">
        <v>0.53805867185403689</v>
      </c>
      <c r="C62" s="26">
        <v>0.58038522566742201</v>
      </c>
      <c r="D62" s="26">
        <v>0.6241036339054824</v>
      </c>
      <c r="E62" s="26">
        <v>0.66996593170086238</v>
      </c>
      <c r="F62" s="26">
        <v>0.71889174810098211</v>
      </c>
      <c r="G62" s="26">
        <v>0.83045042247895284</v>
      </c>
      <c r="H62" s="26">
        <v>0.96948856771416014</v>
      </c>
      <c r="I62" s="26">
        <v>1.1493965971176989</v>
      </c>
      <c r="J62" s="26">
        <v>1.3862464266369969</v>
      </c>
      <c r="K62" s="26">
        <v>1.698791474855821</v>
      </c>
      <c r="L62" s="26">
        <v>2.1084666629942639</v>
      </c>
      <c r="M62" s="21">
        <v>2.639388414908761</v>
      </c>
    </row>
    <row r="63" spans="1:13" hidden="1" x14ac:dyDescent="0.25">
      <c r="A63" s="5">
        <v>30</v>
      </c>
      <c r="B63" s="26">
        <v>0.55089071001036438</v>
      </c>
      <c r="C63" s="26">
        <v>0.58940982445150814</v>
      </c>
      <c r="D63" s="26">
        <v>0.63014964254338801</v>
      </c>
      <c r="E63" s="26">
        <v>0.67405111110645433</v>
      </c>
      <c r="F63" s="26">
        <v>0.72222277087592601</v>
      </c>
      <c r="G63" s="26">
        <v>0.83664879654883384</v>
      </c>
      <c r="H63" s="26">
        <v>0.98564792373930987</v>
      </c>
      <c r="I63" s="26">
        <v>1.184121859260892</v>
      </c>
      <c r="J63" s="26">
        <v>1.4496538125634419</v>
      </c>
      <c r="K63" s="26">
        <v>1.802508495733167</v>
      </c>
      <c r="L63" s="26">
        <v>2.2656321234926011</v>
      </c>
      <c r="M63" s="21">
        <v>2.864652413200615</v>
      </c>
    </row>
    <row r="64" spans="1:13" hidden="1" x14ac:dyDescent="0.25">
      <c r="A64" s="5">
        <v>40</v>
      </c>
      <c r="B64" s="26">
        <v>0.56520287342879583</v>
      </c>
      <c r="C64" s="26">
        <v>0.60089907330915193</v>
      </c>
      <c r="D64" s="26">
        <v>0.63992093954270601</v>
      </c>
      <c r="E64" s="26">
        <v>0.68339833063770983</v>
      </c>
      <c r="F64" s="26">
        <v>0.73262869901718741</v>
      </c>
      <c r="G64" s="26">
        <v>0.85437614689553609</v>
      </c>
      <c r="H64" s="26">
        <v>1.0188947808573841</v>
      </c>
      <c r="I64" s="26">
        <v>1.2425976012187101</v>
      </c>
      <c r="J64" s="26">
        <v>1.544579110931815</v>
      </c>
      <c r="K64" s="26">
        <v>1.9466153155853441</v>
      </c>
      <c r="L64" s="26">
        <v>2.4731637234042672</v>
      </c>
      <c r="M64" s="21">
        <v>3.1513633452498961</v>
      </c>
    </row>
    <row r="65" spans="1:13" hidden="1" x14ac:dyDescent="0.25">
      <c r="A65" s="5">
        <v>50</v>
      </c>
      <c r="B65" s="26">
        <v>0.58309417107167416</v>
      </c>
      <c r="C65" s="26">
        <v>0.61723802963906471</v>
      </c>
      <c r="D65" s="26">
        <v>0.65601138762566569</v>
      </c>
      <c r="E65" s="26">
        <v>0.7007330152275324</v>
      </c>
      <c r="F65" s="26">
        <v>0.75288927655549576</v>
      </c>
      <c r="G65" s="26">
        <v>0.88628912640689628</v>
      </c>
      <c r="H65" s="26">
        <v>1.0714537283619401</v>
      </c>
      <c r="I65" s="26">
        <v>1.3263073762390449</v>
      </c>
      <c r="J65" s="26">
        <v>1.6714558664929491</v>
      </c>
      <c r="K65" s="26">
        <v>2.1301864982147372</v>
      </c>
      <c r="L65" s="26">
        <v>2.7284680731318161</v>
      </c>
      <c r="M65" s="21">
        <v>3.494950895607936</v>
      </c>
    </row>
    <row r="66" spans="1:13" hidden="1" x14ac:dyDescent="0.25">
      <c r="A66" s="5">
        <v>60.000000000000007</v>
      </c>
      <c r="B66" s="26">
        <v>0.60527012697691263</v>
      </c>
      <c r="C66" s="26">
        <v>0.63910964487387911</v>
      </c>
      <c r="D66" s="26">
        <v>0.6790509588069441</v>
      </c>
      <c r="E66" s="26">
        <v>0.72660175065996779</v>
      </c>
      <c r="F66" s="26">
        <v>0.78343729623158664</v>
      </c>
      <c r="G66" s="26">
        <v>0.93250172129900699</v>
      </c>
      <c r="H66" s="26">
        <v>1.14299831869372</v>
      </c>
      <c r="I66" s="26">
        <v>1.434362675736583</v>
      </c>
      <c r="J66" s="26">
        <v>1.8287118823847699</v>
      </c>
      <c r="K66" s="26">
        <v>2.350844531231806</v>
      </c>
      <c r="L66" s="26">
        <v>3.0282407175075341</v>
      </c>
      <c r="M66" s="21">
        <v>3.8910620390781441</v>
      </c>
    </row>
    <row r="67" spans="1:13" hidden="1" x14ac:dyDescent="0.25">
      <c r="A67" s="8">
        <v>70</v>
      </c>
      <c r="B67" s="27">
        <v>0.63692972097378497</v>
      </c>
      <c r="C67" s="27">
        <v>0.67272840979015025</v>
      </c>
      <c r="D67" s="27">
        <v>0.7163468979232277</v>
      </c>
      <c r="E67" s="27">
        <v>0.76948177894468373</v>
      </c>
      <c r="F67" s="27">
        <v>0.83399724034094924</v>
      </c>
      <c r="G67" s="27">
        <v>1.005464623777554</v>
      </c>
      <c r="H67" s="27">
        <v>1.2490144264199941</v>
      </c>
      <c r="I67" s="27">
        <v>1.585593529091563</v>
      </c>
      <c r="J67" s="27">
        <v>2.0388303152518779</v>
      </c>
      <c r="K67" s="27">
        <v>2.635034670996895</v>
      </c>
      <c r="L67" s="27">
        <v>3.4031979850589029</v>
      </c>
      <c r="M67" s="22">
        <v>4.3749931488065279</v>
      </c>
    </row>
    <row r="68" spans="1:13" hidden="1" x14ac:dyDescent="0.25"/>
    <row r="69" spans="1:13" ht="28.9" customHeight="1" x14ac:dyDescent="0.5">
      <c r="A69" s="1" t="s">
        <v>32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15</v>
      </c>
      <c r="B71" s="21">
        <f ca="1">(FORECAST( 43.5113, OFFSET(B62:B67,MATCH(43.5113,A62:A67,1)-1,0,2), OFFSET(A62:A67,MATCH(43.5113,A62:A67,1)-1,0,2) )) / 1000</f>
        <v>5.7148504477013958E-4</v>
      </c>
    </row>
    <row r="72" spans="1:13" x14ac:dyDescent="0.25">
      <c r="A72" s="5">
        <v>14.5</v>
      </c>
      <c r="B72" s="21">
        <f ca="1">(FORECAST( 43.5113, OFFSET(C62:C67,MATCH(43.5113,A62:A67,1)-1,0,2), OFFSET(A62:A67,MATCH(43.5113,A62:A67,1)-1,0,2) )) / 1000</f>
        <v>6.0663617104527421E-4</v>
      </c>
    </row>
    <row r="73" spans="1:13" x14ac:dyDescent="0.25">
      <c r="A73" s="5">
        <v>14</v>
      </c>
      <c r="B73" s="21">
        <f ca="1">(FORECAST( 43.5113, OFFSET(D62:D67,MATCH(43.5113,A62:A67,1)-1,0,2), OFFSET(A62:A67,MATCH(43.5113,A62:A67,1)-1,0,2) )) / 1000</f>
        <v>6.4557077857807553E-4</v>
      </c>
    </row>
    <row r="74" spans="1:13" x14ac:dyDescent="0.25">
      <c r="A74" s="5">
        <v>13.5</v>
      </c>
      <c r="B74" s="21">
        <f ca="1">(FORECAST( 43.5113, OFFSET(E62:E67,MATCH(43.5113,A62:A67,1)-1,0,2), OFFSET(A62:A67,MATCH(43.5113,A62:A67,1)-1,0,2) )) / 1000</f>
        <v>6.8948505843773424E-4</v>
      </c>
    </row>
    <row r="75" spans="1:13" x14ac:dyDescent="0.25">
      <c r="A75" s="5">
        <v>13</v>
      </c>
      <c r="B75" s="21">
        <f ca="1">(FORECAST( 43.5113, OFFSET(F62:F67,MATCH(43.5113,A62:A67,1)-1,0,2), OFFSET(A62:A67,MATCH(43.5113,A62:A67,1)-1,0,2) )) / 1000</f>
        <v>7.397427956082138E-4</v>
      </c>
    </row>
    <row r="76" spans="1:13" x14ac:dyDescent="0.25">
      <c r="A76" s="5">
        <v>12</v>
      </c>
      <c r="B76" s="21">
        <f ca="1">(FORECAST( 43.5113, OFFSET(G62:G67,MATCH(43.5113,A62:A67,1)-1,0,2), OFFSET(A62:A67,MATCH(43.5113,A62:A67,1)-1,0,2) )) / 1000</f>
        <v>8.6558175139135997E-4</v>
      </c>
    </row>
    <row r="77" spans="1:13" x14ac:dyDescent="0.25">
      <c r="A77" s="5">
        <v>11</v>
      </c>
      <c r="B77" s="21">
        <f ca="1">(FORECAST( 43.5113, OFFSET(H62:H67,MATCH(43.5113,A62:A67,1)-1,0,2), OFFSET(A62:A67,MATCH(43.5113,A62:A67,1)-1,0,2) )) / 1000</f>
        <v>1.0373498040946586E-3</v>
      </c>
    </row>
    <row r="78" spans="1:13" x14ac:dyDescent="0.25">
      <c r="A78" s="5">
        <v>10</v>
      </c>
      <c r="B78" s="21">
        <f ca="1">(FORECAST( 43.5113, OFFSET(I62:I67,MATCH(43.5113,A62:A67,1)-1,0,2), OFFSET(A62:A67,MATCH(43.5113,A62:A67,1)-1,0,2) )) / 1000</f>
        <v>1.2719906145216002E-3</v>
      </c>
    </row>
    <row r="79" spans="1:13" x14ac:dyDescent="0.25">
      <c r="A79" s="5">
        <v>9</v>
      </c>
      <c r="B79" s="21">
        <f ca="1">(FORECAST( 43.5113, OFFSET(J62:J67,MATCH(43.5113,A62:A67,1)-1,0,2), OFFSET(A62:A67,MATCH(43.5113,A62:A67,1)-1,0,2) )) / 1000</f>
        <v>1.5891293461119959E-3</v>
      </c>
    </row>
    <row r="80" spans="1:13" x14ac:dyDescent="0.25">
      <c r="A80" s="5">
        <v>8</v>
      </c>
      <c r="B80" s="21">
        <f ca="1">(FORECAST( 43.5113, OFFSET(K62:K67,MATCH(43.5113,A62:A67,1)-1,0,2), OFFSET(A62:A67,MATCH(43.5113,A62:A67,1)-1,0,2) )) / 1000</f>
        <v>2.011072664942003E-3</v>
      </c>
    </row>
    <row r="81" spans="1:2" x14ac:dyDescent="0.25">
      <c r="A81" s="5">
        <v>7</v>
      </c>
      <c r="B81" s="21">
        <f ca="1">(FORECAST( 43.5113, OFFSET(L62:L67,MATCH(43.5113,A62:A67,1)-1,0,2), OFFSET(A62:A67,MATCH(43.5113,A62:A67,1)-1,0,2) )) / 1000</f>
        <v>2.5628087397241012E-3</v>
      </c>
    </row>
    <row r="82" spans="1:2" x14ac:dyDescent="0.25">
      <c r="A82" s="8">
        <v>6</v>
      </c>
      <c r="B82" s="22">
        <f ca="1">(FORECAST( 43.5113, OFFSET(M62:M67,MATCH(43.5113,A62:A67,1)-1,0,2), OFFSET(A62:A67,MATCH(43.5113,A62:A67,1)-1,0,2) )) / 1000</f>
        <v>3.2720072418071142E-3</v>
      </c>
    </row>
    <row r="84" spans="1:2" ht="28.9" customHeight="1" x14ac:dyDescent="0.5">
      <c r="A84" s="1" t="s">
        <v>34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70</v>
      </c>
      <c r="B86" s="7">
        <v>1.2148003250274959</v>
      </c>
    </row>
    <row r="87" spans="1:2" x14ac:dyDescent="0.25">
      <c r="A87" s="5">
        <v>60</v>
      </c>
      <c r="B87" s="7">
        <v>1.1450448246910629</v>
      </c>
    </row>
    <row r="88" spans="1:2" x14ac:dyDescent="0.25">
      <c r="A88" s="5">
        <v>50</v>
      </c>
      <c r="B88" s="7">
        <v>1.0586987600840461</v>
      </c>
    </row>
    <row r="89" spans="1:2" x14ac:dyDescent="0.25">
      <c r="A89" s="5">
        <v>40</v>
      </c>
      <c r="B89" s="7">
        <v>0.93328517356748286</v>
      </c>
    </row>
    <row r="90" spans="1:2" x14ac:dyDescent="0.25">
      <c r="A90" s="5">
        <v>30</v>
      </c>
      <c r="B90" s="7">
        <v>0.74328481349424169</v>
      </c>
    </row>
    <row r="91" spans="1:2" x14ac:dyDescent="0.25">
      <c r="A91" s="8">
        <v>20</v>
      </c>
      <c r="B91" s="10">
        <v>0.414705076211631</v>
      </c>
    </row>
    <row r="93" spans="1:2" ht="28.9" customHeight="1" x14ac:dyDescent="0.5">
      <c r="A93" s="1" t="s">
        <v>36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70</v>
      </c>
      <c r="B95" s="7">
        <v>1.2647633696735341</v>
      </c>
    </row>
    <row r="96" spans="1:2" x14ac:dyDescent="0.25">
      <c r="A96" s="5">
        <v>60</v>
      </c>
      <c r="B96" s="7">
        <v>1.171420909641754</v>
      </c>
    </row>
    <row r="97" spans="1:2" x14ac:dyDescent="0.25">
      <c r="A97" s="5">
        <v>50</v>
      </c>
      <c r="B97" s="7">
        <v>1.0684013788893569</v>
      </c>
    </row>
    <row r="98" spans="1:2" x14ac:dyDescent="0.25">
      <c r="A98" s="5">
        <v>40</v>
      </c>
      <c r="B98" s="7">
        <v>0.95810845907852726</v>
      </c>
    </row>
    <row r="99" spans="1:2" x14ac:dyDescent="0.25">
      <c r="A99" s="5">
        <v>30</v>
      </c>
      <c r="B99" s="7">
        <v>0.83880352665614022</v>
      </c>
    </row>
    <row r="100" spans="1:2" x14ac:dyDescent="0.25">
      <c r="A100" s="8">
        <v>20</v>
      </c>
      <c r="B100" s="10">
        <v>0.70360216810619336</v>
      </c>
    </row>
    <row r="102" spans="1:2" ht="28.9" customHeight="1" x14ac:dyDescent="0.5">
      <c r="A102" s="1" t="s">
        <v>37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70</v>
      </c>
      <c r="B104" s="7">
        <v>1.3920963604601999</v>
      </c>
    </row>
    <row r="105" spans="1:2" x14ac:dyDescent="0.25">
      <c r="A105" s="5">
        <v>60</v>
      </c>
      <c r="B105" s="7">
        <v>1.249281059607084</v>
      </c>
    </row>
    <row r="106" spans="1:2" x14ac:dyDescent="0.25">
      <c r="A106" s="5">
        <v>50</v>
      </c>
      <c r="B106" s="7">
        <v>1.098839398739919</v>
      </c>
    </row>
    <row r="107" spans="1:2" x14ac:dyDescent="0.25">
      <c r="A107" s="5">
        <v>40</v>
      </c>
      <c r="B107" s="7">
        <v>0.95887344511525341</v>
      </c>
    </row>
    <row r="108" spans="1:2" x14ac:dyDescent="0.25">
      <c r="A108" s="5">
        <v>30</v>
      </c>
      <c r="B108" s="7">
        <v>0.84174715318705962</v>
      </c>
    </row>
    <row r="109" spans="1:2" x14ac:dyDescent="0.25">
      <c r="A109" s="8">
        <v>20</v>
      </c>
      <c r="B109" s="10">
        <v>1.260367642307938</v>
      </c>
    </row>
    <row r="111" spans="1:2" ht="28.9" customHeight="1" x14ac:dyDescent="0.5">
      <c r="A111" s="1" t="s">
        <v>38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70</v>
      </c>
      <c r="B113" s="7">
        <v>1.1134603921857511</v>
      </c>
    </row>
    <row r="114" spans="1:2" x14ac:dyDescent="0.25">
      <c r="A114" s="5">
        <v>61.666666666666671</v>
      </c>
      <c r="B114" s="7">
        <v>1.0651509870686839</v>
      </c>
    </row>
    <row r="115" spans="1:2" x14ac:dyDescent="0.25">
      <c r="A115" s="5">
        <v>53.333333333333343</v>
      </c>
      <c r="B115" s="7">
        <v>1.029786396085776</v>
      </c>
    </row>
    <row r="116" spans="1:2" x14ac:dyDescent="0.25">
      <c r="A116" s="5">
        <v>45</v>
      </c>
      <c r="B116" s="7">
        <v>1.0045137473293291</v>
      </c>
    </row>
    <row r="117" spans="1:2" x14ac:dyDescent="0.25">
      <c r="A117" s="5">
        <v>36.666666666666671</v>
      </c>
      <c r="B117" s="7">
        <v>0.98960429875051292</v>
      </c>
    </row>
    <row r="118" spans="1:2" x14ac:dyDescent="0.25">
      <c r="A118" s="5">
        <v>28.333333333333339</v>
      </c>
      <c r="B118" s="7">
        <v>0.97738122701183783</v>
      </c>
    </row>
    <row r="119" spans="1:2" x14ac:dyDescent="0.25">
      <c r="A119" s="8">
        <v>20</v>
      </c>
      <c r="B119" s="10">
        <v>0.97008122599202773</v>
      </c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55.1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40</v>
      </c>
      <c r="B34" s="7">
        <v>5.1792550904299333E-3</v>
      </c>
    </row>
    <row r="35" spans="1:2" hidden="1" x14ac:dyDescent="0.25">
      <c r="A35" s="5">
        <v>46</v>
      </c>
      <c r="B35" s="7">
        <v>5.6061504418139542E-3</v>
      </c>
    </row>
    <row r="36" spans="1:2" hidden="1" x14ac:dyDescent="0.25">
      <c r="A36" s="5">
        <v>52</v>
      </c>
      <c r="B36" s="7">
        <v>6.0998247057949748E-3</v>
      </c>
    </row>
    <row r="37" spans="1:2" hidden="1" x14ac:dyDescent="0.25">
      <c r="A37" s="5">
        <v>58</v>
      </c>
      <c r="B37" s="7">
        <v>6.5934989697759971E-3</v>
      </c>
    </row>
    <row r="38" spans="1:2" hidden="1" x14ac:dyDescent="0.25">
      <c r="A38" s="5">
        <v>63.999999999999993</v>
      </c>
      <c r="B38" s="7">
        <v>7.0564223791892873E-3</v>
      </c>
    </row>
    <row r="39" spans="1:2" hidden="1" x14ac:dyDescent="0.25">
      <c r="A39" s="8">
        <v>70</v>
      </c>
      <c r="B39" s="10">
        <v>7.5192635670663036E-3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40</v>
      </c>
      <c r="B44" s="21">
        <v>5.1161442213774042E-4</v>
      </c>
    </row>
    <row r="45" spans="1:2" hidden="1" x14ac:dyDescent="0.25">
      <c r="A45" s="5">
        <v>46</v>
      </c>
      <c r="B45" s="21">
        <v>5.2190277328384817E-4</v>
      </c>
    </row>
    <row r="46" spans="1:2" hidden="1" x14ac:dyDescent="0.25">
      <c r="A46" s="5">
        <v>52</v>
      </c>
      <c r="B46" s="21">
        <v>5.330294499744921E-4</v>
      </c>
    </row>
    <row r="47" spans="1:2" hidden="1" x14ac:dyDescent="0.25">
      <c r="A47" s="5">
        <v>58</v>
      </c>
      <c r="B47" s="21">
        <v>5.4415612666513613E-4</v>
      </c>
    </row>
    <row r="48" spans="1:2" hidden="1" x14ac:dyDescent="0.25">
      <c r="A48" s="5">
        <v>63.999999999999993</v>
      </c>
      <c r="B48" s="21">
        <v>5.5253731228897341E-4</v>
      </c>
    </row>
    <row r="49" spans="1:13" hidden="1" x14ac:dyDescent="0.25">
      <c r="A49" s="8">
        <v>70</v>
      </c>
      <c r="B49" s="22">
        <v>5.6091115702760531E-4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(0.00635488974218517)*B29</f>
        <v>4.5119717169514706</v>
      </c>
      <c r="C53" s="26" t="s">
        <v>23</v>
      </c>
      <c r="D53" s="26">
        <f>1000 * 0.00635488974218517*B29 / 453592</f>
        <v>9.9472030303697396E-6</v>
      </c>
      <c r="E53" s="21" t="s">
        <v>24</v>
      </c>
    </row>
    <row r="54" spans="1:13" x14ac:dyDescent="0.25">
      <c r="A54" s="5" t="s">
        <v>25</v>
      </c>
      <c r="B54" s="26">
        <f>(522.414717589514)*B29 / 60</f>
        <v>6.1819074914759149</v>
      </c>
      <c r="C54" s="26" t="s">
        <v>26</v>
      </c>
      <c r="D54" s="26">
        <f>(522.414717589514)*B29 * 0.00220462 / 60</f>
        <v>1.3628756893857631E-2</v>
      </c>
      <c r="E54" s="21" t="s">
        <v>27</v>
      </c>
    </row>
    <row r="55" spans="1:13" x14ac:dyDescent="0.25">
      <c r="A55" s="5" t="s">
        <v>28</v>
      </c>
      <c r="B55" s="26">
        <f>(2001.95565569298)*B29 / 60</f>
        <v>23.68980859236693</v>
      </c>
      <c r="C55" s="26" t="s">
        <v>26</v>
      </c>
      <c r="D55" s="26">
        <f>(2001.95565569298)*B29 * 0.00220462 / 60</f>
        <v>5.2227025818903976E-2</v>
      </c>
      <c r="E55" s="21" t="s">
        <v>27</v>
      </c>
    </row>
    <row r="56" spans="1:13" x14ac:dyDescent="0.25">
      <c r="A56" s="8" t="s">
        <v>29</v>
      </c>
      <c r="B56" s="27">
        <f>0.000538778232931324</f>
        <v>5.3877823293132403E-4</v>
      </c>
      <c r="C56" s="27" t="s">
        <v>30</v>
      </c>
      <c r="D56" s="27">
        <f>0.000538778232931324</f>
        <v>5.3877823293132403E-4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40</v>
      </c>
      <c r="B62" s="26">
        <v>0.56520287342879583</v>
      </c>
      <c r="C62" s="26">
        <v>0.60089907330915193</v>
      </c>
      <c r="D62" s="26">
        <v>0.63992093954270601</v>
      </c>
      <c r="E62" s="26">
        <v>0.68339833063770983</v>
      </c>
      <c r="F62" s="26">
        <v>0.73262869901718741</v>
      </c>
      <c r="G62" s="26">
        <v>0.85437614689553609</v>
      </c>
      <c r="H62" s="26">
        <v>1.0188947808573841</v>
      </c>
      <c r="I62" s="26">
        <v>1.2425976012187101</v>
      </c>
      <c r="J62" s="26">
        <v>1.544579110931815</v>
      </c>
      <c r="K62" s="26">
        <v>1.9466153155853441</v>
      </c>
      <c r="L62" s="26">
        <v>2.4731637234042672</v>
      </c>
      <c r="M62" s="21">
        <v>3.1513633452498961</v>
      </c>
    </row>
    <row r="63" spans="1:13" hidden="1" x14ac:dyDescent="0.25">
      <c r="A63" s="5">
        <v>46</v>
      </c>
      <c r="B63" s="26">
        <v>0.57516268781006807</v>
      </c>
      <c r="C63" s="26">
        <v>0.60965237481100787</v>
      </c>
      <c r="D63" s="26">
        <v>0.64820696803454414</v>
      </c>
      <c r="E63" s="26">
        <v>0.69206967300161037</v>
      </c>
      <c r="F63" s="26">
        <v>0.74265128914791412</v>
      </c>
      <c r="G63" s="26">
        <v>0.87045242229493669</v>
      </c>
      <c r="H63" s="26">
        <v>1.0462486412567069</v>
      </c>
      <c r="I63" s="26">
        <v>1.287359722450667</v>
      </c>
      <c r="J63" s="26">
        <v>1.6137869449305799</v>
      </c>
      <c r="K63" s="26">
        <v>2.048213090386557</v>
      </c>
      <c r="L63" s="26">
        <v>2.6160024431450268</v>
      </c>
      <c r="M63" s="21">
        <v>3.345200790168767</v>
      </c>
    </row>
    <row r="64" spans="1:13" hidden="1" x14ac:dyDescent="0.25">
      <c r="A64" s="5">
        <v>52</v>
      </c>
      <c r="B64" s="26">
        <v>0.58705991270247726</v>
      </c>
      <c r="C64" s="26">
        <v>0.62103085705309324</v>
      </c>
      <c r="D64" s="26">
        <v>0.65991359742122646</v>
      </c>
      <c r="E64" s="26">
        <v>0.70506468634049346</v>
      </c>
      <c r="F64" s="26">
        <v>0.75800827025928652</v>
      </c>
      <c r="G64" s="26">
        <v>0.89420747846287607</v>
      </c>
      <c r="H64" s="26">
        <v>1.084056271914557</v>
      </c>
      <c r="I64" s="26">
        <v>1.3457812031332339</v>
      </c>
      <c r="J64" s="26">
        <v>1.700290327274133</v>
      </c>
      <c r="K64" s="26">
        <v>2.1711732021288279</v>
      </c>
      <c r="L64" s="26">
        <v>2.7847008881252111</v>
      </c>
      <c r="M64" s="21">
        <v>3.5698259483275212</v>
      </c>
    </row>
    <row r="65" spans="1:13" hidden="1" x14ac:dyDescent="0.25">
      <c r="A65" s="5">
        <v>58</v>
      </c>
      <c r="B65" s="26">
        <v>0.59895713759488656</v>
      </c>
      <c r="C65" s="26">
        <v>0.63240933929517862</v>
      </c>
      <c r="D65" s="26">
        <v>0.67162022680790889</v>
      </c>
      <c r="E65" s="26">
        <v>0.71805969967937644</v>
      </c>
      <c r="F65" s="26">
        <v>0.77336525137065881</v>
      </c>
      <c r="G65" s="26">
        <v>0.91796253463081545</v>
      </c>
      <c r="H65" s="26">
        <v>1.1218639025724071</v>
      </c>
      <c r="I65" s="26">
        <v>1.404202683815801</v>
      </c>
      <c r="J65" s="26">
        <v>1.786793709617686</v>
      </c>
      <c r="K65" s="26">
        <v>2.2941333138710989</v>
      </c>
      <c r="L65" s="26">
        <v>2.9533993331053949</v>
      </c>
      <c r="M65" s="21">
        <v>3.7944511064862749</v>
      </c>
    </row>
    <row r="66" spans="1:13" hidden="1" x14ac:dyDescent="0.25">
      <c r="A66" s="5">
        <v>63.999999999999993</v>
      </c>
      <c r="B66" s="26">
        <v>0.61793396457566141</v>
      </c>
      <c r="C66" s="26">
        <v>0.65255715084038757</v>
      </c>
      <c r="D66" s="26">
        <v>0.69396933445345743</v>
      </c>
      <c r="E66" s="26">
        <v>0.74375376197385412</v>
      </c>
      <c r="F66" s="26">
        <v>0.80366127387533171</v>
      </c>
      <c r="G66" s="26">
        <v>0.96168688229042587</v>
      </c>
      <c r="H66" s="26">
        <v>1.18540476178423</v>
      </c>
      <c r="I66" s="26">
        <v>1.494855017078575</v>
      </c>
      <c r="J66" s="26">
        <v>1.9127592555316131</v>
      </c>
      <c r="K66" s="26">
        <v>2.4645205871378408</v>
      </c>
      <c r="L66" s="26">
        <v>3.1782236245280808</v>
      </c>
      <c r="M66" s="21">
        <v>4.0846344829694967</v>
      </c>
    </row>
    <row r="67" spans="1:13" hidden="1" x14ac:dyDescent="0.25">
      <c r="A67" s="8">
        <v>70</v>
      </c>
      <c r="B67" s="27">
        <v>0.63692972097378497</v>
      </c>
      <c r="C67" s="27">
        <v>0.67272840979015025</v>
      </c>
      <c r="D67" s="27">
        <v>0.7163468979232277</v>
      </c>
      <c r="E67" s="27">
        <v>0.76948177894468373</v>
      </c>
      <c r="F67" s="27">
        <v>0.83399724034094924</v>
      </c>
      <c r="G67" s="27">
        <v>1.005464623777554</v>
      </c>
      <c r="H67" s="27">
        <v>1.2490144264199941</v>
      </c>
      <c r="I67" s="27">
        <v>1.585593529091563</v>
      </c>
      <c r="J67" s="27">
        <v>2.0388303152518779</v>
      </c>
      <c r="K67" s="27">
        <v>2.635034670996895</v>
      </c>
      <c r="L67" s="27">
        <v>3.4031979850589029</v>
      </c>
      <c r="M67" s="22">
        <v>4.3749931488065279</v>
      </c>
    </row>
    <row r="68" spans="1:13" hidden="1" x14ac:dyDescent="0.25"/>
    <row r="69" spans="1:13" ht="28.9" customHeight="1" x14ac:dyDescent="0.5">
      <c r="A69" s="1" t="s">
        <v>32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15</v>
      </c>
      <c r="B71" s="21">
        <f ca="1">(FORECAST( 55.1, OFFSET(B62:B67,MATCH(55.1,A62:A67,1)-1,0,2), OFFSET(A62:A67,MATCH(55.1,A62:A67,1)-1,0,2) )) / 1000</f>
        <v>5.9320681223022198E-4</v>
      </c>
    </row>
    <row r="72" spans="1:13" x14ac:dyDescent="0.25">
      <c r="A72" s="5">
        <v>14.5</v>
      </c>
      <c r="B72" s="21">
        <f ca="1">(FORECAST( 55.1, OFFSET(C62:C67,MATCH(55.1,A62:A67,1)-1,0,2), OFFSET(A62:A67,MATCH(55.1,A62:A67,1)-1,0,2) )) / 1000</f>
        <v>6.269097395448373E-4</v>
      </c>
    </row>
    <row r="73" spans="1:13" x14ac:dyDescent="0.25">
      <c r="A73" s="5">
        <v>14</v>
      </c>
      <c r="B73" s="21">
        <f ca="1">(FORECAST( 55.1, OFFSET(D62:D67,MATCH(55.1,A62:A67,1)-1,0,2), OFFSET(A62:A67,MATCH(55.1,A62:A67,1)-1,0,2) )) / 1000</f>
        <v>6.6596202260434578E-4</v>
      </c>
    </row>
    <row r="74" spans="1:13" x14ac:dyDescent="0.25">
      <c r="A74" s="5">
        <v>13.5</v>
      </c>
      <c r="B74" s="21">
        <f ca="1">(FORECAST( 55.1, OFFSET(E62:E67,MATCH(55.1,A62:A67,1)-1,0,2), OFFSET(A62:A67,MATCH(55.1,A62:A67,1)-1,0,2) )) / 1000</f>
        <v>7.1177877656558293E-4</v>
      </c>
    </row>
    <row r="75" spans="1:13" x14ac:dyDescent="0.25">
      <c r="A75" s="5">
        <v>13</v>
      </c>
      <c r="B75" s="21">
        <f ca="1">(FORECAST( 55.1, OFFSET(F62:F67,MATCH(55.1,A62:A67,1)-1,0,2), OFFSET(A62:A67,MATCH(55.1,A62:A67,1)-1,0,2) )) / 1000</f>
        <v>7.6594271050016221E-4</v>
      </c>
    </row>
    <row r="76" spans="1:13" x14ac:dyDescent="0.25">
      <c r="A76" s="5">
        <v>12</v>
      </c>
      <c r="B76" s="21">
        <f ca="1">(FORECAST( 55.1, OFFSET(G62:G67,MATCH(55.1,A62:A67,1)-1,0,2), OFFSET(A62:A67,MATCH(55.1,A62:A67,1)-1,0,2) )) / 1000</f>
        <v>9.0648092414964481E-4</v>
      </c>
    </row>
    <row r="77" spans="1:13" x14ac:dyDescent="0.25">
      <c r="A77" s="5">
        <v>11</v>
      </c>
      <c r="B77" s="21">
        <f ca="1">(FORECAST( 55.1, OFFSET(H62:H67,MATCH(55.1,A62:A67,1)-1,0,2), OFFSET(A62:A67,MATCH(55.1,A62:A67,1)-1,0,2) )) / 1000</f>
        <v>1.103590214421113E-3</v>
      </c>
    </row>
    <row r="78" spans="1:13" x14ac:dyDescent="0.25">
      <c r="A78" s="5">
        <v>10</v>
      </c>
      <c r="B78" s="21">
        <f ca="1">(FORECAST( 55.1, OFFSET(I62:I67,MATCH(55.1,A62:A67,1)-1,0,2), OFFSET(A62:A67,MATCH(55.1,A62:A67,1)-1,0,2) )) / 1000</f>
        <v>1.3759656348192267E-3</v>
      </c>
    </row>
    <row r="79" spans="1:13" x14ac:dyDescent="0.25">
      <c r="A79" s="5">
        <v>9</v>
      </c>
      <c r="B79" s="21">
        <f ca="1">(FORECAST( 55.1, OFFSET(J62:J67,MATCH(55.1,A62:A67,1)-1,0,2), OFFSET(A62:A67,MATCH(55.1,A62:A67,1)-1,0,2) )) / 1000</f>
        <v>1.7449837414849686E-3</v>
      </c>
    </row>
    <row r="80" spans="1:13" x14ac:dyDescent="0.25">
      <c r="A80" s="5">
        <v>8</v>
      </c>
      <c r="B80" s="21">
        <f ca="1">(FORECAST( 55.1, OFFSET(K62:K67,MATCH(55.1,A62:A67,1)-1,0,2), OFFSET(A62:A67,MATCH(55.1,A62:A67,1)-1,0,2) )) / 1000</f>
        <v>2.2347025931956682E-3</v>
      </c>
    </row>
    <row r="81" spans="1:2" x14ac:dyDescent="0.25">
      <c r="A81" s="5">
        <v>7</v>
      </c>
      <c r="B81" s="21">
        <f ca="1">(FORECAST( 55.1, OFFSET(L62:L67,MATCH(55.1,A62:A67,1)-1,0,2), OFFSET(A62:A67,MATCH(55.1,A62:A67,1)-1,0,2) )) / 1000</f>
        <v>2.8718617513649727E-3</v>
      </c>
    </row>
    <row r="82" spans="1:2" x14ac:dyDescent="0.25">
      <c r="A82" s="8">
        <v>6</v>
      </c>
      <c r="B82" s="22">
        <f ca="1">(FORECAST( 55.1, OFFSET(M62:M67,MATCH(55.1,A62:A67,1)-1,0,2), OFFSET(A62:A67,MATCH(55.1,A62:A67,1)-1,0,2) )) / 1000</f>
        <v>3.6858822800428766E-3</v>
      </c>
    </row>
    <row r="84" spans="1:2" ht="28.9" customHeight="1" x14ac:dyDescent="0.5">
      <c r="A84" s="1" t="s">
        <v>34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70</v>
      </c>
      <c r="B86" s="7">
        <v>1.099536527442595</v>
      </c>
    </row>
    <row r="87" spans="1:2" x14ac:dyDescent="0.25">
      <c r="A87" s="5">
        <v>64</v>
      </c>
      <c r="B87" s="7">
        <v>1.061654390421497</v>
      </c>
    </row>
    <row r="88" spans="1:2" x14ac:dyDescent="0.25">
      <c r="A88" s="5">
        <v>58</v>
      </c>
      <c r="B88" s="7">
        <v>1.023742280539822</v>
      </c>
    </row>
    <row r="89" spans="1:2" x14ac:dyDescent="0.25">
      <c r="A89" s="5">
        <v>52</v>
      </c>
      <c r="B89" s="7">
        <v>0.97462032080225858</v>
      </c>
    </row>
    <row r="90" spans="1:2" x14ac:dyDescent="0.25">
      <c r="A90" s="5">
        <v>46</v>
      </c>
      <c r="B90" s="7">
        <v>0.92549836106469441</v>
      </c>
    </row>
    <row r="91" spans="1:2" x14ac:dyDescent="0.25">
      <c r="A91" s="8">
        <v>40</v>
      </c>
      <c r="B91" s="10">
        <v>0.84473235454133</v>
      </c>
    </row>
    <row r="93" spans="1:2" ht="28.9" customHeight="1" x14ac:dyDescent="0.5">
      <c r="A93" s="1" t="s">
        <v>36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70</v>
      </c>
      <c r="B95" s="7">
        <v>1.1270764906447119</v>
      </c>
    </row>
    <row r="96" spans="1:2" x14ac:dyDescent="0.25">
      <c r="A96" s="5">
        <v>64</v>
      </c>
      <c r="B96" s="7">
        <v>1.077167980577133</v>
      </c>
    </row>
    <row r="97" spans="1:2" x14ac:dyDescent="0.25">
      <c r="A97" s="5">
        <v>58</v>
      </c>
      <c r="B97" s="7">
        <v>1.027242257757965</v>
      </c>
    </row>
    <row r="98" spans="1:2" x14ac:dyDescent="0.25">
      <c r="A98" s="5">
        <v>52</v>
      </c>
      <c r="B98" s="7">
        <v>0.97087896584493416</v>
      </c>
    </row>
    <row r="99" spans="1:2" x14ac:dyDescent="0.25">
      <c r="A99" s="5">
        <v>46</v>
      </c>
      <c r="B99" s="7">
        <v>0.91451567393190358</v>
      </c>
    </row>
    <row r="100" spans="1:2" x14ac:dyDescent="0.25">
      <c r="A100" s="8">
        <v>40</v>
      </c>
      <c r="B100" s="10">
        <v>0.85380518254096682</v>
      </c>
    </row>
    <row r="102" spans="1:2" ht="28.9" customHeight="1" x14ac:dyDescent="0.5">
      <c r="A102" s="1" t="s">
        <v>37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70</v>
      </c>
      <c r="B104" s="7">
        <v>1.183224866538874</v>
      </c>
    </row>
    <row r="105" spans="1:2" x14ac:dyDescent="0.25">
      <c r="A105" s="5">
        <v>64</v>
      </c>
      <c r="B105" s="7">
        <v>1.110392574138177</v>
      </c>
    </row>
    <row r="106" spans="1:2" x14ac:dyDescent="0.25">
      <c r="A106" s="5">
        <v>58</v>
      </c>
      <c r="B106" s="7">
        <v>1.0375473434270439</v>
      </c>
    </row>
    <row r="107" spans="1:2" x14ac:dyDescent="0.25">
      <c r="A107" s="5">
        <v>52</v>
      </c>
      <c r="B107" s="7">
        <v>0.95986318461246989</v>
      </c>
    </row>
    <row r="108" spans="1:2" x14ac:dyDescent="0.25">
      <c r="A108" s="5">
        <v>46</v>
      </c>
      <c r="B108" s="7">
        <v>0.88217902579789587</v>
      </c>
    </row>
    <row r="109" spans="1:2" x14ac:dyDescent="0.25">
      <c r="A109" s="8">
        <v>40</v>
      </c>
      <c r="B109" s="10">
        <v>0.81500313940128455</v>
      </c>
    </row>
    <row r="111" spans="1:2" ht="28.9" customHeight="1" x14ac:dyDescent="0.5">
      <c r="A111" s="1" t="s">
        <v>38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70</v>
      </c>
      <c r="B113" s="7">
        <v>1.075657280158175</v>
      </c>
    </row>
    <row r="114" spans="1:2" x14ac:dyDescent="0.25">
      <c r="A114" s="5">
        <v>65</v>
      </c>
      <c r="B114" s="7">
        <v>1.0476557291309621</v>
      </c>
    </row>
    <row r="115" spans="1:2" x14ac:dyDescent="0.25">
      <c r="A115" s="5">
        <v>60</v>
      </c>
      <c r="B115" s="7">
        <v>1.019654178103748</v>
      </c>
    </row>
    <row r="116" spans="1:2" x14ac:dyDescent="0.25">
      <c r="A116" s="5">
        <v>55</v>
      </c>
      <c r="B116" s="7">
        <v>0.99970702460026939</v>
      </c>
    </row>
    <row r="117" spans="1:2" x14ac:dyDescent="0.25">
      <c r="A117" s="5">
        <v>50</v>
      </c>
      <c r="B117" s="7">
        <v>0.98505825461372931</v>
      </c>
    </row>
    <row r="118" spans="1:2" x14ac:dyDescent="0.25">
      <c r="A118" s="5">
        <v>45</v>
      </c>
      <c r="B118" s="7">
        <v>0.97040948462718946</v>
      </c>
    </row>
    <row r="119" spans="1:2" x14ac:dyDescent="0.25">
      <c r="A119" s="8">
        <v>40</v>
      </c>
      <c r="B119" s="10">
        <v>0.96089704490985528</v>
      </c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72.52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55.1</v>
      </c>
      <c r="B34" s="7">
        <v>6.3548897421851682E-3</v>
      </c>
    </row>
    <row r="35" spans="1:2" hidden="1" x14ac:dyDescent="0.25">
      <c r="A35" s="5">
        <v>61.079999999999991</v>
      </c>
      <c r="B35" s="7">
        <v>6.8311730010891421E-3</v>
      </c>
    </row>
    <row r="36" spans="1:2" hidden="1" x14ac:dyDescent="0.25">
      <c r="A36" s="5">
        <v>67.06</v>
      </c>
      <c r="B36" s="7">
        <v>7.2924713850065666E-3</v>
      </c>
    </row>
    <row r="37" spans="1:2" hidden="1" x14ac:dyDescent="0.25">
      <c r="A37" s="5">
        <v>73.039999999999992</v>
      </c>
      <c r="B37" s="7">
        <v>7.730901348457872E-3</v>
      </c>
    </row>
    <row r="38" spans="1:2" hidden="1" x14ac:dyDescent="0.25">
      <c r="A38" s="5">
        <v>79.02</v>
      </c>
      <c r="B38" s="7">
        <v>7.9292128970149325E-3</v>
      </c>
    </row>
    <row r="39" spans="1:2" hidden="1" x14ac:dyDescent="0.25">
      <c r="A39" s="8">
        <v>85</v>
      </c>
      <c r="B39" s="10">
        <v>8.1275244455719931E-3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55.1</v>
      </c>
      <c r="B44" s="21">
        <v>5.3877823293132512E-4</v>
      </c>
    </row>
    <row r="45" spans="1:2" hidden="1" x14ac:dyDescent="0.25">
      <c r="A45" s="5">
        <v>61.079999999999991</v>
      </c>
      <c r="B45" s="21">
        <v>5.4846204118283936E-4</v>
      </c>
    </row>
    <row r="46" spans="1:2" hidden="1" x14ac:dyDescent="0.25">
      <c r="A46" s="5">
        <v>67.06</v>
      </c>
      <c r="B46" s="21">
        <v>5.5680797310567567E-4</v>
      </c>
    </row>
    <row r="47" spans="1:2" hidden="1" x14ac:dyDescent="0.25">
      <c r="A47" s="5">
        <v>73.039999999999992</v>
      </c>
      <c r="B47" s="21">
        <v>5.6443051467351647E-4</v>
      </c>
    </row>
    <row r="48" spans="1:2" hidden="1" x14ac:dyDescent="0.25">
      <c r="A48" s="5">
        <v>79.02</v>
      </c>
      <c r="B48" s="21">
        <v>5.6445745751390294E-4</v>
      </c>
    </row>
    <row r="49" spans="1:13" hidden="1" x14ac:dyDescent="0.25">
      <c r="A49" s="8">
        <v>85</v>
      </c>
      <c r="B49" s="22">
        <v>5.6448440035428962E-4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(0.00769277700380993)*B29</f>
        <v>5.4618716727050503</v>
      </c>
      <c r="C53" s="26" t="s">
        <v>23</v>
      </c>
      <c r="D53" s="26">
        <f>1000 * 0.00769277700380993*B29 / 453592</f>
        <v>1.204137566955557E-5</v>
      </c>
      <c r="E53" s="21" t="s">
        <v>24</v>
      </c>
    </row>
    <row r="54" spans="1:13" x14ac:dyDescent="0.25">
      <c r="A54" s="5" t="s">
        <v>25</v>
      </c>
      <c r="B54" s="26">
        <f>(599.482483028524)*B29 / 60</f>
        <v>7.0938760491708681</v>
      </c>
      <c r="C54" s="26" t="s">
        <v>26</v>
      </c>
      <c r="D54" s="26">
        <f>(599.482483028524)*B29 * 0.00220462 / 60</f>
        <v>1.5639301015523081E-2</v>
      </c>
      <c r="E54" s="21" t="s">
        <v>27</v>
      </c>
    </row>
    <row r="55" spans="1:13" x14ac:dyDescent="0.25">
      <c r="A55" s="5" t="s">
        <v>28</v>
      </c>
      <c r="B55" s="26">
        <f>(2240.19137863263)*B29 / 60</f>
        <v>26.508931313819453</v>
      </c>
      <c r="C55" s="26" t="s">
        <v>26</v>
      </c>
      <c r="D55" s="26">
        <f>(2240.19137863263)*B29 * 0.00220462 / 60</f>
        <v>5.8442120153072638E-2</v>
      </c>
      <c r="E55" s="21" t="s">
        <v>27</v>
      </c>
    </row>
    <row r="56" spans="1:13" x14ac:dyDescent="0.25">
      <c r="A56" s="8" t="s">
        <v>29</v>
      </c>
      <c r="B56" s="27">
        <f>0.000563767684971965</f>
        <v>5.6376768497196496E-4</v>
      </c>
      <c r="C56" s="27" t="s">
        <v>30</v>
      </c>
      <c r="D56" s="27">
        <f>0.000563767684971965</f>
        <v>5.6376768497196496E-4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55.1</v>
      </c>
      <c r="B62" s="26">
        <v>0.59320681223022209</v>
      </c>
      <c r="C62" s="26">
        <v>0.62690973954483742</v>
      </c>
      <c r="D62" s="26">
        <v>0.66596202260434567</v>
      </c>
      <c r="E62" s="26">
        <v>0.71177877656558297</v>
      </c>
      <c r="F62" s="26">
        <v>0.76594271050016216</v>
      </c>
      <c r="G62" s="26">
        <v>0.90648092414964476</v>
      </c>
      <c r="H62" s="26">
        <v>1.103590214421112</v>
      </c>
      <c r="I62" s="26">
        <v>1.3759656348192271</v>
      </c>
      <c r="J62" s="26">
        <v>1.7449837414849689</v>
      </c>
      <c r="K62" s="26">
        <v>2.2347025931956681</v>
      </c>
      <c r="L62" s="26">
        <v>2.8718617513649729</v>
      </c>
      <c r="M62" s="21">
        <v>3.6858822800428781</v>
      </c>
    </row>
    <row r="63" spans="1:13" hidden="1" x14ac:dyDescent="0.25">
      <c r="A63" s="5">
        <v>61.079999999999991</v>
      </c>
      <c r="B63" s="26">
        <v>0.6086893631285748</v>
      </c>
      <c r="C63" s="26">
        <v>0.64274047148483637</v>
      </c>
      <c r="D63" s="26">
        <v>0.68307892023150263</v>
      </c>
      <c r="E63" s="26">
        <v>0.73123279371471717</v>
      </c>
      <c r="F63" s="26">
        <v>0.78889777019539775</v>
      </c>
      <c r="G63" s="26">
        <v>0.94038171476669008</v>
      </c>
      <c r="H63" s="26">
        <v>1.154448058328158</v>
      </c>
      <c r="I63" s="26">
        <v>1.4506956078989199</v>
      </c>
      <c r="J63" s="26">
        <v>1.851404673134418</v>
      </c>
      <c r="K63" s="26">
        <v>2.3815370663264348</v>
      </c>
      <c r="L63" s="26">
        <v>3.0687361024030819</v>
      </c>
      <c r="M63" s="21">
        <v>3.9433265989288091</v>
      </c>
    </row>
    <row r="64" spans="1:13" hidden="1" x14ac:dyDescent="0.25">
      <c r="A64" s="5">
        <v>67.06</v>
      </c>
      <c r="B64" s="26">
        <v>0.62762180033870441</v>
      </c>
      <c r="C64" s="26">
        <v>0.66284449290476655</v>
      </c>
      <c r="D64" s="26">
        <v>0.70538189182304034</v>
      </c>
      <c r="E64" s="26">
        <v>0.7568750506289772</v>
      </c>
      <c r="F64" s="26">
        <v>0.81913261677279658</v>
      </c>
      <c r="G64" s="26">
        <v>0.9840135304488612</v>
      </c>
      <c r="H64" s="26">
        <v>1.21784569074847</v>
      </c>
      <c r="I64" s="26">
        <v>1.541131658205199</v>
      </c>
      <c r="J64" s="26">
        <v>1.977055495988949</v>
      </c>
      <c r="K64" s="26">
        <v>2.551482769905959</v>
      </c>
      <c r="L64" s="26">
        <v>3.2929605483988</v>
      </c>
      <c r="M64" s="21">
        <v>4.232717402546383</v>
      </c>
    </row>
    <row r="65" spans="1:13" hidden="1" x14ac:dyDescent="0.25">
      <c r="A65" s="5">
        <v>73.039999999999992</v>
      </c>
      <c r="B65" s="26">
        <v>0.64762471716124503</v>
      </c>
      <c r="C65" s="26">
        <v>0.68421082924464893</v>
      </c>
      <c r="D65" s="26">
        <v>0.72915495269710351</v>
      </c>
      <c r="E65" s="26">
        <v>0.78421111024336765</v>
      </c>
      <c r="F65" s="26">
        <v>0.85130091852296308</v>
      </c>
      <c r="G65" s="26">
        <v>1.0301059234141701</v>
      </c>
      <c r="H65" s="26">
        <v>1.284294778782417</v>
      </c>
      <c r="I65" s="26">
        <v>1.635273798675738</v>
      </c>
      <c r="J65" s="26">
        <v>2.1071307997784938</v>
      </c>
      <c r="K65" s="26">
        <v>2.7266351014113792</v>
      </c>
      <c r="L65" s="26">
        <v>3.523237525531425</v>
      </c>
      <c r="M65" s="21">
        <v>4.5290703967319992</v>
      </c>
    </row>
    <row r="66" spans="1:13" hidden="1" x14ac:dyDescent="0.25">
      <c r="A66" s="5">
        <v>79.02</v>
      </c>
      <c r="B66" s="26">
        <v>0.67886766991409941</v>
      </c>
      <c r="C66" s="26">
        <v>0.71883147224403054</v>
      </c>
      <c r="D66" s="26">
        <v>0.76836395103768518</v>
      </c>
      <c r="E66" s="26">
        <v>0.82933209820912634</v>
      </c>
      <c r="F66" s="26">
        <v>0.90377049958719113</v>
      </c>
      <c r="G66" s="26">
        <v>1.1020343778524271</v>
      </c>
      <c r="H66" s="26">
        <v>1.3827841507595431</v>
      </c>
      <c r="I66" s="26">
        <v>1.7683298858710259</v>
      </c>
      <c r="J66" s="26">
        <v>2.283663153385699</v>
      </c>
      <c r="K66" s="26">
        <v>2.9564570261387151</v>
      </c>
      <c r="L66" s="26">
        <v>3.8170660796015641</v>
      </c>
      <c r="M66" s="21">
        <v>4.8985263918820703</v>
      </c>
    </row>
    <row r="67" spans="1:13" hidden="1" x14ac:dyDescent="0.25">
      <c r="A67" s="8">
        <v>85</v>
      </c>
      <c r="B67" s="27">
        <v>0.71011062266695379</v>
      </c>
      <c r="C67" s="27">
        <v>0.75345211524341216</v>
      </c>
      <c r="D67" s="27">
        <v>0.80757294937826696</v>
      </c>
      <c r="E67" s="27">
        <v>0.87445308617488515</v>
      </c>
      <c r="F67" s="27">
        <v>0.95624008065141908</v>
      </c>
      <c r="G67" s="27">
        <v>1.173962832290683</v>
      </c>
      <c r="H67" s="27">
        <v>1.481273522736668</v>
      </c>
      <c r="I67" s="27">
        <v>1.9013859730663141</v>
      </c>
      <c r="J67" s="27">
        <v>2.4601955069929038</v>
      </c>
      <c r="K67" s="27">
        <v>3.1862789508660518</v>
      </c>
      <c r="L67" s="27">
        <v>4.1108946336717036</v>
      </c>
      <c r="M67" s="22">
        <v>5.2679823870321414</v>
      </c>
    </row>
    <row r="68" spans="1:13" hidden="1" x14ac:dyDescent="0.25"/>
    <row r="69" spans="1:13" ht="28.9" customHeight="1" x14ac:dyDescent="0.5">
      <c r="A69" s="1" t="s">
        <v>32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15</v>
      </c>
      <c r="B71" s="21">
        <f ca="1">(FORECAST( 72.52, OFFSET(B62:B67,MATCH(72.52,A62:A67,1)-1,0,2), OFFSET(A62:A67,MATCH(72.52,A62:A67,1)-1,0,2) )) / 1000</f>
        <v>6.4588533308971977E-4</v>
      </c>
    </row>
    <row r="72" spans="1:13" x14ac:dyDescent="0.25">
      <c r="A72" s="5">
        <v>14.5</v>
      </c>
      <c r="B72" s="21">
        <f ca="1">(FORECAST( 72.52, OFFSET(C62:C67,MATCH(72.52,A62:A67,1)-1,0,2), OFFSET(A62:A67,MATCH(72.52,A62:A67,1)-1,0,2) )) / 1000</f>
        <v>6.8235288695422437E-4</v>
      </c>
    </row>
    <row r="73" spans="1:13" x14ac:dyDescent="0.25">
      <c r="A73" s="5">
        <v>14</v>
      </c>
      <c r="B73" s="21">
        <f ca="1">(FORECAST( 72.52, OFFSET(D62:D67,MATCH(72.52,A62:A67,1)-1,0,2), OFFSET(A62:A67,MATCH(72.52,A62:A67,1)-1,0,2) )) / 1000</f>
        <v>7.2708773001240237E-4</v>
      </c>
    </row>
    <row r="74" spans="1:13" x14ac:dyDescent="0.25">
      <c r="A74" s="5">
        <v>13.5</v>
      </c>
      <c r="B74" s="21">
        <f ca="1">(FORECAST( 72.52, OFFSET(E62:E67,MATCH(72.52,A62:A67,1)-1,0,2), OFFSET(A62:A67,MATCH(72.52,A62:A67,1)-1,0,2) )) / 1000</f>
        <v>7.8183406158124664E-4</v>
      </c>
    </row>
    <row r="75" spans="1:13" x14ac:dyDescent="0.25">
      <c r="A75" s="5">
        <v>13</v>
      </c>
      <c r="B75" s="21">
        <f ca="1">(FORECAST( 72.52, OFFSET(F62:F67,MATCH(72.52,A62:A67,1)-1,0,2), OFFSET(A62:A67,MATCH(72.52,A62:A67,1)-1,0,2) )) / 1000</f>
        <v>8.4850367489251385E-4</v>
      </c>
    </row>
    <row r="76" spans="1:13" x14ac:dyDescent="0.25">
      <c r="A76" s="5">
        <v>12</v>
      </c>
      <c r="B76" s="21">
        <f ca="1">(FORECAST( 72.52, OFFSET(G62:G67,MATCH(72.52,A62:A67,1)-1,0,2), OFFSET(A62:A67,MATCH(72.52,A62:A67,1)-1,0,2) )) / 1000</f>
        <v>1.0260978892432738E-3</v>
      </c>
    </row>
    <row r="77" spans="1:13" x14ac:dyDescent="0.25">
      <c r="A77" s="5">
        <v>11</v>
      </c>
      <c r="B77" s="21">
        <f ca="1">(FORECAST( 72.52, OFFSET(H62:H67,MATCH(72.52,A62:A67,1)-1,0,2), OFFSET(A62:A67,MATCH(72.52,A62:A67,1)-1,0,2) )) / 1000</f>
        <v>1.2785165972142476E-3</v>
      </c>
    </row>
    <row r="78" spans="1:13" x14ac:dyDescent="0.25">
      <c r="A78" s="5">
        <v>10</v>
      </c>
      <c r="B78" s="21">
        <f ca="1">(FORECAST( 72.52, OFFSET(I62:I67,MATCH(72.52,A62:A67,1)-1,0,2), OFFSET(A62:A67,MATCH(72.52,A62:A67,1)-1,0,2) )) / 1000</f>
        <v>1.6270875255913436E-3</v>
      </c>
    </row>
    <row r="79" spans="1:13" x14ac:dyDescent="0.25">
      <c r="A79" s="5">
        <v>9</v>
      </c>
      <c r="B79" s="21">
        <f ca="1">(FORECAST( 72.52, OFFSET(J62:J67,MATCH(72.52,A62:A67,1)-1,0,2), OFFSET(A62:A67,MATCH(72.52,A62:A67,1)-1,0,2) )) / 1000</f>
        <v>2.0958199037967944E-3</v>
      </c>
    </row>
    <row r="80" spans="1:13" x14ac:dyDescent="0.25">
      <c r="A80" s="5">
        <v>8</v>
      </c>
      <c r="B80" s="21">
        <f ca="1">(FORECAST( 72.52, OFFSET(K62:K67,MATCH(72.52,A62:A67,1)-1,0,2), OFFSET(A62:A67,MATCH(72.52,A62:A67,1)-1,0,2) )) / 1000</f>
        <v>2.7114044638891694E-3</v>
      </c>
    </row>
    <row r="81" spans="1:2" x14ac:dyDescent="0.25">
      <c r="A81" s="5">
        <v>7</v>
      </c>
      <c r="B81" s="21">
        <f ca="1">(FORECAST( 72.52, OFFSET(L62:L67,MATCH(72.52,A62:A67,1)-1,0,2), OFFSET(A62:A67,MATCH(72.52,A62:A67,1)-1,0,2) )) / 1000</f>
        <v>3.5032134405633712E-3</v>
      </c>
    </row>
    <row r="82" spans="1:2" x14ac:dyDescent="0.25">
      <c r="A82" s="8">
        <v>6</v>
      </c>
      <c r="B82" s="22">
        <f ca="1">(FORECAST( 72.52, OFFSET(M62:M67,MATCH(72.52,A62:A67,1)-1,0,2), OFFSET(A62:A67,MATCH(72.52,A62:A67,1)-1,0,2) )) / 1000</f>
        <v>4.5033005711506407E-3</v>
      </c>
    </row>
    <row r="84" spans="1:2" ht="28.9" customHeight="1" x14ac:dyDescent="0.5">
      <c r="A84" s="1" t="s">
        <v>34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85</v>
      </c>
      <c r="B86" s="7">
        <v>1.1544015233227489</v>
      </c>
    </row>
    <row r="87" spans="1:2" x14ac:dyDescent="0.25">
      <c r="A87" s="5">
        <v>79.02</v>
      </c>
      <c r="B87" s="7">
        <v>1.080417460063932</v>
      </c>
    </row>
    <row r="88" spans="1:2" x14ac:dyDescent="0.25">
      <c r="A88" s="5">
        <v>73.039999999999992</v>
      </c>
      <c r="B88" s="7">
        <v>1.0064333968051149</v>
      </c>
    </row>
    <row r="89" spans="1:2" x14ac:dyDescent="0.25">
      <c r="A89" s="5">
        <v>67.06</v>
      </c>
      <c r="B89" s="7">
        <v>0.96909513054690999</v>
      </c>
    </row>
    <row r="90" spans="1:2" x14ac:dyDescent="0.25">
      <c r="A90" s="5">
        <v>61.08</v>
      </c>
      <c r="B90" s="7">
        <v>0.93524694019352561</v>
      </c>
    </row>
    <row r="91" spans="1:2" x14ac:dyDescent="0.25">
      <c r="A91" s="8">
        <v>55.1</v>
      </c>
      <c r="B91" s="10">
        <v>0.8965015617910318</v>
      </c>
    </row>
    <row r="93" spans="1:2" ht="28.9" customHeight="1" x14ac:dyDescent="0.5">
      <c r="A93" s="1" t="s">
        <v>36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85</v>
      </c>
      <c r="B95" s="7">
        <v>1.078612090903414</v>
      </c>
    </row>
    <row r="96" spans="1:2" x14ac:dyDescent="0.25">
      <c r="A96" s="5">
        <v>79.02</v>
      </c>
      <c r="B96" s="7">
        <v>1.040943797345528</v>
      </c>
    </row>
    <row r="97" spans="1:2" x14ac:dyDescent="0.25">
      <c r="A97" s="5">
        <v>73.039999999999992</v>
      </c>
      <c r="B97" s="7">
        <v>1.003275503787642</v>
      </c>
    </row>
    <row r="98" spans="1:2" x14ac:dyDescent="0.25">
      <c r="A98" s="5">
        <v>67.06</v>
      </c>
      <c r="B98" s="7">
        <v>0.960439687889166</v>
      </c>
    </row>
    <row r="99" spans="1:2" x14ac:dyDescent="0.25">
      <c r="A99" s="5">
        <v>61.08</v>
      </c>
      <c r="B99" s="7">
        <v>0.91711172700587129</v>
      </c>
    </row>
    <row r="100" spans="1:2" x14ac:dyDescent="0.25">
      <c r="A100" s="8">
        <v>55.1</v>
      </c>
      <c r="B100" s="10">
        <v>0.87105125744287915</v>
      </c>
    </row>
    <row r="102" spans="1:2" ht="28.9" customHeight="1" x14ac:dyDescent="0.5">
      <c r="A102" s="1" t="s">
        <v>37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85</v>
      </c>
      <c r="B104" s="7">
        <v>1.053653874781874</v>
      </c>
    </row>
    <row r="105" spans="1:2" x14ac:dyDescent="0.25">
      <c r="A105" s="5">
        <v>79.02</v>
      </c>
      <c r="B105" s="7">
        <v>1.0279447264488919</v>
      </c>
    </row>
    <row r="106" spans="1:2" x14ac:dyDescent="0.25">
      <c r="A106" s="5">
        <v>73.039999999999992</v>
      </c>
      <c r="B106" s="7">
        <v>1.0022355781159109</v>
      </c>
    </row>
    <row r="107" spans="1:2" x14ac:dyDescent="0.25">
      <c r="A107" s="5">
        <v>67.06</v>
      </c>
      <c r="B107" s="7">
        <v>0.94539743103871332</v>
      </c>
    </row>
    <row r="108" spans="1:2" x14ac:dyDescent="0.25">
      <c r="A108" s="5">
        <v>61.08</v>
      </c>
      <c r="B108" s="7">
        <v>0.88559461741444678</v>
      </c>
    </row>
    <row r="109" spans="1:2" x14ac:dyDescent="0.25">
      <c r="A109" s="8">
        <v>55.1</v>
      </c>
      <c r="B109" s="10">
        <v>0.82384916163654176</v>
      </c>
    </row>
    <row r="111" spans="1:2" ht="28.9" customHeight="1" x14ac:dyDescent="0.5">
      <c r="A111" s="1" t="s">
        <v>38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85</v>
      </c>
      <c r="B113" s="7">
        <v>1.1127495487933019</v>
      </c>
    </row>
    <row r="114" spans="1:2" x14ac:dyDescent="0.25">
      <c r="A114" s="5">
        <v>80.016666666666666</v>
      </c>
      <c r="B114" s="7">
        <v>1.067728027573754</v>
      </c>
    </row>
    <row r="115" spans="1:2" x14ac:dyDescent="0.25">
      <c r="A115" s="5">
        <v>75.033333333333331</v>
      </c>
      <c r="B115" s="7">
        <v>1.0227065063542069</v>
      </c>
    </row>
    <row r="116" spans="1:2" x14ac:dyDescent="0.25">
      <c r="A116" s="5">
        <v>70.05</v>
      </c>
      <c r="B116" s="7">
        <v>0.98730671112066315</v>
      </c>
    </row>
    <row r="117" spans="1:2" x14ac:dyDescent="0.25">
      <c r="A117" s="5">
        <v>65.066666666666663</v>
      </c>
      <c r="B117" s="7">
        <v>0.96169744408340474</v>
      </c>
    </row>
    <row r="118" spans="1:2" x14ac:dyDescent="0.25">
      <c r="A118" s="5">
        <v>60.083333333333343</v>
      </c>
      <c r="B118" s="7">
        <v>0.93608817704614633</v>
      </c>
    </row>
    <row r="119" spans="1:2" x14ac:dyDescent="0.25">
      <c r="A119" s="8">
        <v>55.1</v>
      </c>
      <c r="B119" s="10">
        <v>0.91762476781444713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M183"/>
  <sheetViews>
    <sheetView workbookViewId="0">
      <selection activeCell="B24" sqref="B24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8"/>
      <c r="B25" s="15"/>
      <c r="C25" s="15"/>
      <c r="D25" s="16"/>
    </row>
    <row r="28" spans="1:7" x14ac:dyDescent="0.25">
      <c r="A28" s="17" t="s">
        <v>12</v>
      </c>
      <c r="B28" s="30">
        <v>0.71</v>
      </c>
      <c r="C28" s="17" t="s">
        <v>13</v>
      </c>
      <c r="D28" s="17" t="s">
        <v>14</v>
      </c>
      <c r="E28" s="17"/>
      <c r="F28" s="17"/>
      <c r="G28" s="17"/>
    </row>
    <row r="29" spans="1:7" x14ac:dyDescent="0.25">
      <c r="A29" s="17" t="s">
        <v>39</v>
      </c>
      <c r="B29" s="30">
        <v>72.52</v>
      </c>
      <c r="C29" s="17" t="s">
        <v>11</v>
      </c>
      <c r="D29" s="17" t="s">
        <v>40</v>
      </c>
      <c r="E29" s="17"/>
      <c r="F29" s="17"/>
      <c r="G29" s="17"/>
    </row>
    <row r="31" spans="1:7" ht="31.5" hidden="1" x14ac:dyDescent="0.5">
      <c r="A31" s="1" t="s">
        <v>41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55.1</v>
      </c>
      <c r="B34" s="7">
        <v>1.204740255535671</v>
      </c>
    </row>
    <row r="35" spans="1:2" hidden="1" x14ac:dyDescent="0.25">
      <c r="A35" s="5">
        <v>61.079999999999991</v>
      </c>
      <c r="B35" s="7">
        <v>1.231540961414342</v>
      </c>
    </row>
    <row r="36" spans="1:2" hidden="1" x14ac:dyDescent="0.25">
      <c r="A36" s="5">
        <v>67.06</v>
      </c>
      <c r="B36" s="7">
        <v>1.262189864928716</v>
      </c>
    </row>
    <row r="37" spans="1:2" hidden="1" x14ac:dyDescent="0.25">
      <c r="A37" s="5">
        <v>72.52</v>
      </c>
      <c r="B37" s="7">
        <v>1.290173646398362</v>
      </c>
    </row>
    <row r="38" spans="1:2" hidden="1" x14ac:dyDescent="0.25">
      <c r="A38" s="5">
        <v>73.039999999999992</v>
      </c>
      <c r="B38" s="7">
        <v>1.29358546737062</v>
      </c>
    </row>
    <row r="39" spans="1:2" hidden="1" x14ac:dyDescent="0.25">
      <c r="A39" s="5">
        <v>79.02</v>
      </c>
      <c r="B39" s="7">
        <v>1.3328214085515879</v>
      </c>
    </row>
    <row r="40" spans="1:2" hidden="1" x14ac:dyDescent="0.25">
      <c r="A40" s="8">
        <v>85</v>
      </c>
      <c r="B40" s="10">
        <v>1.372057349732557</v>
      </c>
    </row>
    <row r="41" spans="1:2" hidden="1" x14ac:dyDescent="0.25"/>
    <row r="42" spans="1:2" ht="31.5" hidden="1" x14ac:dyDescent="0.5">
      <c r="A42" s="1" t="s">
        <v>42</v>
      </c>
      <c r="B42" s="1"/>
    </row>
    <row r="43" spans="1:2" hidden="1" x14ac:dyDescent="0.25">
      <c r="A43" s="2"/>
      <c r="B43" s="18" t="s">
        <v>16</v>
      </c>
    </row>
    <row r="44" spans="1:2" hidden="1" x14ac:dyDescent="0.25">
      <c r="A44" s="19" t="s">
        <v>17</v>
      </c>
      <c r="B44" s="20">
        <v>14</v>
      </c>
    </row>
    <row r="45" spans="1:2" hidden="1" x14ac:dyDescent="0.25">
      <c r="A45" s="5">
        <v>55.1</v>
      </c>
      <c r="B45" s="7">
        <v>2001.955655692982</v>
      </c>
    </row>
    <row r="46" spans="1:2" hidden="1" x14ac:dyDescent="0.25">
      <c r="A46" s="5">
        <v>61.079999999999991</v>
      </c>
      <c r="B46" s="7">
        <v>2088.477010178829</v>
      </c>
    </row>
    <row r="47" spans="1:2" hidden="1" x14ac:dyDescent="0.25">
      <c r="A47" s="5">
        <v>67.06</v>
      </c>
      <c r="B47" s="7">
        <v>2164.0625741097542</v>
      </c>
    </row>
    <row r="48" spans="1:2" hidden="1" x14ac:dyDescent="0.25">
      <c r="A48" s="5">
        <v>72.52</v>
      </c>
      <c r="B48" s="7">
        <v>2233.0754803075552</v>
      </c>
    </row>
    <row r="49" spans="1:13" hidden="1" x14ac:dyDescent="0.25">
      <c r="A49" s="5">
        <v>73.039999999999992</v>
      </c>
      <c r="B49" s="7">
        <v>2247.441740968145</v>
      </c>
    </row>
    <row r="50" spans="1:13" hidden="1" x14ac:dyDescent="0.25">
      <c r="A50" s="5">
        <v>79.02</v>
      </c>
      <c r="B50" s="7">
        <v>2412.6537385649331</v>
      </c>
    </row>
    <row r="51" spans="1:13" hidden="1" x14ac:dyDescent="0.25">
      <c r="A51" s="8">
        <v>85</v>
      </c>
      <c r="B51" s="10">
        <v>2577.8657361617202</v>
      </c>
    </row>
    <row r="52" spans="1:13" hidden="1" x14ac:dyDescent="0.25"/>
    <row r="53" spans="1:13" ht="31.5" hidden="1" x14ac:dyDescent="0.5">
      <c r="A53" s="1" t="s">
        <v>43</v>
      </c>
      <c r="B53" s="1"/>
    </row>
    <row r="54" spans="1:13" hidden="1" x14ac:dyDescent="0.25">
      <c r="A54" s="2"/>
      <c r="B54" s="28" t="s">
        <v>16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18"/>
    </row>
    <row r="55" spans="1:13" hidden="1" x14ac:dyDescent="0.25">
      <c r="A55" s="19" t="s">
        <v>17</v>
      </c>
      <c r="B55" s="29">
        <v>15</v>
      </c>
      <c r="C55" s="29">
        <v>14.5</v>
      </c>
      <c r="D55" s="29">
        <v>14</v>
      </c>
      <c r="E55" s="29">
        <v>13.5</v>
      </c>
      <c r="F55" s="29">
        <v>13</v>
      </c>
      <c r="G55" s="29">
        <v>12</v>
      </c>
      <c r="H55" s="29">
        <v>11</v>
      </c>
      <c r="I55" s="29">
        <v>10</v>
      </c>
      <c r="J55" s="29">
        <v>9</v>
      </c>
      <c r="K55" s="29">
        <v>8</v>
      </c>
      <c r="L55" s="29">
        <v>7</v>
      </c>
      <c r="M55" s="20">
        <v>6</v>
      </c>
    </row>
    <row r="56" spans="1:13" hidden="1" x14ac:dyDescent="0.25">
      <c r="A56" s="5">
        <v>55.1</v>
      </c>
      <c r="B56" s="6">
        <v>0.59320681223022209</v>
      </c>
      <c r="C56" s="6">
        <v>0.62690973954483742</v>
      </c>
      <c r="D56" s="6">
        <v>0.66596202260434567</v>
      </c>
      <c r="E56" s="6">
        <v>0.71177877656558297</v>
      </c>
      <c r="F56" s="6">
        <v>0.76594271050016216</v>
      </c>
      <c r="G56" s="6">
        <v>0.90648092414964476</v>
      </c>
      <c r="H56" s="6">
        <v>1.103590214421112</v>
      </c>
      <c r="I56" s="6">
        <v>1.3759656348192271</v>
      </c>
      <c r="J56" s="6">
        <v>1.7449837414849689</v>
      </c>
      <c r="K56" s="6">
        <v>2.2347025931956681</v>
      </c>
      <c r="L56" s="6">
        <v>2.8718617513649729</v>
      </c>
      <c r="M56" s="7">
        <v>3.6858822800428781</v>
      </c>
    </row>
    <row r="57" spans="1:13" hidden="1" x14ac:dyDescent="0.25">
      <c r="A57" s="5">
        <v>61.079999999999991</v>
      </c>
      <c r="B57" s="6">
        <v>0.6086893631285748</v>
      </c>
      <c r="C57" s="6">
        <v>0.64274047148483637</v>
      </c>
      <c r="D57" s="6">
        <v>0.68307892023150263</v>
      </c>
      <c r="E57" s="6">
        <v>0.73123279371471717</v>
      </c>
      <c r="F57" s="6">
        <v>0.78889777019539775</v>
      </c>
      <c r="G57" s="6">
        <v>0.94038171476669008</v>
      </c>
      <c r="H57" s="6">
        <v>1.154448058328158</v>
      </c>
      <c r="I57" s="6">
        <v>1.4506956078989199</v>
      </c>
      <c r="J57" s="6">
        <v>1.851404673134418</v>
      </c>
      <c r="K57" s="6">
        <v>2.3815370663264348</v>
      </c>
      <c r="L57" s="6">
        <v>3.0687361024030819</v>
      </c>
      <c r="M57" s="7">
        <v>3.9433265989288091</v>
      </c>
    </row>
    <row r="58" spans="1:13" hidden="1" x14ac:dyDescent="0.25">
      <c r="A58" s="5">
        <v>67.06</v>
      </c>
      <c r="B58" s="6">
        <v>0.62762180033870441</v>
      </c>
      <c r="C58" s="6">
        <v>0.66284449290476655</v>
      </c>
      <c r="D58" s="6">
        <v>0.70538189182304034</v>
      </c>
      <c r="E58" s="6">
        <v>0.7568750506289772</v>
      </c>
      <c r="F58" s="6">
        <v>0.81913261677279658</v>
      </c>
      <c r="G58" s="6">
        <v>0.9840135304488612</v>
      </c>
      <c r="H58" s="6">
        <v>1.21784569074847</v>
      </c>
      <c r="I58" s="6">
        <v>1.541131658205199</v>
      </c>
      <c r="J58" s="6">
        <v>1.977055495988949</v>
      </c>
      <c r="K58" s="6">
        <v>2.551482769905959</v>
      </c>
      <c r="L58" s="6">
        <v>3.2929605483988</v>
      </c>
      <c r="M58" s="7">
        <v>4.232717402546383</v>
      </c>
    </row>
    <row r="59" spans="1:13" hidden="1" x14ac:dyDescent="0.25">
      <c r="A59" s="5">
        <v>72.52</v>
      </c>
      <c r="B59" s="6">
        <v>0.64490793866099683</v>
      </c>
      <c r="C59" s="6">
        <v>0.6812003385490506</v>
      </c>
      <c r="D59" s="6">
        <v>0.72574547458053118</v>
      </c>
      <c r="E59" s="6">
        <v>0.78028754607243211</v>
      </c>
      <c r="F59" s="6">
        <v>0.84673834625650857</v>
      </c>
      <c r="G59" s="6">
        <v>1.023851275202148</v>
      </c>
      <c r="H59" s="6">
        <v>1.2757304855670151</v>
      </c>
      <c r="I59" s="6">
        <v>1.6237037041370179</v>
      </c>
      <c r="J59" s="6">
        <v>2.0917801603343888</v>
      </c>
      <c r="K59" s="6">
        <v>2.7066505862176968</v>
      </c>
      <c r="L59" s="6">
        <v>3.497687216481848</v>
      </c>
      <c r="M59" s="7">
        <v>4.4969437884580801</v>
      </c>
    </row>
    <row r="60" spans="1:13" hidden="1" x14ac:dyDescent="0.25">
      <c r="A60" s="5">
        <v>73.039999999999992</v>
      </c>
      <c r="B60" s="6">
        <v>0.64762471716124503</v>
      </c>
      <c r="C60" s="6">
        <v>0.68421082924464893</v>
      </c>
      <c r="D60" s="6">
        <v>0.72915495269710351</v>
      </c>
      <c r="E60" s="6">
        <v>0.78421111024336765</v>
      </c>
      <c r="F60" s="6">
        <v>0.85130091852296308</v>
      </c>
      <c r="G60" s="6">
        <v>1.0301059234141701</v>
      </c>
      <c r="H60" s="6">
        <v>1.284294778782417</v>
      </c>
      <c r="I60" s="6">
        <v>1.635273798675738</v>
      </c>
      <c r="J60" s="6">
        <v>2.1071307997784938</v>
      </c>
      <c r="K60" s="6">
        <v>2.7266351014113792</v>
      </c>
      <c r="L60" s="6">
        <v>3.523237525531425</v>
      </c>
      <c r="M60" s="7">
        <v>4.5290703967319992</v>
      </c>
    </row>
    <row r="61" spans="1:13" hidden="1" x14ac:dyDescent="0.25">
      <c r="A61" s="5">
        <v>79.02</v>
      </c>
      <c r="B61" s="6">
        <v>0.67886766991409941</v>
      </c>
      <c r="C61" s="6">
        <v>0.71883147224403054</v>
      </c>
      <c r="D61" s="6">
        <v>0.76836395103768518</v>
      </c>
      <c r="E61" s="6">
        <v>0.82933209820912634</v>
      </c>
      <c r="F61" s="6">
        <v>0.90377049958719113</v>
      </c>
      <c r="G61" s="6">
        <v>1.1020343778524271</v>
      </c>
      <c r="H61" s="6">
        <v>1.3827841507595431</v>
      </c>
      <c r="I61" s="6">
        <v>1.7683298858710259</v>
      </c>
      <c r="J61" s="6">
        <v>2.283663153385699</v>
      </c>
      <c r="K61" s="6">
        <v>2.9564570261387151</v>
      </c>
      <c r="L61" s="6">
        <v>3.8170660796015641</v>
      </c>
      <c r="M61" s="7">
        <v>4.8985263918820703</v>
      </c>
    </row>
    <row r="62" spans="1:13" hidden="1" x14ac:dyDescent="0.25">
      <c r="A62" s="8">
        <v>85</v>
      </c>
      <c r="B62" s="9">
        <v>0.71011062266695379</v>
      </c>
      <c r="C62" s="9">
        <v>0.75345211524341216</v>
      </c>
      <c r="D62" s="9">
        <v>0.80757294937826696</v>
      </c>
      <c r="E62" s="9">
        <v>0.87445308617488515</v>
      </c>
      <c r="F62" s="9">
        <v>0.95624008065141908</v>
      </c>
      <c r="G62" s="9">
        <v>1.173962832290683</v>
      </c>
      <c r="H62" s="9">
        <v>1.481273522736668</v>
      </c>
      <c r="I62" s="9">
        <v>1.9013859730663141</v>
      </c>
      <c r="J62" s="9">
        <v>2.4601955069929038</v>
      </c>
      <c r="K62" s="9">
        <v>3.1862789508660518</v>
      </c>
      <c r="L62" s="9">
        <v>4.1108946336717036</v>
      </c>
      <c r="M62" s="10">
        <v>5.2679823870321414</v>
      </c>
    </row>
    <row r="63" spans="1:13" hidden="1" x14ac:dyDescent="0.25"/>
    <row r="64" spans="1:13" ht="31.5" hidden="1" x14ac:dyDescent="0.5">
      <c r="A64" s="1" t="s">
        <v>44</v>
      </c>
      <c r="B64" s="1"/>
    </row>
    <row r="65" spans="1:13" hidden="1" x14ac:dyDescent="0.25">
      <c r="A65" s="2"/>
      <c r="B65" s="18" t="s">
        <v>16</v>
      </c>
    </row>
    <row r="66" spans="1:13" hidden="1" x14ac:dyDescent="0.25">
      <c r="A66" s="19" t="s">
        <v>17</v>
      </c>
      <c r="B66" s="20">
        <v>14</v>
      </c>
    </row>
    <row r="67" spans="1:13" hidden="1" x14ac:dyDescent="0.25">
      <c r="A67" s="5">
        <v>55.1</v>
      </c>
      <c r="B67" s="7">
        <v>522.41471758951479</v>
      </c>
    </row>
    <row r="68" spans="1:13" hidden="1" x14ac:dyDescent="0.25">
      <c r="A68" s="5">
        <v>61.079999999999991</v>
      </c>
      <c r="B68" s="7">
        <v>550.03957547610014</v>
      </c>
    </row>
    <row r="69" spans="1:13" hidden="1" x14ac:dyDescent="0.25">
      <c r="A69" s="5">
        <v>67.06</v>
      </c>
      <c r="B69" s="7">
        <v>576.02560586772756</v>
      </c>
    </row>
    <row r="70" spans="1:13" hidden="1" x14ac:dyDescent="0.25">
      <c r="A70" s="5">
        <v>72.52</v>
      </c>
      <c r="B70" s="7">
        <v>599.75198144269154</v>
      </c>
    </row>
    <row r="71" spans="1:13" hidden="1" x14ac:dyDescent="0.25">
      <c r="A71" s="5">
        <v>73.039999999999992</v>
      </c>
      <c r="B71" s="7">
        <v>601.71647132955309</v>
      </c>
    </row>
    <row r="72" spans="1:13" hidden="1" x14ac:dyDescent="0.25">
      <c r="A72" s="5">
        <v>79.02</v>
      </c>
      <c r="B72" s="7">
        <v>624.30810502845998</v>
      </c>
    </row>
    <row r="73" spans="1:13" hidden="1" x14ac:dyDescent="0.25">
      <c r="A73" s="8">
        <v>85</v>
      </c>
      <c r="B73" s="10">
        <v>646.89973872736709</v>
      </c>
    </row>
    <row r="74" spans="1:13" hidden="1" x14ac:dyDescent="0.25"/>
    <row r="75" spans="1:13" ht="31.5" hidden="1" x14ac:dyDescent="0.5">
      <c r="A75" s="1" t="s">
        <v>45</v>
      </c>
      <c r="B75" s="1"/>
    </row>
    <row r="76" spans="1:13" hidden="1" x14ac:dyDescent="0.25">
      <c r="A76" s="2"/>
      <c r="B76" s="28" t="s">
        <v>16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18"/>
    </row>
    <row r="77" spans="1:13" hidden="1" x14ac:dyDescent="0.25">
      <c r="A77" s="19" t="s">
        <v>17</v>
      </c>
      <c r="B77" s="29">
        <v>15</v>
      </c>
      <c r="C77" s="29">
        <v>14.5</v>
      </c>
      <c r="D77" s="29">
        <v>14</v>
      </c>
      <c r="E77" s="29">
        <v>13.5</v>
      </c>
      <c r="F77" s="29">
        <v>13</v>
      </c>
      <c r="G77" s="29">
        <v>12</v>
      </c>
      <c r="H77" s="29">
        <v>11</v>
      </c>
      <c r="I77" s="29">
        <v>10</v>
      </c>
      <c r="J77" s="29">
        <v>9</v>
      </c>
      <c r="K77" s="29">
        <v>8</v>
      </c>
      <c r="L77" s="29">
        <v>7</v>
      </c>
      <c r="M77" s="20">
        <v>6</v>
      </c>
    </row>
    <row r="78" spans="1:13" hidden="1" x14ac:dyDescent="0.25">
      <c r="A78" s="5">
        <v>55.1</v>
      </c>
      <c r="B78" s="6">
        <v>1.302593862963473</v>
      </c>
      <c r="C78" s="6">
        <v>1.346172654536324</v>
      </c>
      <c r="D78" s="6">
        <v>1.394930059720777</v>
      </c>
      <c r="E78" s="6">
        <v>1.450142882320931</v>
      </c>
      <c r="F78" s="6">
        <v>1.5132363281966961</v>
      </c>
      <c r="G78" s="6">
        <v>1.669486687309055</v>
      </c>
      <c r="H78" s="6">
        <v>1.8779004322171879</v>
      </c>
      <c r="I78" s="6">
        <v>2.1547570714679729</v>
      </c>
      <c r="J78" s="6">
        <v>2.5181261926846501</v>
      </c>
      <c r="K78" s="6">
        <v>2.9874821904294468</v>
      </c>
      <c r="L78" s="6">
        <v>3.583172639407731</v>
      </c>
      <c r="M78" s="7">
        <v>4.3257507496612169</v>
      </c>
    </row>
    <row r="79" spans="1:13" hidden="1" x14ac:dyDescent="0.25">
      <c r="A79" s="5">
        <v>61.079999999999991</v>
      </c>
      <c r="B79" s="6">
        <v>1.332469749946849</v>
      </c>
      <c r="C79" s="6">
        <v>1.3769332112272581</v>
      </c>
      <c r="D79" s="6">
        <v>1.4275863049707951</v>
      </c>
      <c r="E79" s="6">
        <v>1.4858450835110431</v>
      </c>
      <c r="F79" s="6">
        <v>1.5532843998232311</v>
      </c>
      <c r="G79" s="6">
        <v>1.722791827082371</v>
      </c>
      <c r="H79" s="6">
        <v>1.9518439128487479</v>
      </c>
      <c r="I79" s="6">
        <v>2.2586638627477189</v>
      </c>
      <c r="J79" s="6">
        <v>2.6640468242466881</v>
      </c>
      <c r="K79" s="6">
        <v>3.1919744264318299</v>
      </c>
      <c r="L79" s="6">
        <v>3.8730922441837148</v>
      </c>
      <c r="M79" s="7">
        <v>4.7721258098509187</v>
      </c>
    </row>
    <row r="80" spans="1:13" hidden="1" x14ac:dyDescent="0.25">
      <c r="A80" s="5">
        <v>67.06</v>
      </c>
      <c r="B80" s="6">
        <v>1.364329016736648</v>
      </c>
      <c r="C80" s="6">
        <v>1.4105528209801581</v>
      </c>
      <c r="D80" s="6">
        <v>1.4640955865770751</v>
      </c>
      <c r="E80" s="6">
        <v>1.5265187029199141</v>
      </c>
      <c r="F80" s="6">
        <v>1.5995561428454079</v>
      </c>
      <c r="G80" s="6">
        <v>1.7852929130753701</v>
      </c>
      <c r="H80" s="6">
        <v>2.0387954488159892</v>
      </c>
      <c r="I80" s="6">
        <v>2.3807953638325712</v>
      </c>
      <c r="J80" s="6">
        <v>2.836166523947341</v>
      </c>
      <c r="K80" s="6">
        <v>3.4367812810155538</v>
      </c>
      <c r="L80" s="6">
        <v>4.2333261419321504</v>
      </c>
      <c r="M80" s="7">
        <v>5.378228540484173</v>
      </c>
    </row>
    <row r="81" spans="1:13" hidden="1" x14ac:dyDescent="0.25">
      <c r="A81" s="5">
        <v>72.52</v>
      </c>
      <c r="B81" s="6">
        <v>1.393417912501246</v>
      </c>
      <c r="C81" s="6">
        <v>1.4412489864067191</v>
      </c>
      <c r="D81" s="6">
        <v>1.497430148043678</v>
      </c>
      <c r="E81" s="6">
        <v>1.5636554858584479</v>
      </c>
      <c r="F81" s="6">
        <v>1.6418042560395689</v>
      </c>
      <c r="G81" s="6">
        <v>1.8423591220255</v>
      </c>
      <c r="H81" s="6">
        <v>2.1181859816556439</v>
      </c>
      <c r="I81" s="6">
        <v>2.492306734388305</v>
      </c>
      <c r="J81" s="6">
        <v>2.9933192932392401</v>
      </c>
      <c r="K81" s="6">
        <v>3.6603005830267779</v>
      </c>
      <c r="L81" s="6">
        <v>4.5622353529198483</v>
      </c>
      <c r="M81" s="7">
        <v>5.9316266858449689</v>
      </c>
    </row>
    <row r="82" spans="1:13" hidden="1" x14ac:dyDescent="0.25">
      <c r="A82" s="5">
        <v>73.039999999999992</v>
      </c>
      <c r="B82" s="6">
        <v>1.3955273845970251</v>
      </c>
      <c r="C82" s="6">
        <v>1.4435904397631001</v>
      </c>
      <c r="D82" s="6">
        <v>1.500104310863043</v>
      </c>
      <c r="E82" s="6">
        <v>1.5667741663413151</v>
      </c>
      <c r="F82" s="6">
        <v>1.6454912802285939</v>
      </c>
      <c r="G82" s="6">
        <v>1.8476102416855531</v>
      </c>
      <c r="H82" s="6">
        <v>2.1256954091838831</v>
      </c>
      <c r="I82" s="6">
        <v>2.5030242786262051</v>
      </c>
      <c r="J82" s="6">
        <v>3.0088480535069171</v>
      </c>
      <c r="K82" s="6">
        <v>3.684999522819953</v>
      </c>
      <c r="L82" s="6">
        <v>4.6392669402146502</v>
      </c>
      <c r="M82" s="7">
        <v>5.891792523910806</v>
      </c>
    </row>
    <row r="83" spans="1:13" hidden="1" x14ac:dyDescent="0.25">
      <c r="A83" s="5">
        <v>79.02</v>
      </c>
      <c r="B83" s="6">
        <v>1.4197863136984781</v>
      </c>
      <c r="C83" s="6">
        <v>1.470517153361488</v>
      </c>
      <c r="D83" s="6">
        <v>1.5308571832857421</v>
      </c>
      <c r="E83" s="6">
        <v>1.6026389918942829</v>
      </c>
      <c r="F83" s="6">
        <v>1.687892058402386</v>
      </c>
      <c r="G83" s="6">
        <v>1.907998117776174</v>
      </c>
      <c r="H83" s="6">
        <v>2.2120538257586291</v>
      </c>
      <c r="I83" s="6">
        <v>2.6262760373620559</v>
      </c>
      <c r="J83" s="6">
        <v>3.1874287965852042</v>
      </c>
      <c r="K83" s="6">
        <v>3.9690373304414641</v>
      </c>
      <c r="L83" s="6">
        <v>5.5251301941048752</v>
      </c>
      <c r="M83" s="7">
        <v>5.4336996616679247</v>
      </c>
    </row>
    <row r="84" spans="1:13" hidden="1" x14ac:dyDescent="0.25">
      <c r="A84" s="8">
        <v>85</v>
      </c>
      <c r="B84" s="9">
        <v>1.444045242799932</v>
      </c>
      <c r="C84" s="9">
        <v>1.497443866959876</v>
      </c>
      <c r="D84" s="9">
        <v>1.56161005570844</v>
      </c>
      <c r="E84" s="9">
        <v>1.638503817447251</v>
      </c>
      <c r="F84" s="9">
        <v>1.7302928365761781</v>
      </c>
      <c r="G84" s="9">
        <v>1.968385993866794</v>
      </c>
      <c r="H84" s="9">
        <v>2.2984122423333742</v>
      </c>
      <c r="I84" s="9">
        <v>2.7495277960979072</v>
      </c>
      <c r="J84" s="9">
        <v>3.3660095396634899</v>
      </c>
      <c r="K84" s="9">
        <v>4.2530751380629743</v>
      </c>
      <c r="L84" s="9">
        <v>6.4109934479951018</v>
      </c>
      <c r="M84" s="10">
        <v>4.9756067994250444</v>
      </c>
    </row>
    <row r="85" spans="1:13" hidden="1" x14ac:dyDescent="0.25"/>
    <row r="86" spans="1:13" ht="31.5" hidden="1" x14ac:dyDescent="0.5">
      <c r="A86" s="1" t="s">
        <v>15</v>
      </c>
      <c r="B86" s="1"/>
    </row>
    <row r="87" spans="1:13" hidden="1" x14ac:dyDescent="0.25">
      <c r="A87" s="2"/>
      <c r="B87" s="18" t="s">
        <v>16</v>
      </c>
    </row>
    <row r="88" spans="1:13" hidden="1" x14ac:dyDescent="0.25">
      <c r="A88" s="19" t="s">
        <v>17</v>
      </c>
      <c r="B88" s="20">
        <v>14</v>
      </c>
    </row>
    <row r="89" spans="1:13" hidden="1" x14ac:dyDescent="0.25">
      <c r="A89" s="5">
        <v>55.1</v>
      </c>
      <c r="B89" s="7">
        <v>6.3548897421851682E-3</v>
      </c>
    </row>
    <row r="90" spans="1:13" hidden="1" x14ac:dyDescent="0.25">
      <c r="A90" s="5">
        <v>61.079999999999991</v>
      </c>
      <c r="B90" s="7">
        <v>6.8311730010891421E-3</v>
      </c>
    </row>
    <row r="91" spans="1:13" hidden="1" x14ac:dyDescent="0.25">
      <c r="A91" s="5">
        <v>67.06</v>
      </c>
      <c r="B91" s="7">
        <v>7.2924713850065666E-3</v>
      </c>
    </row>
    <row r="92" spans="1:13" hidden="1" x14ac:dyDescent="0.25">
      <c r="A92" s="5">
        <v>72.52</v>
      </c>
      <c r="B92" s="7">
        <v>7.7136568659746498E-3</v>
      </c>
    </row>
    <row r="93" spans="1:13" hidden="1" x14ac:dyDescent="0.25">
      <c r="A93" s="5">
        <v>73.039999999999992</v>
      </c>
      <c r="B93" s="7">
        <v>7.730901348457872E-3</v>
      </c>
    </row>
    <row r="94" spans="1:13" hidden="1" x14ac:dyDescent="0.25">
      <c r="A94" s="5">
        <v>79.02</v>
      </c>
      <c r="B94" s="7">
        <v>7.9292128970149325E-3</v>
      </c>
    </row>
    <row r="95" spans="1:13" hidden="1" x14ac:dyDescent="0.25">
      <c r="A95" s="8">
        <v>85</v>
      </c>
      <c r="B95" s="10">
        <v>8.1275244455719931E-3</v>
      </c>
    </row>
    <row r="96" spans="1:13" hidden="1" x14ac:dyDescent="0.25"/>
    <row r="97" spans="1:5" ht="31.5" hidden="1" x14ac:dyDescent="0.5">
      <c r="A97" s="1" t="s">
        <v>18</v>
      </c>
      <c r="B97" s="1"/>
    </row>
    <row r="98" spans="1:5" hidden="1" x14ac:dyDescent="0.25">
      <c r="A98" s="2"/>
      <c r="B98" s="18" t="s">
        <v>16</v>
      </c>
    </row>
    <row r="99" spans="1:5" hidden="1" x14ac:dyDescent="0.25">
      <c r="A99" s="19" t="s">
        <v>17</v>
      </c>
      <c r="B99" s="20">
        <v>14</v>
      </c>
    </row>
    <row r="100" spans="1:5" hidden="1" x14ac:dyDescent="0.25">
      <c r="A100" s="5">
        <v>55.1</v>
      </c>
      <c r="B100" s="21">
        <v>5.3877823293132512E-4</v>
      </c>
    </row>
    <row r="101" spans="1:5" hidden="1" x14ac:dyDescent="0.25">
      <c r="A101" s="5">
        <v>61.079999999999991</v>
      </c>
      <c r="B101" s="21">
        <v>5.4846204118283936E-4</v>
      </c>
    </row>
    <row r="102" spans="1:5" hidden="1" x14ac:dyDescent="0.25">
      <c r="A102" s="5">
        <v>67.06</v>
      </c>
      <c r="B102" s="21">
        <v>5.5680797310567567E-4</v>
      </c>
    </row>
    <row r="103" spans="1:5" hidden="1" x14ac:dyDescent="0.25">
      <c r="A103" s="5">
        <v>72.52</v>
      </c>
      <c r="B103" s="21">
        <v>5.6442817181783054E-4</v>
      </c>
    </row>
    <row r="104" spans="1:5" hidden="1" x14ac:dyDescent="0.25">
      <c r="A104" s="5">
        <v>73.039999999999992</v>
      </c>
      <c r="B104" s="21">
        <v>5.6443051467351647E-4</v>
      </c>
    </row>
    <row r="105" spans="1:5" hidden="1" x14ac:dyDescent="0.25">
      <c r="A105" s="5">
        <v>79.02</v>
      </c>
      <c r="B105" s="21">
        <v>5.6445745751390294E-4</v>
      </c>
    </row>
    <row r="106" spans="1:5" hidden="1" x14ac:dyDescent="0.25">
      <c r="A106" s="8">
        <v>85</v>
      </c>
      <c r="B106" s="22">
        <v>5.6448440035428962E-4</v>
      </c>
    </row>
    <row r="107" spans="1:5" hidden="1" x14ac:dyDescent="0.25"/>
    <row r="108" spans="1:5" ht="28.9" customHeight="1" x14ac:dyDescent="0.5">
      <c r="A108" s="1" t="s">
        <v>19</v>
      </c>
      <c r="B108" s="1"/>
    </row>
    <row r="109" spans="1:5" x14ac:dyDescent="0.25">
      <c r="A109" s="23"/>
      <c r="B109" s="24" t="s">
        <v>20</v>
      </c>
      <c r="C109" s="24"/>
      <c r="D109" s="24" t="s">
        <v>21</v>
      </c>
      <c r="E109" s="25"/>
    </row>
    <row r="110" spans="1:5" x14ac:dyDescent="0.25">
      <c r="A110" s="5" t="s">
        <v>22</v>
      </c>
      <c r="B110" s="26">
        <f ca="1">1000 * (FORECAST( B29, OFFSET(B89:B95,MATCH(B29,A89:A95,1)-1,0,2), OFFSET(A89:A95,MATCH(B29,A89:A95,1)-1,0,2) ))*B28</f>
        <v>5.4766963748420006</v>
      </c>
      <c r="C110" s="26" t="s">
        <v>23</v>
      </c>
      <c r="D110" s="26">
        <f ca="1">1000 * FORECAST( B29, OFFSET(B89:B95,MATCH(B29,A89:A95,1)-1,0,2), OFFSET(A89:A95,MATCH(B29,A89:A95,1)-1,0,2) )*B28 / 453592</f>
        <v>1.2074058569908641E-5</v>
      </c>
      <c r="E110" s="21" t="s">
        <v>24</v>
      </c>
    </row>
    <row r="111" spans="1:5" x14ac:dyDescent="0.25">
      <c r="A111" s="5" t="s">
        <v>25</v>
      </c>
      <c r="B111" s="26">
        <f ca="1">(FORECAST( B29, OFFSET(B67:B73,MATCH(B29,A67:A73,1)-1,0,2), OFFSET(A67:A73,MATCH(B29,A67:A73,1)-1,0,2) ))*B28 / 60</f>
        <v>7.097065113738517</v>
      </c>
      <c r="C111" s="26" t="s">
        <v>26</v>
      </c>
      <c r="D111" s="26">
        <f ca="1">(FORECAST( B29, OFFSET(B67:B73,MATCH(B29,A67:A73,1)-1,0,2), OFFSET(A67:A73,MATCH(B29,A67:A73,1)-1,0,2) ))*B28 * 0.00220462 / 60</f>
        <v>1.564633169105021E-2</v>
      </c>
      <c r="E111" s="21" t="s">
        <v>27</v>
      </c>
    </row>
    <row r="112" spans="1:5" x14ac:dyDescent="0.25">
      <c r="A112" s="5" t="s">
        <v>28</v>
      </c>
      <c r="B112" s="26">
        <f ca="1">(FORECAST( B29, OFFSET(B45:B51,MATCH(B29,A45:A51,1)-1,0,2), OFFSET(A45:A51,MATCH(B29,A45:A51,1)-1,0,2) ))*B28 / 60</f>
        <v>26.424726516972733</v>
      </c>
      <c r="C112" s="26" t="s">
        <v>26</v>
      </c>
      <c r="D112" s="26">
        <f ca="1">(FORECAST( B29, OFFSET(B45:B51,MATCH(B29,A45:A51,1)-1,0,2), OFFSET(A45:A51,MATCH(B29,A45:A51,1)-1,0,2) ))*B28 * 0.00220462 / 60</f>
        <v>5.8256480573848433E-2</v>
      </c>
      <c r="E112" s="21" t="s">
        <v>27</v>
      </c>
    </row>
    <row r="113" spans="1:13" x14ac:dyDescent="0.25">
      <c r="A113" s="8" t="s">
        <v>29</v>
      </c>
      <c r="B113" s="27">
        <f ca="1">FORECAST( B29, OFFSET(B100:B106,MATCH(B29,A100:A106,1)-1,0,2), OFFSET(A100:A106,MATCH(B29,A100:A106,1)-1,0,2) )</f>
        <v>5.6442817181783054E-4</v>
      </c>
      <c r="C113" s="27" t="s">
        <v>30</v>
      </c>
      <c r="D113" s="27">
        <f ca="1">FORECAST( B29, OFFSET(B100:B106,MATCH(B29,A100:A106,1)-1,0,2), OFFSET(A100:A106,MATCH(B29,A100:A106,1)-1,0,2) )</f>
        <v>5.6442817181783054E-4</v>
      </c>
      <c r="E113" s="22" t="s">
        <v>30</v>
      </c>
    </row>
    <row r="116" spans="1:13" ht="31.5" hidden="1" x14ac:dyDescent="0.5">
      <c r="A116" s="1" t="s">
        <v>31</v>
      </c>
      <c r="B116" s="1"/>
    </row>
    <row r="117" spans="1:13" hidden="1" x14ac:dyDescent="0.25">
      <c r="A117" s="2"/>
      <c r="B117" s="28" t="s">
        <v>16</v>
      </c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18"/>
    </row>
    <row r="118" spans="1:13" hidden="1" x14ac:dyDescent="0.25">
      <c r="A118" s="19" t="s">
        <v>17</v>
      </c>
      <c r="B118" s="29">
        <v>15</v>
      </c>
      <c r="C118" s="29">
        <v>14.5</v>
      </c>
      <c r="D118" s="29">
        <v>14</v>
      </c>
      <c r="E118" s="29">
        <v>13.5</v>
      </c>
      <c r="F118" s="29">
        <v>13</v>
      </c>
      <c r="G118" s="29">
        <v>12</v>
      </c>
      <c r="H118" s="29">
        <v>11</v>
      </c>
      <c r="I118" s="29">
        <v>10</v>
      </c>
      <c r="J118" s="29">
        <v>9</v>
      </c>
      <c r="K118" s="29">
        <v>8</v>
      </c>
      <c r="L118" s="29">
        <v>7</v>
      </c>
      <c r="M118" s="20">
        <v>6</v>
      </c>
    </row>
    <row r="119" spans="1:13" hidden="1" x14ac:dyDescent="0.25">
      <c r="A119" s="5">
        <v>55.1</v>
      </c>
      <c r="B119" s="26">
        <v>0.59320681223022209</v>
      </c>
      <c r="C119" s="26">
        <v>0.62690973954483742</v>
      </c>
      <c r="D119" s="26">
        <v>0.66596202260434567</v>
      </c>
      <c r="E119" s="26">
        <v>0.71177877656558297</v>
      </c>
      <c r="F119" s="26">
        <v>0.76594271050016216</v>
      </c>
      <c r="G119" s="26">
        <v>0.90648092414964476</v>
      </c>
      <c r="H119" s="26">
        <v>1.103590214421112</v>
      </c>
      <c r="I119" s="26">
        <v>1.3759656348192271</v>
      </c>
      <c r="J119" s="26">
        <v>1.7449837414849689</v>
      </c>
      <c r="K119" s="26">
        <v>2.2347025931956681</v>
      </c>
      <c r="L119" s="26">
        <v>2.8718617513649729</v>
      </c>
      <c r="M119" s="21">
        <v>3.6858822800428781</v>
      </c>
    </row>
    <row r="120" spans="1:13" hidden="1" x14ac:dyDescent="0.25">
      <c r="A120" s="5">
        <v>61.079999999999991</v>
      </c>
      <c r="B120" s="26">
        <v>0.6086893631285748</v>
      </c>
      <c r="C120" s="26">
        <v>0.64274047148483637</v>
      </c>
      <c r="D120" s="26">
        <v>0.68307892023150263</v>
      </c>
      <c r="E120" s="26">
        <v>0.73123279371471717</v>
      </c>
      <c r="F120" s="26">
        <v>0.78889777019539775</v>
      </c>
      <c r="G120" s="26">
        <v>0.94038171476669008</v>
      </c>
      <c r="H120" s="26">
        <v>1.154448058328158</v>
      </c>
      <c r="I120" s="26">
        <v>1.4506956078989199</v>
      </c>
      <c r="J120" s="26">
        <v>1.851404673134418</v>
      </c>
      <c r="K120" s="26">
        <v>2.3815370663264348</v>
      </c>
      <c r="L120" s="26">
        <v>3.0687361024030819</v>
      </c>
      <c r="M120" s="21">
        <v>3.9433265989288091</v>
      </c>
    </row>
    <row r="121" spans="1:13" hidden="1" x14ac:dyDescent="0.25">
      <c r="A121" s="5">
        <v>67.06</v>
      </c>
      <c r="B121" s="26">
        <v>0.62762180033870441</v>
      </c>
      <c r="C121" s="26">
        <v>0.66284449290476655</v>
      </c>
      <c r="D121" s="26">
        <v>0.70538189182304034</v>
      </c>
      <c r="E121" s="26">
        <v>0.7568750506289772</v>
      </c>
      <c r="F121" s="26">
        <v>0.81913261677279658</v>
      </c>
      <c r="G121" s="26">
        <v>0.9840135304488612</v>
      </c>
      <c r="H121" s="26">
        <v>1.21784569074847</v>
      </c>
      <c r="I121" s="26">
        <v>1.541131658205199</v>
      </c>
      <c r="J121" s="26">
        <v>1.977055495988949</v>
      </c>
      <c r="K121" s="26">
        <v>2.551482769905959</v>
      </c>
      <c r="L121" s="26">
        <v>3.2929605483988</v>
      </c>
      <c r="M121" s="21">
        <v>4.232717402546383</v>
      </c>
    </row>
    <row r="122" spans="1:13" hidden="1" x14ac:dyDescent="0.25">
      <c r="A122" s="5">
        <v>72.52</v>
      </c>
      <c r="B122" s="26">
        <v>0.64490793866099683</v>
      </c>
      <c r="C122" s="26">
        <v>0.6812003385490506</v>
      </c>
      <c r="D122" s="26">
        <v>0.72574547458053118</v>
      </c>
      <c r="E122" s="26">
        <v>0.78028754607243211</v>
      </c>
      <c r="F122" s="26">
        <v>0.84673834625650857</v>
      </c>
      <c r="G122" s="26">
        <v>1.023851275202148</v>
      </c>
      <c r="H122" s="26">
        <v>1.2757304855670151</v>
      </c>
      <c r="I122" s="26">
        <v>1.6237037041370179</v>
      </c>
      <c r="J122" s="26">
        <v>2.0917801603343888</v>
      </c>
      <c r="K122" s="26">
        <v>2.7066505862176968</v>
      </c>
      <c r="L122" s="26">
        <v>3.497687216481848</v>
      </c>
      <c r="M122" s="21">
        <v>4.4969437884580801</v>
      </c>
    </row>
    <row r="123" spans="1:13" hidden="1" x14ac:dyDescent="0.25">
      <c r="A123" s="5">
        <v>73.039999999999992</v>
      </c>
      <c r="B123" s="26">
        <v>0.64762471716124503</v>
      </c>
      <c r="C123" s="26">
        <v>0.68421082924464893</v>
      </c>
      <c r="D123" s="26">
        <v>0.72915495269710351</v>
      </c>
      <c r="E123" s="26">
        <v>0.78421111024336765</v>
      </c>
      <c r="F123" s="26">
        <v>0.85130091852296308</v>
      </c>
      <c r="G123" s="26">
        <v>1.0301059234141701</v>
      </c>
      <c r="H123" s="26">
        <v>1.284294778782417</v>
      </c>
      <c r="I123" s="26">
        <v>1.635273798675738</v>
      </c>
      <c r="J123" s="26">
        <v>2.1071307997784938</v>
      </c>
      <c r="K123" s="26">
        <v>2.7266351014113792</v>
      </c>
      <c r="L123" s="26">
        <v>3.523237525531425</v>
      </c>
      <c r="M123" s="21">
        <v>4.5290703967319992</v>
      </c>
    </row>
    <row r="124" spans="1:13" hidden="1" x14ac:dyDescent="0.25">
      <c r="A124" s="5">
        <v>79.02</v>
      </c>
      <c r="B124" s="26">
        <v>0.67886766991409941</v>
      </c>
      <c r="C124" s="26">
        <v>0.71883147224403054</v>
      </c>
      <c r="D124" s="26">
        <v>0.76836395103768518</v>
      </c>
      <c r="E124" s="26">
        <v>0.82933209820912634</v>
      </c>
      <c r="F124" s="26">
        <v>0.90377049958719113</v>
      </c>
      <c r="G124" s="26">
        <v>1.1020343778524271</v>
      </c>
      <c r="H124" s="26">
        <v>1.3827841507595431</v>
      </c>
      <c r="I124" s="26">
        <v>1.7683298858710259</v>
      </c>
      <c r="J124" s="26">
        <v>2.283663153385699</v>
      </c>
      <c r="K124" s="26">
        <v>2.9564570261387151</v>
      </c>
      <c r="L124" s="26">
        <v>3.8170660796015641</v>
      </c>
      <c r="M124" s="21">
        <v>4.8985263918820703</v>
      </c>
    </row>
    <row r="125" spans="1:13" hidden="1" x14ac:dyDescent="0.25">
      <c r="A125" s="8">
        <v>85</v>
      </c>
      <c r="B125" s="27">
        <v>0.71011062266695379</v>
      </c>
      <c r="C125" s="27">
        <v>0.75345211524341216</v>
      </c>
      <c r="D125" s="27">
        <v>0.80757294937826696</v>
      </c>
      <c r="E125" s="27">
        <v>0.87445308617488515</v>
      </c>
      <c r="F125" s="27">
        <v>0.95624008065141908</v>
      </c>
      <c r="G125" s="27">
        <v>1.173962832290683</v>
      </c>
      <c r="H125" s="27">
        <v>1.481273522736668</v>
      </c>
      <c r="I125" s="27">
        <v>1.9013859730663141</v>
      </c>
      <c r="J125" s="27">
        <v>2.4601955069929038</v>
      </c>
      <c r="K125" s="27">
        <v>3.1862789508660518</v>
      </c>
      <c r="L125" s="27">
        <v>4.1108946336717036</v>
      </c>
      <c r="M125" s="22">
        <v>5.2679823870321414</v>
      </c>
    </row>
    <row r="126" spans="1:13" hidden="1" x14ac:dyDescent="0.25"/>
    <row r="127" spans="1:13" ht="28.9" customHeight="1" x14ac:dyDescent="0.5">
      <c r="A127" s="1" t="s">
        <v>32</v>
      </c>
      <c r="B127" s="1"/>
    </row>
    <row r="128" spans="1:13" x14ac:dyDescent="0.25">
      <c r="A128" s="23" t="s">
        <v>16</v>
      </c>
      <c r="B128" s="25" t="s">
        <v>33</v>
      </c>
    </row>
    <row r="129" spans="1:2" x14ac:dyDescent="0.25">
      <c r="A129" s="5">
        <v>15</v>
      </c>
      <c r="B129" s="21">
        <f ca="1">(FORECAST( B29, OFFSET(B119:B125,MATCH(B29,A119:A125,1)-1,0,2), OFFSET(A119:A125,MATCH(B29,A119:A125,1)-1,0,2) )) / 1000</f>
        <v>6.4490793866099681E-4</v>
      </c>
    </row>
    <row r="130" spans="1:2" x14ac:dyDescent="0.25">
      <c r="A130" s="5">
        <v>14.5</v>
      </c>
      <c r="B130" s="21">
        <f ca="1">(FORECAST( B29, OFFSET(C119:C125,MATCH(B29,A119:A125,1)-1,0,2), OFFSET(A119:A125,MATCH(B29,A119:A125,1)-1,0,2) )) / 1000</f>
        <v>6.8120033854905063E-4</v>
      </c>
    </row>
    <row r="131" spans="1:2" x14ac:dyDescent="0.25">
      <c r="A131" s="5">
        <v>14</v>
      </c>
      <c r="B131" s="21">
        <f ca="1">(FORECAST( B29, OFFSET(D119:D125,MATCH(B29,A119:A125,1)-1,0,2), OFFSET(A119:A125,MATCH(B29,A119:A125,1)-1,0,2) )) / 1000</f>
        <v>7.257454745805312E-4</v>
      </c>
    </row>
    <row r="132" spans="1:2" x14ac:dyDescent="0.25">
      <c r="A132" s="5">
        <v>13.5</v>
      </c>
      <c r="B132" s="21">
        <f ca="1">(FORECAST( B29, OFFSET(E119:E125,MATCH(B29,A119:A125,1)-1,0,2), OFFSET(A119:A125,MATCH(B29,A119:A125,1)-1,0,2) )) / 1000</f>
        <v>7.8028754607243212E-4</v>
      </c>
    </row>
    <row r="133" spans="1:2" x14ac:dyDescent="0.25">
      <c r="A133" s="5">
        <v>13</v>
      </c>
      <c r="B133" s="21">
        <f ca="1">(FORECAST( B29, OFFSET(F119:F125,MATCH(B29,A119:A125,1)-1,0,2), OFFSET(A119:A125,MATCH(B29,A119:A125,1)-1,0,2) )) / 1000</f>
        <v>8.4673834625650858E-4</v>
      </c>
    </row>
    <row r="134" spans="1:2" x14ac:dyDescent="0.25">
      <c r="A134" s="5">
        <v>12</v>
      </c>
      <c r="B134" s="21">
        <f ca="1">(FORECAST( B29, OFFSET(G119:G125,MATCH(B29,A119:A125,1)-1,0,2), OFFSET(A119:A125,MATCH(B29,A119:A125,1)-1,0,2) )) / 1000</f>
        <v>1.0238512752021478E-3</v>
      </c>
    </row>
    <row r="135" spans="1:2" x14ac:dyDescent="0.25">
      <c r="A135" s="5">
        <v>11</v>
      </c>
      <c r="B135" s="21">
        <f ca="1">(FORECAST( B29, OFFSET(H119:H125,MATCH(B29,A119:A125,1)-1,0,2), OFFSET(A119:A125,MATCH(B29,A119:A125,1)-1,0,2) )) / 1000</f>
        <v>1.2757304855670149E-3</v>
      </c>
    </row>
    <row r="136" spans="1:2" x14ac:dyDescent="0.25">
      <c r="A136" s="5">
        <v>10</v>
      </c>
      <c r="B136" s="21">
        <f ca="1">(FORECAST( B29, OFFSET(I119:I125,MATCH(B29,A119:A125,1)-1,0,2), OFFSET(A119:A125,MATCH(B29,A119:A125,1)-1,0,2) )) / 1000</f>
        <v>1.6237037041370178E-3</v>
      </c>
    </row>
    <row r="137" spans="1:2" x14ac:dyDescent="0.25">
      <c r="A137" s="5">
        <v>9</v>
      </c>
      <c r="B137" s="21">
        <f ca="1">(FORECAST( B29, OFFSET(J119:J125,MATCH(B29,A119:A125,1)-1,0,2), OFFSET(A119:A125,MATCH(B29,A119:A125,1)-1,0,2) )) / 1000</f>
        <v>2.0917801603343887E-3</v>
      </c>
    </row>
    <row r="138" spans="1:2" x14ac:dyDescent="0.25">
      <c r="A138" s="5">
        <v>8</v>
      </c>
      <c r="B138" s="21">
        <f ca="1">(FORECAST( B29, OFFSET(K119:K125,MATCH(B29,A119:A125,1)-1,0,2), OFFSET(A119:A125,MATCH(B29,A119:A125,1)-1,0,2) )) / 1000</f>
        <v>2.7066505862176965E-3</v>
      </c>
    </row>
    <row r="139" spans="1:2" x14ac:dyDescent="0.25">
      <c r="A139" s="5">
        <v>7</v>
      </c>
      <c r="B139" s="21">
        <f ca="1">(FORECAST( B29, OFFSET(L119:L125,MATCH(B29,A119:A125,1)-1,0,2), OFFSET(A119:A125,MATCH(B29,A119:A125,1)-1,0,2) )) / 1000</f>
        <v>3.4976872164818474E-3</v>
      </c>
    </row>
    <row r="140" spans="1:2" x14ac:dyDescent="0.25">
      <c r="A140" s="8">
        <v>6</v>
      </c>
      <c r="B140" s="22">
        <f ca="1">(FORECAST( B29, OFFSET(M119:M125,MATCH(B29,A119:A125,1)-1,0,2), OFFSET(A119:A125,MATCH(B29,A119:A125,1)-1,0,2) )) / 1000</f>
        <v>4.496943788458079E-3</v>
      </c>
    </row>
    <row r="142" spans="1:2" x14ac:dyDescent="0.25">
      <c r="A142" t="s">
        <v>46</v>
      </c>
    </row>
    <row r="144" spans="1:2" ht="28.9" customHeight="1" x14ac:dyDescent="0.5">
      <c r="A144" s="1" t="s">
        <v>34</v>
      </c>
      <c r="B144" s="1"/>
    </row>
    <row r="145" spans="1:2" x14ac:dyDescent="0.25">
      <c r="A145" s="23" t="s">
        <v>17</v>
      </c>
      <c r="B145" s="25" t="s">
        <v>35</v>
      </c>
    </row>
    <row r="146" spans="1:2" x14ac:dyDescent="0.25">
      <c r="A146" s="5">
        <v>85</v>
      </c>
      <c r="B146" s="7">
        <v>1</v>
      </c>
    </row>
    <row r="147" spans="1:2" x14ac:dyDescent="0.25">
      <c r="A147" s="5">
        <v>79.02</v>
      </c>
      <c r="B147" s="7">
        <v>1</v>
      </c>
    </row>
    <row r="148" spans="1:2" x14ac:dyDescent="0.25">
      <c r="A148" s="5">
        <v>73.039999999999992</v>
      </c>
      <c r="B148" s="7">
        <v>1</v>
      </c>
    </row>
    <row r="149" spans="1:2" x14ac:dyDescent="0.25">
      <c r="A149" s="5">
        <v>72.52</v>
      </c>
      <c r="B149" s="7">
        <v>1</v>
      </c>
    </row>
    <row r="150" spans="1:2" x14ac:dyDescent="0.25">
      <c r="A150" s="5">
        <v>67.06</v>
      </c>
      <c r="B150" s="7">
        <v>1</v>
      </c>
    </row>
    <row r="151" spans="1:2" x14ac:dyDescent="0.25">
      <c r="A151" s="5">
        <v>61.08</v>
      </c>
      <c r="B151" s="7">
        <v>1</v>
      </c>
    </row>
    <row r="152" spans="1:2" x14ac:dyDescent="0.25">
      <c r="A152" s="8">
        <v>55.1</v>
      </c>
      <c r="B152" s="10">
        <v>1</v>
      </c>
    </row>
    <row r="154" spans="1:2" ht="28.9" customHeight="1" x14ac:dyDescent="0.5">
      <c r="A154" s="1" t="s">
        <v>36</v>
      </c>
      <c r="B154" s="1"/>
    </row>
    <row r="155" spans="1:2" x14ac:dyDescent="0.25">
      <c r="A155" s="23" t="s">
        <v>17</v>
      </c>
      <c r="B155" s="25" t="s">
        <v>35</v>
      </c>
    </row>
    <row r="156" spans="1:2" x14ac:dyDescent="0.25">
      <c r="A156" s="5">
        <v>85</v>
      </c>
      <c r="B156" s="7">
        <v>1</v>
      </c>
    </row>
    <row r="157" spans="1:2" x14ac:dyDescent="0.25">
      <c r="A157" s="5">
        <v>79.02</v>
      </c>
      <c r="B157" s="7">
        <v>1</v>
      </c>
    </row>
    <row r="158" spans="1:2" x14ac:dyDescent="0.25">
      <c r="A158" s="5">
        <v>73.039999999999992</v>
      </c>
      <c r="B158" s="7">
        <v>1</v>
      </c>
    </row>
    <row r="159" spans="1:2" x14ac:dyDescent="0.25">
      <c r="A159" s="5">
        <v>72.52</v>
      </c>
      <c r="B159" s="7">
        <v>1</v>
      </c>
    </row>
    <row r="160" spans="1:2" x14ac:dyDescent="0.25">
      <c r="A160" s="5">
        <v>67.06</v>
      </c>
      <c r="B160" s="7">
        <v>1</v>
      </c>
    </row>
    <row r="161" spans="1:2" x14ac:dyDescent="0.25">
      <c r="A161" s="5">
        <v>61.08</v>
      </c>
      <c r="B161" s="7">
        <v>1</v>
      </c>
    </row>
    <row r="162" spans="1:2" x14ac:dyDescent="0.25">
      <c r="A162" s="8">
        <v>55.1</v>
      </c>
      <c r="B162" s="10">
        <v>1</v>
      </c>
    </row>
    <row r="164" spans="1:2" ht="28.9" customHeight="1" x14ac:dyDescent="0.5">
      <c r="A164" s="1" t="s">
        <v>37</v>
      </c>
      <c r="B164" s="1"/>
    </row>
    <row r="165" spans="1:2" x14ac:dyDescent="0.25">
      <c r="A165" s="23" t="s">
        <v>17</v>
      </c>
      <c r="B165" s="25" t="s">
        <v>35</v>
      </c>
    </row>
    <row r="166" spans="1:2" x14ac:dyDescent="0.25">
      <c r="A166" s="5">
        <v>85</v>
      </c>
      <c r="B166" s="7">
        <v>1</v>
      </c>
    </row>
    <row r="167" spans="1:2" x14ac:dyDescent="0.25">
      <c r="A167" s="5">
        <v>79.02</v>
      </c>
      <c r="B167" s="7">
        <v>1</v>
      </c>
    </row>
    <row r="168" spans="1:2" x14ac:dyDescent="0.25">
      <c r="A168" s="5">
        <v>73.039999999999992</v>
      </c>
      <c r="B168" s="7">
        <v>1</v>
      </c>
    </row>
    <row r="169" spans="1:2" x14ac:dyDescent="0.25">
      <c r="A169" s="5">
        <v>72.52</v>
      </c>
      <c r="B169" s="7">
        <v>1</v>
      </c>
    </row>
    <row r="170" spans="1:2" x14ac:dyDescent="0.25">
      <c r="A170" s="5">
        <v>67.06</v>
      </c>
      <c r="B170" s="7">
        <v>1</v>
      </c>
    </row>
    <row r="171" spans="1:2" x14ac:dyDescent="0.25">
      <c r="A171" s="5">
        <v>61.08</v>
      </c>
      <c r="B171" s="7">
        <v>1</v>
      </c>
    </row>
    <row r="172" spans="1:2" x14ac:dyDescent="0.25">
      <c r="A172" s="8">
        <v>55.1</v>
      </c>
      <c r="B172" s="10">
        <v>1</v>
      </c>
    </row>
    <row r="174" spans="1:2" ht="28.9" customHeight="1" x14ac:dyDescent="0.5">
      <c r="A174" s="1" t="s">
        <v>38</v>
      </c>
      <c r="B174" s="1"/>
    </row>
    <row r="175" spans="1:2" x14ac:dyDescent="0.25">
      <c r="A175" s="23" t="s">
        <v>17</v>
      </c>
      <c r="B175" s="25" t="s">
        <v>35</v>
      </c>
    </row>
    <row r="176" spans="1:2" x14ac:dyDescent="0.25">
      <c r="A176" s="5">
        <v>85</v>
      </c>
      <c r="B176" s="7">
        <v>1</v>
      </c>
    </row>
    <row r="177" spans="1:2" x14ac:dyDescent="0.25">
      <c r="A177" s="5">
        <v>80.016666666666666</v>
      </c>
      <c r="B177" s="7">
        <v>1</v>
      </c>
    </row>
    <row r="178" spans="1:2" x14ac:dyDescent="0.25">
      <c r="A178" s="5">
        <v>75.033333333333331</v>
      </c>
      <c r="B178" s="7">
        <v>1</v>
      </c>
    </row>
    <row r="179" spans="1:2" x14ac:dyDescent="0.25">
      <c r="A179" s="5">
        <v>72.52</v>
      </c>
      <c r="B179" s="7">
        <v>1</v>
      </c>
    </row>
    <row r="180" spans="1:2" x14ac:dyDescent="0.25">
      <c r="A180" s="5">
        <v>70.05</v>
      </c>
      <c r="B180" s="7">
        <v>1</v>
      </c>
    </row>
    <row r="181" spans="1:2" x14ac:dyDescent="0.25">
      <c r="A181" s="5">
        <v>65.066666666666663</v>
      </c>
      <c r="B181" s="7">
        <v>1</v>
      </c>
    </row>
    <row r="182" spans="1:2" x14ac:dyDescent="0.25">
      <c r="A182" s="5">
        <v>60.083333333333343</v>
      </c>
      <c r="B182" s="7">
        <v>1</v>
      </c>
    </row>
    <row r="183" spans="1:2" x14ac:dyDescent="0.25">
      <c r="A183" s="8">
        <v>55.1</v>
      </c>
      <c r="B183" s="10">
        <v>1</v>
      </c>
    </row>
  </sheetData>
  <sheetProtection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43.511299999999999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20</v>
      </c>
      <c r="B34" s="7">
        <v>6.8077446095630946E-3</v>
      </c>
    </row>
    <row r="35" spans="1:2" hidden="1" x14ac:dyDescent="0.25">
      <c r="A35" s="5">
        <v>30</v>
      </c>
      <c r="B35" s="7">
        <v>4.5466096179928852E-3</v>
      </c>
    </row>
    <row r="36" spans="1:2" hidden="1" x14ac:dyDescent="0.25">
      <c r="A36" s="5">
        <v>40</v>
      </c>
      <c r="B36" s="7">
        <v>5.1792550904299333E-3</v>
      </c>
    </row>
    <row r="37" spans="1:2" hidden="1" x14ac:dyDescent="0.25">
      <c r="A37" s="5">
        <v>50</v>
      </c>
      <c r="B37" s="7">
        <v>5.9352666178013021E-3</v>
      </c>
    </row>
    <row r="38" spans="1:2" hidden="1" x14ac:dyDescent="0.25">
      <c r="A38" s="5">
        <v>60.000000000000007</v>
      </c>
      <c r="B38" s="7">
        <v>6.7478615872712793E-3</v>
      </c>
    </row>
    <row r="39" spans="1:2" hidden="1" x14ac:dyDescent="0.25">
      <c r="A39" s="8">
        <v>70</v>
      </c>
      <c r="B39" s="10">
        <v>7.5192635670663036E-3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20</v>
      </c>
      <c r="B44" s="21">
        <v>4.8561768620245042E-4</v>
      </c>
    </row>
    <row r="45" spans="1:2" hidden="1" x14ac:dyDescent="0.25">
      <c r="A45" s="5">
        <v>30</v>
      </c>
      <c r="B45" s="21">
        <v>4.9545699271940117E-4</v>
      </c>
    </row>
    <row r="46" spans="1:2" hidden="1" x14ac:dyDescent="0.25">
      <c r="A46" s="5">
        <v>40</v>
      </c>
      <c r="B46" s="21">
        <v>5.1161442213774042E-4</v>
      </c>
    </row>
    <row r="47" spans="1:2" hidden="1" x14ac:dyDescent="0.25">
      <c r="A47" s="5">
        <v>50</v>
      </c>
      <c r="B47" s="21">
        <v>5.2932055774427764E-4</v>
      </c>
    </row>
    <row r="48" spans="1:2" hidden="1" x14ac:dyDescent="0.25">
      <c r="A48" s="5">
        <v>60.000000000000007</v>
      </c>
      <c r="B48" s="21">
        <v>5.4695474912988551E-4</v>
      </c>
    </row>
    <row r="49" spans="1:13" hidden="1" x14ac:dyDescent="0.25">
      <c r="A49" s="8">
        <v>70</v>
      </c>
      <c r="B49" s="22">
        <v>5.6091115702760531E-4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(0.00544471341803584)*B29</f>
        <v>3.8657465268054461</v>
      </c>
      <c r="C53" s="26" t="s">
        <v>23</v>
      </c>
      <c r="D53" s="26">
        <f>1000 * 0.00544471341803584*B29 / 453592</f>
        <v>8.5225191952359076E-6</v>
      </c>
      <c r="E53" s="21" t="s">
        <v>24</v>
      </c>
    </row>
    <row r="54" spans="1:13" x14ac:dyDescent="0.25">
      <c r="A54" s="5" t="s">
        <v>25</v>
      </c>
      <c r="B54" s="26">
        <f>(464.069536426318)*B29 / 60</f>
        <v>5.4914895143780962</v>
      </c>
      <c r="C54" s="26" t="s">
        <v>26</v>
      </c>
      <c r="D54" s="26">
        <f>(464.069536426318)*B29 * 0.00220462 / 60</f>
        <v>1.2106647613188238E-2</v>
      </c>
      <c r="E54" s="21" t="s">
        <v>27</v>
      </c>
    </row>
    <row r="55" spans="1:13" x14ac:dyDescent="0.25">
      <c r="A55" s="5" t="s">
        <v>28</v>
      </c>
      <c r="B55" s="26">
        <f>(1770.91099093688)*B29 / 60</f>
        <v>20.955780059419745</v>
      </c>
      <c r="C55" s="26" t="s">
        <v>26</v>
      </c>
      <c r="D55" s="26">
        <f>(1770.91099093688)*B29 * 0.00220462 / 60</f>
        <v>4.6199531834597955E-2</v>
      </c>
      <c r="E55" s="21" t="s">
        <v>27</v>
      </c>
    </row>
    <row r="56" spans="1:13" x14ac:dyDescent="0.25">
      <c r="A56" s="8" t="s">
        <v>29</v>
      </c>
      <c r="B56" s="27">
        <f>0.000517831577533263</f>
        <v>5.1783157753326303E-4</v>
      </c>
      <c r="C56" s="27" t="s">
        <v>30</v>
      </c>
      <c r="D56" s="27">
        <f>0.000517831577533263</f>
        <v>5.1783157753326303E-4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20</v>
      </c>
      <c r="B62" s="26">
        <v>2.639388414908761</v>
      </c>
      <c r="C62" s="26">
        <v>2.1084666629942639</v>
      </c>
      <c r="D62" s="26">
        <v>1.698791474855821</v>
      </c>
      <c r="E62" s="26">
        <v>1.3862464266369969</v>
      </c>
      <c r="F62" s="26">
        <v>1.1493965971176989</v>
      </c>
      <c r="G62" s="26">
        <v>0.96948856771416014</v>
      </c>
      <c r="H62" s="26">
        <v>0.83045042247895284</v>
      </c>
      <c r="I62" s="26">
        <v>0.71889174810098211</v>
      </c>
      <c r="J62" s="26">
        <v>0.66996593170086238</v>
      </c>
      <c r="K62" s="26">
        <v>0.6241036339054824</v>
      </c>
      <c r="L62" s="26">
        <v>0.58038522566742201</v>
      </c>
      <c r="M62" s="21">
        <v>0.53805867185403689</v>
      </c>
    </row>
    <row r="63" spans="1:13" hidden="1" x14ac:dyDescent="0.25">
      <c r="A63" s="5">
        <v>30</v>
      </c>
      <c r="B63" s="26">
        <v>2.864652413200615</v>
      </c>
      <c r="C63" s="26">
        <v>2.2656321234926011</v>
      </c>
      <c r="D63" s="26">
        <v>1.802508495733167</v>
      </c>
      <c r="E63" s="26">
        <v>1.4496538125634419</v>
      </c>
      <c r="F63" s="26">
        <v>1.184121859260892</v>
      </c>
      <c r="G63" s="26">
        <v>0.98564792373930987</v>
      </c>
      <c r="H63" s="26">
        <v>0.83664879654883384</v>
      </c>
      <c r="I63" s="26">
        <v>0.72222277087592601</v>
      </c>
      <c r="J63" s="26">
        <v>0.67405111110645433</v>
      </c>
      <c r="K63" s="26">
        <v>0.63014964254338801</v>
      </c>
      <c r="L63" s="26">
        <v>0.58940982445150814</v>
      </c>
      <c r="M63" s="21">
        <v>0.55089071001036438</v>
      </c>
    </row>
    <row r="64" spans="1:13" hidden="1" x14ac:dyDescent="0.25">
      <c r="A64" s="5">
        <v>40</v>
      </c>
      <c r="B64" s="26">
        <v>3.1513633452498961</v>
      </c>
      <c r="C64" s="26">
        <v>2.4731637234042672</v>
      </c>
      <c r="D64" s="26">
        <v>1.9466153155853441</v>
      </c>
      <c r="E64" s="26">
        <v>1.544579110931815</v>
      </c>
      <c r="F64" s="26">
        <v>1.2425976012187101</v>
      </c>
      <c r="G64" s="26">
        <v>1.0188947808573841</v>
      </c>
      <c r="H64" s="26">
        <v>0.85437614689553609</v>
      </c>
      <c r="I64" s="26">
        <v>0.73262869901718741</v>
      </c>
      <c r="J64" s="26">
        <v>0.68339833063770983</v>
      </c>
      <c r="K64" s="26">
        <v>0.63992093954270601</v>
      </c>
      <c r="L64" s="26">
        <v>0.60089907330915193</v>
      </c>
      <c r="M64" s="21">
        <v>0.56520287342879583</v>
      </c>
    </row>
    <row r="65" spans="1:13" hidden="1" x14ac:dyDescent="0.25">
      <c r="A65" s="5">
        <v>50</v>
      </c>
      <c r="B65" s="26">
        <v>3.494950895607936</v>
      </c>
      <c r="C65" s="26">
        <v>2.7284680731318161</v>
      </c>
      <c r="D65" s="26">
        <v>2.1301864982147372</v>
      </c>
      <c r="E65" s="26">
        <v>1.6714558664929491</v>
      </c>
      <c r="F65" s="26">
        <v>1.3263073762390449</v>
      </c>
      <c r="G65" s="26">
        <v>1.0714537283619401</v>
      </c>
      <c r="H65" s="26">
        <v>0.88628912640689628</v>
      </c>
      <c r="I65" s="26">
        <v>0.75288927655549576</v>
      </c>
      <c r="J65" s="26">
        <v>0.7007330152275324</v>
      </c>
      <c r="K65" s="26">
        <v>0.65601138762566569</v>
      </c>
      <c r="L65" s="26">
        <v>0.61723802963906471</v>
      </c>
      <c r="M65" s="21">
        <v>0.58309417107167416</v>
      </c>
    </row>
    <row r="66" spans="1:13" hidden="1" x14ac:dyDescent="0.25">
      <c r="A66" s="5">
        <v>60.000000000000007</v>
      </c>
      <c r="B66" s="26">
        <v>3.8910620390781441</v>
      </c>
      <c r="C66" s="26">
        <v>3.0282407175075341</v>
      </c>
      <c r="D66" s="26">
        <v>2.350844531231806</v>
      </c>
      <c r="E66" s="26">
        <v>1.8287118823847699</v>
      </c>
      <c r="F66" s="26">
        <v>1.434362675736583</v>
      </c>
      <c r="G66" s="26">
        <v>1.14299831869372</v>
      </c>
      <c r="H66" s="26">
        <v>0.93250172129900699</v>
      </c>
      <c r="I66" s="26">
        <v>0.78343729623158664</v>
      </c>
      <c r="J66" s="26">
        <v>0.72660175065996779</v>
      </c>
      <c r="K66" s="26">
        <v>0.6790509588069441</v>
      </c>
      <c r="L66" s="26">
        <v>0.63910964487387911</v>
      </c>
      <c r="M66" s="21">
        <v>0.60527012697691263</v>
      </c>
    </row>
    <row r="67" spans="1:13" hidden="1" x14ac:dyDescent="0.25">
      <c r="A67" s="8">
        <v>70</v>
      </c>
      <c r="B67" s="27">
        <v>4.3749931488065279</v>
      </c>
      <c r="C67" s="27">
        <v>3.4031979850589029</v>
      </c>
      <c r="D67" s="27">
        <v>2.635034670996895</v>
      </c>
      <c r="E67" s="27">
        <v>2.0388303152518779</v>
      </c>
      <c r="F67" s="27">
        <v>1.585593529091563</v>
      </c>
      <c r="G67" s="27">
        <v>1.2490144264199941</v>
      </c>
      <c r="H67" s="27">
        <v>1.005464623777554</v>
      </c>
      <c r="I67" s="27">
        <v>0.83399724034094924</v>
      </c>
      <c r="J67" s="27">
        <v>0.76948177894468373</v>
      </c>
      <c r="K67" s="27">
        <v>0.7163468979232277</v>
      </c>
      <c r="L67" s="27">
        <v>0.67272840979015025</v>
      </c>
      <c r="M67" s="22">
        <v>0.63692972097378497</v>
      </c>
    </row>
    <row r="68" spans="1:13" hidden="1" x14ac:dyDescent="0.25"/>
    <row r="69" spans="1:13" ht="28.9" customHeight="1" x14ac:dyDescent="0.5">
      <c r="A69" s="1" t="s">
        <v>32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6</v>
      </c>
      <c r="B71" s="21">
        <f ca="1">(FORECAST( 43.5113, OFFSET(B62:B67,MATCH(43.5113,A62:A67,1)-1,0,2), OFFSET(A62:A67,MATCH(43.5113,A62:A67,1)-1,0,2) )) / 1000</f>
        <v>3.2720072418071142E-3</v>
      </c>
    </row>
    <row r="72" spans="1:13" x14ac:dyDescent="0.25">
      <c r="A72" s="5">
        <v>7</v>
      </c>
      <c r="B72" s="21">
        <f ca="1">(FORECAST( 43.5113, OFFSET(C62:C67,MATCH(43.5113,A62:A67,1)-1,0,2), OFFSET(A62:A67,MATCH(43.5113,A62:A67,1)-1,0,2) )) / 1000</f>
        <v>2.5628087397241012E-3</v>
      </c>
    </row>
    <row r="73" spans="1:13" x14ac:dyDescent="0.25">
      <c r="A73" s="5">
        <v>8</v>
      </c>
      <c r="B73" s="21">
        <f ca="1">(FORECAST( 43.5113, OFFSET(D62:D67,MATCH(43.5113,A62:A67,1)-1,0,2), OFFSET(A62:A67,MATCH(43.5113,A62:A67,1)-1,0,2) )) / 1000</f>
        <v>2.011072664942003E-3</v>
      </c>
    </row>
    <row r="74" spans="1:13" x14ac:dyDescent="0.25">
      <c r="A74" s="5">
        <v>9</v>
      </c>
      <c r="B74" s="21">
        <f ca="1">(FORECAST( 43.5113, OFFSET(E62:E67,MATCH(43.5113,A62:A67,1)-1,0,2), OFFSET(A62:A67,MATCH(43.5113,A62:A67,1)-1,0,2) )) / 1000</f>
        <v>1.5891293461119959E-3</v>
      </c>
    </row>
    <row r="75" spans="1:13" x14ac:dyDescent="0.25">
      <c r="A75" s="5">
        <v>10</v>
      </c>
      <c r="B75" s="21">
        <f ca="1">(FORECAST( 43.5113, OFFSET(F62:F67,MATCH(43.5113,A62:A67,1)-1,0,2), OFFSET(A62:A67,MATCH(43.5113,A62:A67,1)-1,0,2) )) / 1000</f>
        <v>1.2719906145216002E-3</v>
      </c>
    </row>
    <row r="76" spans="1:13" x14ac:dyDescent="0.25">
      <c r="A76" s="5">
        <v>11</v>
      </c>
      <c r="B76" s="21">
        <f ca="1">(FORECAST( 43.5113, OFFSET(G62:G67,MATCH(43.5113,A62:A67,1)-1,0,2), OFFSET(A62:A67,MATCH(43.5113,A62:A67,1)-1,0,2) )) / 1000</f>
        <v>1.0373498040946586E-3</v>
      </c>
    </row>
    <row r="77" spans="1:13" x14ac:dyDescent="0.25">
      <c r="A77" s="5">
        <v>12</v>
      </c>
      <c r="B77" s="21">
        <f ca="1">(FORECAST( 43.5113, OFFSET(H62:H67,MATCH(43.5113,A62:A67,1)-1,0,2), OFFSET(A62:A67,MATCH(43.5113,A62:A67,1)-1,0,2) )) / 1000</f>
        <v>8.6558175139135997E-4</v>
      </c>
    </row>
    <row r="78" spans="1:13" x14ac:dyDescent="0.25">
      <c r="A78" s="5">
        <v>13</v>
      </c>
      <c r="B78" s="21">
        <f ca="1">(FORECAST( 43.5113, OFFSET(I62:I67,MATCH(43.5113,A62:A67,1)-1,0,2), OFFSET(A62:A67,MATCH(43.5113,A62:A67,1)-1,0,2) )) / 1000</f>
        <v>7.397427956082138E-4</v>
      </c>
    </row>
    <row r="79" spans="1:13" x14ac:dyDescent="0.25">
      <c r="A79" s="5">
        <v>13.5</v>
      </c>
      <c r="B79" s="21">
        <f ca="1">(FORECAST( 43.5113, OFFSET(J62:J67,MATCH(43.5113,A62:A67,1)-1,0,2), OFFSET(A62:A67,MATCH(43.5113,A62:A67,1)-1,0,2) )) / 1000</f>
        <v>6.8948505843773424E-4</v>
      </c>
    </row>
    <row r="80" spans="1:13" x14ac:dyDescent="0.25">
      <c r="A80" s="5">
        <v>14</v>
      </c>
      <c r="B80" s="21">
        <f ca="1">(FORECAST( 43.5113, OFFSET(K62:K67,MATCH(43.5113,A62:A67,1)-1,0,2), OFFSET(A62:A67,MATCH(43.5113,A62:A67,1)-1,0,2) )) / 1000</f>
        <v>6.4557077857807553E-4</v>
      </c>
    </row>
    <row r="81" spans="1:2" x14ac:dyDescent="0.25">
      <c r="A81" s="5">
        <v>14.5</v>
      </c>
      <c r="B81" s="21">
        <f ca="1">(FORECAST( 43.5113, OFFSET(L62:L67,MATCH(43.5113,A62:A67,1)-1,0,2), OFFSET(A62:A67,MATCH(43.5113,A62:A67,1)-1,0,2) )) / 1000</f>
        <v>6.0663617104527421E-4</v>
      </c>
    </row>
    <row r="82" spans="1:2" x14ac:dyDescent="0.25">
      <c r="A82" s="8">
        <v>15</v>
      </c>
      <c r="B82" s="22">
        <f ca="1">(FORECAST( 43.5113, OFFSET(M62:M67,MATCH(43.5113,A62:A67,1)-1,0,2), OFFSET(A62:A67,MATCH(43.5113,A62:A67,1)-1,0,2) )) / 1000</f>
        <v>5.7148504477013958E-4</v>
      </c>
    </row>
    <row r="84" spans="1:2" ht="28.9" customHeight="1" x14ac:dyDescent="0.5">
      <c r="A84" s="1" t="s">
        <v>34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20</v>
      </c>
      <c r="B86" s="7">
        <v>0.414705076211631</v>
      </c>
    </row>
    <row r="87" spans="1:2" x14ac:dyDescent="0.25">
      <c r="A87" s="5">
        <v>30</v>
      </c>
      <c r="B87" s="7">
        <v>0.74328481349424169</v>
      </c>
    </row>
    <row r="88" spans="1:2" x14ac:dyDescent="0.25">
      <c r="A88" s="5">
        <v>40</v>
      </c>
      <c r="B88" s="7">
        <v>0.93328517356748286</v>
      </c>
    </row>
    <row r="89" spans="1:2" x14ac:dyDescent="0.25">
      <c r="A89" s="5">
        <v>50</v>
      </c>
      <c r="B89" s="7">
        <v>1.0586987600840461</v>
      </c>
    </row>
    <row r="90" spans="1:2" x14ac:dyDescent="0.25">
      <c r="A90" s="5">
        <v>60</v>
      </c>
      <c r="B90" s="7">
        <v>1.1450448246910629</v>
      </c>
    </row>
    <row r="91" spans="1:2" x14ac:dyDescent="0.25">
      <c r="A91" s="8">
        <v>70</v>
      </c>
      <c r="B91" s="10">
        <v>1.2148003250274959</v>
      </c>
    </row>
    <row r="93" spans="1:2" ht="28.9" customHeight="1" x14ac:dyDescent="0.5">
      <c r="A93" s="1" t="s">
        <v>36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20</v>
      </c>
      <c r="B95" s="7">
        <v>0.70360216810619336</v>
      </c>
    </row>
    <row r="96" spans="1:2" x14ac:dyDescent="0.25">
      <c r="A96" s="5">
        <v>30</v>
      </c>
      <c r="B96" s="7">
        <v>0.83880352665614022</v>
      </c>
    </row>
    <row r="97" spans="1:2" x14ac:dyDescent="0.25">
      <c r="A97" s="5">
        <v>40</v>
      </c>
      <c r="B97" s="7">
        <v>0.95810845907852726</v>
      </c>
    </row>
    <row r="98" spans="1:2" x14ac:dyDescent="0.25">
      <c r="A98" s="5">
        <v>50</v>
      </c>
      <c r="B98" s="7">
        <v>1.0684013788893569</v>
      </c>
    </row>
    <row r="99" spans="1:2" x14ac:dyDescent="0.25">
      <c r="A99" s="5">
        <v>60</v>
      </c>
      <c r="B99" s="7">
        <v>1.171420909641754</v>
      </c>
    </row>
    <row r="100" spans="1:2" x14ac:dyDescent="0.25">
      <c r="A100" s="8">
        <v>70</v>
      </c>
      <c r="B100" s="10">
        <v>1.2647633696735341</v>
      </c>
    </row>
    <row r="102" spans="1:2" ht="28.9" customHeight="1" x14ac:dyDescent="0.5">
      <c r="A102" s="1" t="s">
        <v>37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20</v>
      </c>
      <c r="B104" s="7">
        <v>1.260367642307938</v>
      </c>
    </row>
    <row r="105" spans="1:2" x14ac:dyDescent="0.25">
      <c r="A105" s="5">
        <v>30</v>
      </c>
      <c r="B105" s="7">
        <v>0.84174715318705962</v>
      </c>
    </row>
    <row r="106" spans="1:2" x14ac:dyDescent="0.25">
      <c r="A106" s="5">
        <v>40</v>
      </c>
      <c r="B106" s="7">
        <v>0.95887344511525341</v>
      </c>
    </row>
    <row r="107" spans="1:2" x14ac:dyDescent="0.25">
      <c r="A107" s="5">
        <v>50</v>
      </c>
      <c r="B107" s="7">
        <v>1.098839398739919</v>
      </c>
    </row>
    <row r="108" spans="1:2" x14ac:dyDescent="0.25">
      <c r="A108" s="5">
        <v>60</v>
      </c>
      <c r="B108" s="7">
        <v>1.249281059607084</v>
      </c>
    </row>
    <row r="109" spans="1:2" x14ac:dyDescent="0.25">
      <c r="A109" s="8">
        <v>70</v>
      </c>
      <c r="B109" s="10">
        <v>1.3920963604601999</v>
      </c>
    </row>
    <row r="111" spans="1:2" ht="28.9" customHeight="1" x14ac:dyDescent="0.5">
      <c r="A111" s="1" t="s">
        <v>38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20</v>
      </c>
      <c r="B113" s="7">
        <v>0.97008122599202773</v>
      </c>
    </row>
    <row r="114" spans="1:2" x14ac:dyDescent="0.25">
      <c r="A114" s="5">
        <v>28.333333333333339</v>
      </c>
      <c r="B114" s="7">
        <v>0.97738122701183783</v>
      </c>
    </row>
    <row r="115" spans="1:2" x14ac:dyDescent="0.25">
      <c r="A115" s="5">
        <v>36.666666666666671</v>
      </c>
      <c r="B115" s="7">
        <v>0.98960429875051292</v>
      </c>
    </row>
    <row r="116" spans="1:2" x14ac:dyDescent="0.25">
      <c r="A116" s="5">
        <v>45</v>
      </c>
      <c r="B116" s="7">
        <v>1.0045137473293291</v>
      </c>
    </row>
    <row r="117" spans="1:2" x14ac:dyDescent="0.25">
      <c r="A117" s="5">
        <v>53.333333333333343</v>
      </c>
      <c r="B117" s="7">
        <v>1.029786396085776</v>
      </c>
    </row>
    <row r="118" spans="1:2" x14ac:dyDescent="0.25">
      <c r="A118" s="5">
        <v>61.666666666666671</v>
      </c>
      <c r="B118" s="7">
        <v>1.0651509870686839</v>
      </c>
    </row>
    <row r="119" spans="1:2" x14ac:dyDescent="0.25">
      <c r="A119" s="8">
        <v>70</v>
      </c>
      <c r="B119" s="10">
        <v>1.1134603921857511</v>
      </c>
    </row>
  </sheetData>
  <sheetProtection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5:M119"/>
  <sheetViews>
    <sheetView workbookViewId="0">
      <selection activeCell="B25" sqref="B25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55.1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40</v>
      </c>
      <c r="B34" s="7">
        <v>5.1792550904299333E-3</v>
      </c>
    </row>
    <row r="35" spans="1:2" hidden="1" x14ac:dyDescent="0.25">
      <c r="A35" s="5">
        <v>46</v>
      </c>
      <c r="B35" s="7">
        <v>5.6061504418139542E-3</v>
      </c>
    </row>
    <row r="36" spans="1:2" hidden="1" x14ac:dyDescent="0.25">
      <c r="A36" s="5">
        <v>52</v>
      </c>
      <c r="B36" s="7">
        <v>6.0998247057949748E-3</v>
      </c>
    </row>
    <row r="37" spans="1:2" hidden="1" x14ac:dyDescent="0.25">
      <c r="A37" s="5">
        <v>58</v>
      </c>
      <c r="B37" s="7">
        <v>6.5934989697759971E-3</v>
      </c>
    </row>
    <row r="38" spans="1:2" hidden="1" x14ac:dyDescent="0.25">
      <c r="A38" s="5">
        <v>63.999999999999993</v>
      </c>
      <c r="B38" s="7">
        <v>7.0564223791892873E-3</v>
      </c>
    </row>
    <row r="39" spans="1:2" hidden="1" x14ac:dyDescent="0.25">
      <c r="A39" s="8">
        <v>70</v>
      </c>
      <c r="B39" s="10">
        <v>7.5192635670663036E-3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40</v>
      </c>
      <c r="B44" s="21">
        <v>5.1161442213774042E-4</v>
      </c>
    </row>
    <row r="45" spans="1:2" hidden="1" x14ac:dyDescent="0.25">
      <c r="A45" s="5">
        <v>46</v>
      </c>
      <c r="B45" s="21">
        <v>5.2190277328384817E-4</v>
      </c>
    </row>
    <row r="46" spans="1:2" hidden="1" x14ac:dyDescent="0.25">
      <c r="A46" s="5">
        <v>52</v>
      </c>
      <c r="B46" s="21">
        <v>5.330294499744921E-4</v>
      </c>
    </row>
    <row r="47" spans="1:2" hidden="1" x14ac:dyDescent="0.25">
      <c r="A47" s="5">
        <v>58</v>
      </c>
      <c r="B47" s="21">
        <v>5.4415612666513613E-4</v>
      </c>
    </row>
    <row r="48" spans="1:2" hidden="1" x14ac:dyDescent="0.25">
      <c r="A48" s="5">
        <v>63.999999999999993</v>
      </c>
      <c r="B48" s="21">
        <v>5.5253731228897341E-4</v>
      </c>
    </row>
    <row r="49" spans="1:13" hidden="1" x14ac:dyDescent="0.25">
      <c r="A49" s="8">
        <v>70</v>
      </c>
      <c r="B49" s="22">
        <v>5.6091115702760531E-4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(0.00635488974218517)*B29</f>
        <v>4.5119717169514706</v>
      </c>
      <c r="C53" s="26" t="s">
        <v>23</v>
      </c>
      <c r="D53" s="26">
        <f>1000 * 0.00635488974218517*B29 / 453592</f>
        <v>9.9472030303697396E-6</v>
      </c>
      <c r="E53" s="21" t="s">
        <v>24</v>
      </c>
    </row>
    <row r="54" spans="1:13" x14ac:dyDescent="0.25">
      <c r="A54" s="5" t="s">
        <v>25</v>
      </c>
      <c r="B54" s="26">
        <f>(522.414717589514)*B29 / 60</f>
        <v>6.1819074914759149</v>
      </c>
      <c r="C54" s="26" t="s">
        <v>26</v>
      </c>
      <c r="D54" s="26">
        <f>(522.414717589514)*B29 * 0.00220462 / 60</f>
        <v>1.3628756893857631E-2</v>
      </c>
      <c r="E54" s="21" t="s">
        <v>27</v>
      </c>
    </row>
    <row r="55" spans="1:13" x14ac:dyDescent="0.25">
      <c r="A55" s="5" t="s">
        <v>28</v>
      </c>
      <c r="B55" s="26">
        <f>(2001.95565569298)*B29 / 60</f>
        <v>23.68980859236693</v>
      </c>
      <c r="C55" s="26" t="s">
        <v>26</v>
      </c>
      <c r="D55" s="26">
        <f>(2001.95565569298)*B29 * 0.00220462 / 60</f>
        <v>5.2227025818903976E-2</v>
      </c>
      <c r="E55" s="21" t="s">
        <v>27</v>
      </c>
    </row>
    <row r="56" spans="1:13" x14ac:dyDescent="0.25">
      <c r="A56" s="8" t="s">
        <v>29</v>
      </c>
      <c r="B56" s="27">
        <f>0.000538778232931324</f>
        <v>5.3877823293132403E-4</v>
      </c>
      <c r="C56" s="27" t="s">
        <v>30</v>
      </c>
      <c r="D56" s="27">
        <f>0.000538778232931324</f>
        <v>5.3877823293132403E-4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40</v>
      </c>
      <c r="B62" s="26">
        <v>3.1513633452498961</v>
      </c>
      <c r="C62" s="26">
        <v>2.4731637234042672</v>
      </c>
      <c r="D62" s="26">
        <v>1.9466153155853441</v>
      </c>
      <c r="E62" s="26">
        <v>1.544579110931815</v>
      </c>
      <c r="F62" s="26">
        <v>1.2425976012187101</v>
      </c>
      <c r="G62" s="26">
        <v>1.0188947808573841</v>
      </c>
      <c r="H62" s="26">
        <v>0.85437614689553609</v>
      </c>
      <c r="I62" s="26">
        <v>0.73262869901718741</v>
      </c>
      <c r="J62" s="26">
        <v>0.68339833063770983</v>
      </c>
      <c r="K62" s="26">
        <v>0.63992093954270601</v>
      </c>
      <c r="L62" s="26">
        <v>0.60089907330915193</v>
      </c>
      <c r="M62" s="21">
        <v>0.56520287342879583</v>
      </c>
    </row>
    <row r="63" spans="1:13" hidden="1" x14ac:dyDescent="0.25">
      <c r="A63" s="5">
        <v>46</v>
      </c>
      <c r="B63" s="26">
        <v>3.345200790168767</v>
      </c>
      <c r="C63" s="26">
        <v>2.6160024431450268</v>
      </c>
      <c r="D63" s="26">
        <v>2.048213090386557</v>
      </c>
      <c r="E63" s="26">
        <v>1.6137869449305799</v>
      </c>
      <c r="F63" s="26">
        <v>1.287359722450667</v>
      </c>
      <c r="G63" s="26">
        <v>1.0462486412567069</v>
      </c>
      <c r="H63" s="26">
        <v>0.87045242229493669</v>
      </c>
      <c r="I63" s="26">
        <v>0.74265128914791412</v>
      </c>
      <c r="J63" s="26">
        <v>0.69206967300161037</v>
      </c>
      <c r="K63" s="26">
        <v>0.64820696803454414</v>
      </c>
      <c r="L63" s="26">
        <v>0.60965237481100787</v>
      </c>
      <c r="M63" s="21">
        <v>0.57516268781006807</v>
      </c>
    </row>
    <row r="64" spans="1:13" hidden="1" x14ac:dyDescent="0.25">
      <c r="A64" s="5">
        <v>52</v>
      </c>
      <c r="B64" s="26">
        <v>3.5698259483275212</v>
      </c>
      <c r="C64" s="26">
        <v>2.7847008881252111</v>
      </c>
      <c r="D64" s="26">
        <v>2.1711732021288279</v>
      </c>
      <c r="E64" s="26">
        <v>1.700290327274133</v>
      </c>
      <c r="F64" s="26">
        <v>1.3457812031332339</v>
      </c>
      <c r="G64" s="26">
        <v>1.084056271914557</v>
      </c>
      <c r="H64" s="26">
        <v>0.89420747846287607</v>
      </c>
      <c r="I64" s="26">
        <v>0.75800827025928652</v>
      </c>
      <c r="J64" s="26">
        <v>0.70506468634049346</v>
      </c>
      <c r="K64" s="26">
        <v>0.65991359742122646</v>
      </c>
      <c r="L64" s="26">
        <v>0.62103085705309324</v>
      </c>
      <c r="M64" s="21">
        <v>0.58705991270247726</v>
      </c>
    </row>
    <row r="65" spans="1:13" hidden="1" x14ac:dyDescent="0.25">
      <c r="A65" s="5">
        <v>58</v>
      </c>
      <c r="B65" s="26">
        <v>3.7944511064862749</v>
      </c>
      <c r="C65" s="26">
        <v>2.9533993331053949</v>
      </c>
      <c r="D65" s="26">
        <v>2.2941333138710989</v>
      </c>
      <c r="E65" s="26">
        <v>1.786793709617686</v>
      </c>
      <c r="F65" s="26">
        <v>1.404202683815801</v>
      </c>
      <c r="G65" s="26">
        <v>1.1218639025724071</v>
      </c>
      <c r="H65" s="26">
        <v>0.91796253463081545</v>
      </c>
      <c r="I65" s="26">
        <v>0.77336525137065881</v>
      </c>
      <c r="J65" s="26">
        <v>0.71805969967937644</v>
      </c>
      <c r="K65" s="26">
        <v>0.67162022680790889</v>
      </c>
      <c r="L65" s="26">
        <v>0.63240933929517862</v>
      </c>
      <c r="M65" s="21">
        <v>0.59895713759488656</v>
      </c>
    </row>
    <row r="66" spans="1:13" hidden="1" x14ac:dyDescent="0.25">
      <c r="A66" s="5">
        <v>63.999999999999993</v>
      </c>
      <c r="B66" s="26">
        <v>4.0846344829694967</v>
      </c>
      <c r="C66" s="26">
        <v>3.1782236245280808</v>
      </c>
      <c r="D66" s="26">
        <v>2.4645205871378408</v>
      </c>
      <c r="E66" s="26">
        <v>1.9127592555316131</v>
      </c>
      <c r="F66" s="26">
        <v>1.494855017078575</v>
      </c>
      <c r="G66" s="26">
        <v>1.18540476178423</v>
      </c>
      <c r="H66" s="26">
        <v>0.96168688229042587</v>
      </c>
      <c r="I66" s="26">
        <v>0.80366127387533171</v>
      </c>
      <c r="J66" s="26">
        <v>0.74375376197385412</v>
      </c>
      <c r="K66" s="26">
        <v>0.69396933445345743</v>
      </c>
      <c r="L66" s="26">
        <v>0.65255715084038757</v>
      </c>
      <c r="M66" s="21">
        <v>0.61793396457566141</v>
      </c>
    </row>
    <row r="67" spans="1:13" hidden="1" x14ac:dyDescent="0.25">
      <c r="A67" s="8">
        <v>70</v>
      </c>
      <c r="B67" s="27">
        <v>4.3749931488065279</v>
      </c>
      <c r="C67" s="27">
        <v>3.4031979850589029</v>
      </c>
      <c r="D67" s="27">
        <v>2.635034670996895</v>
      </c>
      <c r="E67" s="27">
        <v>2.0388303152518779</v>
      </c>
      <c r="F67" s="27">
        <v>1.585593529091563</v>
      </c>
      <c r="G67" s="27">
        <v>1.2490144264199941</v>
      </c>
      <c r="H67" s="27">
        <v>1.005464623777554</v>
      </c>
      <c r="I67" s="27">
        <v>0.83399724034094924</v>
      </c>
      <c r="J67" s="27">
        <v>0.76948177894468373</v>
      </c>
      <c r="K67" s="27">
        <v>0.7163468979232277</v>
      </c>
      <c r="L67" s="27">
        <v>0.67272840979015025</v>
      </c>
      <c r="M67" s="22">
        <v>0.63692972097378497</v>
      </c>
    </row>
    <row r="68" spans="1:13" hidden="1" x14ac:dyDescent="0.25"/>
    <row r="69" spans="1:13" ht="28.9" customHeight="1" x14ac:dyDescent="0.5">
      <c r="A69" s="1" t="s">
        <v>32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6</v>
      </c>
      <c r="B71" s="21">
        <f ca="1">(FORECAST( 55.1, OFFSET(B62:B67,MATCH(55.1,A62:A67,1)-1,0,2), OFFSET(A62:A67,MATCH(55.1,A62:A67,1)-1,0,2) )) / 1000</f>
        <v>3.6858822800428766E-3</v>
      </c>
    </row>
    <row r="72" spans="1:13" x14ac:dyDescent="0.25">
      <c r="A72" s="5">
        <v>7</v>
      </c>
      <c r="B72" s="21">
        <f ca="1">(FORECAST( 55.1, OFFSET(C62:C67,MATCH(55.1,A62:A67,1)-1,0,2), OFFSET(A62:A67,MATCH(55.1,A62:A67,1)-1,0,2) )) / 1000</f>
        <v>2.8718617513649727E-3</v>
      </c>
    </row>
    <row r="73" spans="1:13" x14ac:dyDescent="0.25">
      <c r="A73" s="5">
        <v>8</v>
      </c>
      <c r="B73" s="21">
        <f ca="1">(FORECAST( 55.1, OFFSET(D62:D67,MATCH(55.1,A62:A67,1)-1,0,2), OFFSET(A62:A67,MATCH(55.1,A62:A67,1)-1,0,2) )) / 1000</f>
        <v>2.2347025931956682E-3</v>
      </c>
    </row>
    <row r="74" spans="1:13" x14ac:dyDescent="0.25">
      <c r="A74" s="5">
        <v>9</v>
      </c>
      <c r="B74" s="21">
        <f ca="1">(FORECAST( 55.1, OFFSET(E62:E67,MATCH(55.1,A62:A67,1)-1,0,2), OFFSET(A62:A67,MATCH(55.1,A62:A67,1)-1,0,2) )) / 1000</f>
        <v>1.7449837414849686E-3</v>
      </c>
    </row>
    <row r="75" spans="1:13" x14ac:dyDescent="0.25">
      <c r="A75" s="5">
        <v>10</v>
      </c>
      <c r="B75" s="21">
        <f ca="1">(FORECAST( 55.1, OFFSET(F62:F67,MATCH(55.1,A62:A67,1)-1,0,2), OFFSET(A62:A67,MATCH(55.1,A62:A67,1)-1,0,2) )) / 1000</f>
        <v>1.3759656348192267E-3</v>
      </c>
    </row>
    <row r="76" spans="1:13" x14ac:dyDescent="0.25">
      <c r="A76" s="5">
        <v>11</v>
      </c>
      <c r="B76" s="21">
        <f ca="1">(FORECAST( 55.1, OFFSET(G62:G67,MATCH(55.1,A62:A67,1)-1,0,2), OFFSET(A62:A67,MATCH(55.1,A62:A67,1)-1,0,2) )) / 1000</f>
        <v>1.103590214421113E-3</v>
      </c>
    </row>
    <row r="77" spans="1:13" x14ac:dyDescent="0.25">
      <c r="A77" s="5">
        <v>12</v>
      </c>
      <c r="B77" s="21">
        <f ca="1">(FORECAST( 55.1, OFFSET(H62:H67,MATCH(55.1,A62:A67,1)-1,0,2), OFFSET(A62:A67,MATCH(55.1,A62:A67,1)-1,0,2) )) / 1000</f>
        <v>9.0648092414964481E-4</v>
      </c>
    </row>
    <row r="78" spans="1:13" x14ac:dyDescent="0.25">
      <c r="A78" s="5">
        <v>13</v>
      </c>
      <c r="B78" s="21">
        <f ca="1">(FORECAST( 55.1, OFFSET(I62:I67,MATCH(55.1,A62:A67,1)-1,0,2), OFFSET(A62:A67,MATCH(55.1,A62:A67,1)-1,0,2) )) / 1000</f>
        <v>7.6594271050016221E-4</v>
      </c>
    </row>
    <row r="79" spans="1:13" x14ac:dyDescent="0.25">
      <c r="A79" s="5">
        <v>13.5</v>
      </c>
      <c r="B79" s="21">
        <f ca="1">(FORECAST( 55.1, OFFSET(J62:J67,MATCH(55.1,A62:A67,1)-1,0,2), OFFSET(A62:A67,MATCH(55.1,A62:A67,1)-1,0,2) )) / 1000</f>
        <v>7.1177877656558293E-4</v>
      </c>
    </row>
    <row r="80" spans="1:13" x14ac:dyDescent="0.25">
      <c r="A80" s="5">
        <v>14</v>
      </c>
      <c r="B80" s="21">
        <f ca="1">(FORECAST( 55.1, OFFSET(K62:K67,MATCH(55.1,A62:A67,1)-1,0,2), OFFSET(A62:A67,MATCH(55.1,A62:A67,1)-1,0,2) )) / 1000</f>
        <v>6.6596202260434578E-4</v>
      </c>
    </row>
    <row r="81" spans="1:2" x14ac:dyDescent="0.25">
      <c r="A81" s="5">
        <v>14.5</v>
      </c>
      <c r="B81" s="21">
        <f ca="1">(FORECAST( 55.1, OFFSET(L62:L67,MATCH(55.1,A62:A67,1)-1,0,2), OFFSET(A62:A67,MATCH(55.1,A62:A67,1)-1,0,2) )) / 1000</f>
        <v>6.269097395448373E-4</v>
      </c>
    </row>
    <row r="82" spans="1:2" x14ac:dyDescent="0.25">
      <c r="A82" s="8">
        <v>15</v>
      </c>
      <c r="B82" s="22">
        <f ca="1">(FORECAST( 55.1, OFFSET(M62:M67,MATCH(55.1,A62:A67,1)-1,0,2), OFFSET(A62:A67,MATCH(55.1,A62:A67,1)-1,0,2) )) / 1000</f>
        <v>5.9320681223022198E-4</v>
      </c>
    </row>
    <row r="84" spans="1:2" ht="28.9" customHeight="1" x14ac:dyDescent="0.5">
      <c r="A84" s="1" t="s">
        <v>34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40</v>
      </c>
      <c r="B86" s="7">
        <v>0.84473235454133</v>
      </c>
    </row>
    <row r="87" spans="1:2" x14ac:dyDescent="0.25">
      <c r="A87" s="5">
        <v>46</v>
      </c>
      <c r="B87" s="7">
        <v>0.92549836106469441</v>
      </c>
    </row>
    <row r="88" spans="1:2" x14ac:dyDescent="0.25">
      <c r="A88" s="5">
        <v>52</v>
      </c>
      <c r="B88" s="7">
        <v>0.97462032080225858</v>
      </c>
    </row>
    <row r="89" spans="1:2" x14ac:dyDescent="0.25">
      <c r="A89" s="5">
        <v>58</v>
      </c>
      <c r="B89" s="7">
        <v>1.023742280539822</v>
      </c>
    </row>
    <row r="90" spans="1:2" x14ac:dyDescent="0.25">
      <c r="A90" s="5">
        <v>64</v>
      </c>
      <c r="B90" s="7">
        <v>1.061654390421497</v>
      </c>
    </row>
    <row r="91" spans="1:2" x14ac:dyDescent="0.25">
      <c r="A91" s="8">
        <v>70</v>
      </c>
      <c r="B91" s="10">
        <v>1.099536527442595</v>
      </c>
    </row>
    <row r="93" spans="1:2" ht="28.9" customHeight="1" x14ac:dyDescent="0.5">
      <c r="A93" s="1" t="s">
        <v>36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40</v>
      </c>
      <c r="B95" s="7">
        <v>0.85380518254096682</v>
      </c>
    </row>
    <row r="96" spans="1:2" x14ac:dyDescent="0.25">
      <c r="A96" s="5">
        <v>46</v>
      </c>
      <c r="B96" s="7">
        <v>0.91451567393190358</v>
      </c>
    </row>
    <row r="97" spans="1:2" x14ac:dyDescent="0.25">
      <c r="A97" s="5">
        <v>52</v>
      </c>
      <c r="B97" s="7">
        <v>0.97087896584493416</v>
      </c>
    </row>
    <row r="98" spans="1:2" x14ac:dyDescent="0.25">
      <c r="A98" s="5">
        <v>58</v>
      </c>
      <c r="B98" s="7">
        <v>1.027242257757965</v>
      </c>
    </row>
    <row r="99" spans="1:2" x14ac:dyDescent="0.25">
      <c r="A99" s="5">
        <v>64</v>
      </c>
      <c r="B99" s="7">
        <v>1.077167980577133</v>
      </c>
    </row>
    <row r="100" spans="1:2" x14ac:dyDescent="0.25">
      <c r="A100" s="8">
        <v>70</v>
      </c>
      <c r="B100" s="10">
        <v>1.1270764906447119</v>
      </c>
    </row>
    <row r="102" spans="1:2" ht="28.9" customHeight="1" x14ac:dyDescent="0.5">
      <c r="A102" s="1" t="s">
        <v>37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40</v>
      </c>
      <c r="B104" s="7">
        <v>0.81500313940128455</v>
      </c>
    </row>
    <row r="105" spans="1:2" x14ac:dyDescent="0.25">
      <c r="A105" s="5">
        <v>46</v>
      </c>
      <c r="B105" s="7">
        <v>0.88217902579789587</v>
      </c>
    </row>
    <row r="106" spans="1:2" x14ac:dyDescent="0.25">
      <c r="A106" s="5">
        <v>52</v>
      </c>
      <c r="B106" s="7">
        <v>0.95986318461246989</v>
      </c>
    </row>
    <row r="107" spans="1:2" x14ac:dyDescent="0.25">
      <c r="A107" s="5">
        <v>58</v>
      </c>
      <c r="B107" s="7">
        <v>1.0375473434270439</v>
      </c>
    </row>
    <row r="108" spans="1:2" x14ac:dyDescent="0.25">
      <c r="A108" s="5">
        <v>64</v>
      </c>
      <c r="B108" s="7">
        <v>1.110392574138177</v>
      </c>
    </row>
    <row r="109" spans="1:2" x14ac:dyDescent="0.25">
      <c r="A109" s="8">
        <v>70</v>
      </c>
      <c r="B109" s="10">
        <v>1.183224866538874</v>
      </c>
    </row>
    <row r="111" spans="1:2" ht="28.9" customHeight="1" x14ac:dyDescent="0.5">
      <c r="A111" s="1" t="s">
        <v>38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40</v>
      </c>
      <c r="B113" s="7">
        <v>0.96089704490985528</v>
      </c>
    </row>
    <row r="114" spans="1:2" x14ac:dyDescent="0.25">
      <c r="A114" s="5">
        <v>45</v>
      </c>
      <c r="B114" s="7">
        <v>0.97040948462718946</v>
      </c>
    </row>
    <row r="115" spans="1:2" x14ac:dyDescent="0.25">
      <c r="A115" s="5">
        <v>50</v>
      </c>
      <c r="B115" s="7">
        <v>0.98505825461372931</v>
      </c>
    </row>
    <row r="116" spans="1:2" x14ac:dyDescent="0.25">
      <c r="A116" s="5">
        <v>55</v>
      </c>
      <c r="B116" s="7">
        <v>0.99970702460026939</v>
      </c>
    </row>
    <row r="117" spans="1:2" x14ac:dyDescent="0.25">
      <c r="A117" s="5">
        <v>60</v>
      </c>
      <c r="B117" s="7">
        <v>1.019654178103748</v>
      </c>
    </row>
    <row r="118" spans="1:2" x14ac:dyDescent="0.25">
      <c r="A118" s="5">
        <v>65</v>
      </c>
      <c r="B118" s="7">
        <v>1.0476557291309621</v>
      </c>
    </row>
    <row r="119" spans="1:2" x14ac:dyDescent="0.25">
      <c r="A119" s="8">
        <v>70</v>
      </c>
      <c r="B119" s="10">
        <v>1.075657280158175</v>
      </c>
    </row>
  </sheetData>
  <sheetProtection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5:M119"/>
  <sheetViews>
    <sheetView workbookViewId="0">
      <selection activeCell="D27" sqref="D27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72.52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55.1</v>
      </c>
      <c r="B34" s="7">
        <v>6.3548897421851682E-3</v>
      </c>
    </row>
    <row r="35" spans="1:2" hidden="1" x14ac:dyDescent="0.25">
      <c r="A35" s="5">
        <v>61.079999999999991</v>
      </c>
      <c r="B35" s="7">
        <v>6.8311730010891421E-3</v>
      </c>
    </row>
    <row r="36" spans="1:2" hidden="1" x14ac:dyDescent="0.25">
      <c r="A36" s="5">
        <v>67.06</v>
      </c>
      <c r="B36" s="7">
        <v>7.2924713850065666E-3</v>
      </c>
    </row>
    <row r="37" spans="1:2" hidden="1" x14ac:dyDescent="0.25">
      <c r="A37" s="5">
        <v>73.039999999999992</v>
      </c>
      <c r="B37" s="7">
        <v>7.730901348457872E-3</v>
      </c>
    </row>
    <row r="38" spans="1:2" hidden="1" x14ac:dyDescent="0.25">
      <c r="A38" s="5">
        <v>79.02</v>
      </c>
      <c r="B38" s="7">
        <v>7.9292128970149325E-3</v>
      </c>
    </row>
    <row r="39" spans="1:2" hidden="1" x14ac:dyDescent="0.25">
      <c r="A39" s="8">
        <v>85</v>
      </c>
      <c r="B39" s="10">
        <v>8.1275244455719931E-3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55.1</v>
      </c>
      <c r="B44" s="21">
        <v>5.3877823293132512E-4</v>
      </c>
    </row>
    <row r="45" spans="1:2" hidden="1" x14ac:dyDescent="0.25">
      <c r="A45" s="5">
        <v>61.079999999999991</v>
      </c>
      <c r="B45" s="21">
        <v>5.4846204118283936E-4</v>
      </c>
    </row>
    <row r="46" spans="1:2" hidden="1" x14ac:dyDescent="0.25">
      <c r="A46" s="5">
        <v>67.06</v>
      </c>
      <c r="B46" s="21">
        <v>5.5680797310567567E-4</v>
      </c>
    </row>
    <row r="47" spans="1:2" hidden="1" x14ac:dyDescent="0.25">
      <c r="A47" s="5">
        <v>73.039999999999992</v>
      </c>
      <c r="B47" s="21">
        <v>5.6443051467351647E-4</v>
      </c>
    </row>
    <row r="48" spans="1:2" hidden="1" x14ac:dyDescent="0.25">
      <c r="A48" s="5">
        <v>79.02</v>
      </c>
      <c r="B48" s="21">
        <v>5.6445745751390294E-4</v>
      </c>
    </row>
    <row r="49" spans="1:13" hidden="1" x14ac:dyDescent="0.25">
      <c r="A49" s="8">
        <v>85</v>
      </c>
      <c r="B49" s="22">
        <v>5.6448440035428962E-4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(0.00769277700380993)*B29</f>
        <v>5.4618716727050503</v>
      </c>
      <c r="C53" s="26" t="s">
        <v>23</v>
      </c>
      <c r="D53" s="26">
        <f>1000 * 0.00769277700380993*B29 / 453592</f>
        <v>1.204137566955557E-5</v>
      </c>
      <c r="E53" s="21" t="s">
        <v>24</v>
      </c>
    </row>
    <row r="54" spans="1:13" x14ac:dyDescent="0.25">
      <c r="A54" s="5" t="s">
        <v>25</v>
      </c>
      <c r="B54" s="26">
        <f>(599.482483028524)*B29 / 60</f>
        <v>7.0938760491708681</v>
      </c>
      <c r="C54" s="26" t="s">
        <v>26</v>
      </c>
      <c r="D54" s="26">
        <f>(599.482483028524)*B29 * 0.00220462 / 60</f>
        <v>1.5639301015523081E-2</v>
      </c>
      <c r="E54" s="21" t="s">
        <v>27</v>
      </c>
    </row>
    <row r="55" spans="1:13" x14ac:dyDescent="0.25">
      <c r="A55" s="5" t="s">
        <v>28</v>
      </c>
      <c r="B55" s="26">
        <f>(2240.19137863263)*B29 / 60</f>
        <v>26.508931313819453</v>
      </c>
      <c r="C55" s="26" t="s">
        <v>26</v>
      </c>
      <c r="D55" s="26">
        <f>(2240.19137863263)*B29 * 0.00220462 / 60</f>
        <v>5.8442120153072638E-2</v>
      </c>
      <c r="E55" s="21" t="s">
        <v>27</v>
      </c>
    </row>
    <row r="56" spans="1:13" x14ac:dyDescent="0.25">
      <c r="A56" s="8" t="s">
        <v>29</v>
      </c>
      <c r="B56" s="27">
        <f>0.000563767684971965</f>
        <v>5.6376768497196496E-4</v>
      </c>
      <c r="C56" s="27" t="s">
        <v>30</v>
      </c>
      <c r="D56" s="27">
        <f>0.000563767684971965</f>
        <v>5.6376768497196496E-4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55.1</v>
      </c>
      <c r="B62" s="26">
        <v>3.6858822800428781</v>
      </c>
      <c r="C62" s="26">
        <v>2.8718617513649729</v>
      </c>
      <c r="D62" s="26">
        <v>2.2347025931956681</v>
      </c>
      <c r="E62" s="26">
        <v>1.7449837414849689</v>
      </c>
      <c r="F62" s="26">
        <v>1.3759656348192271</v>
      </c>
      <c r="G62" s="26">
        <v>1.103590214421112</v>
      </c>
      <c r="H62" s="26">
        <v>0.90648092414964476</v>
      </c>
      <c r="I62" s="26">
        <v>0.76594271050016216</v>
      </c>
      <c r="J62" s="26">
        <v>0.71177877656558297</v>
      </c>
      <c r="K62" s="26">
        <v>0.66596202260434567</v>
      </c>
      <c r="L62" s="26">
        <v>0.62690973954483742</v>
      </c>
      <c r="M62" s="21">
        <v>0.59320681223022209</v>
      </c>
    </row>
    <row r="63" spans="1:13" hidden="1" x14ac:dyDescent="0.25">
      <c r="A63" s="5">
        <v>61.079999999999991</v>
      </c>
      <c r="B63" s="26">
        <v>3.9433265989288091</v>
      </c>
      <c r="C63" s="26">
        <v>3.0687361024030819</v>
      </c>
      <c r="D63" s="26">
        <v>2.3815370663264348</v>
      </c>
      <c r="E63" s="26">
        <v>1.851404673134418</v>
      </c>
      <c r="F63" s="26">
        <v>1.4506956078989199</v>
      </c>
      <c r="G63" s="26">
        <v>1.154448058328158</v>
      </c>
      <c r="H63" s="26">
        <v>0.94038171476669008</v>
      </c>
      <c r="I63" s="26">
        <v>0.78889777019539775</v>
      </c>
      <c r="J63" s="26">
        <v>0.73123279371471717</v>
      </c>
      <c r="K63" s="26">
        <v>0.68307892023150263</v>
      </c>
      <c r="L63" s="26">
        <v>0.64274047148483637</v>
      </c>
      <c r="M63" s="21">
        <v>0.6086893631285748</v>
      </c>
    </row>
    <row r="64" spans="1:13" hidden="1" x14ac:dyDescent="0.25">
      <c r="A64" s="5">
        <v>67.06</v>
      </c>
      <c r="B64" s="26">
        <v>4.232717402546383</v>
      </c>
      <c r="C64" s="26">
        <v>3.2929605483988</v>
      </c>
      <c r="D64" s="26">
        <v>2.551482769905959</v>
      </c>
      <c r="E64" s="26">
        <v>1.977055495988949</v>
      </c>
      <c r="F64" s="26">
        <v>1.541131658205199</v>
      </c>
      <c r="G64" s="26">
        <v>1.21784569074847</v>
      </c>
      <c r="H64" s="26">
        <v>0.9840135304488612</v>
      </c>
      <c r="I64" s="26">
        <v>0.81913261677279658</v>
      </c>
      <c r="J64" s="26">
        <v>0.7568750506289772</v>
      </c>
      <c r="K64" s="26">
        <v>0.70538189182304034</v>
      </c>
      <c r="L64" s="26">
        <v>0.66284449290476655</v>
      </c>
      <c r="M64" s="21">
        <v>0.62762180033870441</v>
      </c>
    </row>
    <row r="65" spans="1:13" hidden="1" x14ac:dyDescent="0.25">
      <c r="A65" s="5">
        <v>73.039999999999992</v>
      </c>
      <c r="B65" s="26">
        <v>4.5290703967319992</v>
      </c>
      <c r="C65" s="26">
        <v>3.523237525531425</v>
      </c>
      <c r="D65" s="26">
        <v>2.7266351014113792</v>
      </c>
      <c r="E65" s="26">
        <v>2.1071307997784938</v>
      </c>
      <c r="F65" s="26">
        <v>1.635273798675738</v>
      </c>
      <c r="G65" s="26">
        <v>1.284294778782417</v>
      </c>
      <c r="H65" s="26">
        <v>1.0301059234141701</v>
      </c>
      <c r="I65" s="26">
        <v>0.85130091852296308</v>
      </c>
      <c r="J65" s="26">
        <v>0.78421111024336765</v>
      </c>
      <c r="K65" s="26">
        <v>0.72915495269710351</v>
      </c>
      <c r="L65" s="26">
        <v>0.68421082924464893</v>
      </c>
      <c r="M65" s="21">
        <v>0.64762471716124503</v>
      </c>
    </row>
    <row r="66" spans="1:13" hidden="1" x14ac:dyDescent="0.25">
      <c r="A66" s="5">
        <v>79.02</v>
      </c>
      <c r="B66" s="26">
        <v>4.8985263918820703</v>
      </c>
      <c r="C66" s="26">
        <v>3.8170660796015641</v>
      </c>
      <c r="D66" s="26">
        <v>2.9564570261387151</v>
      </c>
      <c r="E66" s="26">
        <v>2.283663153385699</v>
      </c>
      <c r="F66" s="26">
        <v>1.7683298858710259</v>
      </c>
      <c r="G66" s="26">
        <v>1.3827841507595431</v>
      </c>
      <c r="H66" s="26">
        <v>1.1020343778524271</v>
      </c>
      <c r="I66" s="26">
        <v>0.90377049958719113</v>
      </c>
      <c r="J66" s="26">
        <v>0.82933209820912634</v>
      </c>
      <c r="K66" s="26">
        <v>0.76836395103768518</v>
      </c>
      <c r="L66" s="26">
        <v>0.71883147224403054</v>
      </c>
      <c r="M66" s="21">
        <v>0.67886766991409941</v>
      </c>
    </row>
    <row r="67" spans="1:13" hidden="1" x14ac:dyDescent="0.25">
      <c r="A67" s="8">
        <v>85</v>
      </c>
      <c r="B67" s="27">
        <v>5.2679823870321414</v>
      </c>
      <c r="C67" s="27">
        <v>4.1108946336717036</v>
      </c>
      <c r="D67" s="27">
        <v>3.1862789508660518</v>
      </c>
      <c r="E67" s="27">
        <v>2.4601955069929038</v>
      </c>
      <c r="F67" s="27">
        <v>1.9013859730663141</v>
      </c>
      <c r="G67" s="27">
        <v>1.481273522736668</v>
      </c>
      <c r="H67" s="27">
        <v>1.173962832290683</v>
      </c>
      <c r="I67" s="27">
        <v>0.95624008065141908</v>
      </c>
      <c r="J67" s="27">
        <v>0.87445308617488515</v>
      </c>
      <c r="K67" s="27">
        <v>0.80757294937826696</v>
      </c>
      <c r="L67" s="27">
        <v>0.75345211524341216</v>
      </c>
      <c r="M67" s="22">
        <v>0.71011062266695379</v>
      </c>
    </row>
    <row r="68" spans="1:13" hidden="1" x14ac:dyDescent="0.25"/>
    <row r="69" spans="1:13" ht="28.9" customHeight="1" x14ac:dyDescent="0.5">
      <c r="A69" s="1" t="s">
        <v>32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6</v>
      </c>
      <c r="B71" s="21">
        <f ca="1">(FORECAST( 72.52, OFFSET(B62:B67,MATCH(72.52,A62:A67,1)-1,0,2), OFFSET(A62:A67,MATCH(72.52,A62:A67,1)-1,0,2) )) / 1000</f>
        <v>4.5033005711506407E-3</v>
      </c>
    </row>
    <row r="72" spans="1:13" x14ac:dyDescent="0.25">
      <c r="A72" s="5">
        <v>7</v>
      </c>
      <c r="B72" s="21">
        <f ca="1">(FORECAST( 72.52, OFFSET(C62:C67,MATCH(72.52,A62:A67,1)-1,0,2), OFFSET(A62:A67,MATCH(72.52,A62:A67,1)-1,0,2) )) / 1000</f>
        <v>3.5032134405633712E-3</v>
      </c>
    </row>
    <row r="73" spans="1:13" x14ac:dyDescent="0.25">
      <c r="A73" s="5">
        <v>8</v>
      </c>
      <c r="B73" s="21">
        <f ca="1">(FORECAST( 72.52, OFFSET(D62:D67,MATCH(72.52,A62:A67,1)-1,0,2), OFFSET(A62:A67,MATCH(72.52,A62:A67,1)-1,0,2) )) / 1000</f>
        <v>2.7114044638891694E-3</v>
      </c>
    </row>
    <row r="74" spans="1:13" x14ac:dyDescent="0.25">
      <c r="A74" s="5">
        <v>9</v>
      </c>
      <c r="B74" s="21">
        <f ca="1">(FORECAST( 72.52, OFFSET(E62:E67,MATCH(72.52,A62:A67,1)-1,0,2), OFFSET(A62:A67,MATCH(72.52,A62:A67,1)-1,0,2) )) / 1000</f>
        <v>2.0958199037967944E-3</v>
      </c>
    </row>
    <row r="75" spans="1:13" x14ac:dyDescent="0.25">
      <c r="A75" s="5">
        <v>10</v>
      </c>
      <c r="B75" s="21">
        <f ca="1">(FORECAST( 72.52, OFFSET(F62:F67,MATCH(72.52,A62:A67,1)-1,0,2), OFFSET(A62:A67,MATCH(72.52,A62:A67,1)-1,0,2) )) / 1000</f>
        <v>1.6270875255913436E-3</v>
      </c>
    </row>
    <row r="76" spans="1:13" x14ac:dyDescent="0.25">
      <c r="A76" s="5">
        <v>11</v>
      </c>
      <c r="B76" s="21">
        <f ca="1">(FORECAST( 72.52, OFFSET(G62:G67,MATCH(72.52,A62:A67,1)-1,0,2), OFFSET(A62:A67,MATCH(72.52,A62:A67,1)-1,0,2) )) / 1000</f>
        <v>1.2785165972142476E-3</v>
      </c>
    </row>
    <row r="77" spans="1:13" x14ac:dyDescent="0.25">
      <c r="A77" s="5">
        <v>12</v>
      </c>
      <c r="B77" s="21">
        <f ca="1">(FORECAST( 72.52, OFFSET(H62:H67,MATCH(72.52,A62:A67,1)-1,0,2), OFFSET(A62:A67,MATCH(72.52,A62:A67,1)-1,0,2) )) / 1000</f>
        <v>1.0260978892432738E-3</v>
      </c>
    </row>
    <row r="78" spans="1:13" x14ac:dyDescent="0.25">
      <c r="A78" s="5">
        <v>13</v>
      </c>
      <c r="B78" s="21">
        <f ca="1">(FORECAST( 72.52, OFFSET(I62:I67,MATCH(72.52,A62:A67,1)-1,0,2), OFFSET(A62:A67,MATCH(72.52,A62:A67,1)-1,0,2) )) / 1000</f>
        <v>8.4850367489251385E-4</v>
      </c>
    </row>
    <row r="79" spans="1:13" x14ac:dyDescent="0.25">
      <c r="A79" s="5">
        <v>13.5</v>
      </c>
      <c r="B79" s="21">
        <f ca="1">(FORECAST( 72.52, OFFSET(J62:J67,MATCH(72.52,A62:A67,1)-1,0,2), OFFSET(A62:A67,MATCH(72.52,A62:A67,1)-1,0,2) )) / 1000</f>
        <v>7.8183406158124664E-4</v>
      </c>
    </row>
    <row r="80" spans="1:13" x14ac:dyDescent="0.25">
      <c r="A80" s="5">
        <v>14</v>
      </c>
      <c r="B80" s="21">
        <f ca="1">(FORECAST( 72.52, OFFSET(K62:K67,MATCH(72.52,A62:A67,1)-1,0,2), OFFSET(A62:A67,MATCH(72.52,A62:A67,1)-1,0,2) )) / 1000</f>
        <v>7.2708773001240237E-4</v>
      </c>
    </row>
    <row r="81" spans="1:2" x14ac:dyDescent="0.25">
      <c r="A81" s="5">
        <v>14.5</v>
      </c>
      <c r="B81" s="21">
        <f ca="1">(FORECAST( 72.52, OFFSET(L62:L67,MATCH(72.52,A62:A67,1)-1,0,2), OFFSET(A62:A67,MATCH(72.52,A62:A67,1)-1,0,2) )) / 1000</f>
        <v>6.8235288695422437E-4</v>
      </c>
    </row>
    <row r="82" spans="1:2" x14ac:dyDescent="0.25">
      <c r="A82" s="8">
        <v>15</v>
      </c>
      <c r="B82" s="22">
        <f ca="1">(FORECAST( 72.52, OFFSET(M62:M67,MATCH(72.52,A62:A67,1)-1,0,2), OFFSET(A62:A67,MATCH(72.52,A62:A67,1)-1,0,2) )) / 1000</f>
        <v>6.4588533308971977E-4</v>
      </c>
    </row>
    <row r="84" spans="1:2" ht="28.9" customHeight="1" x14ac:dyDescent="0.5">
      <c r="A84" s="1" t="s">
        <v>34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55.1</v>
      </c>
      <c r="B86" s="7">
        <v>0.8965015617910318</v>
      </c>
    </row>
    <row r="87" spans="1:2" x14ac:dyDescent="0.25">
      <c r="A87" s="5">
        <v>61.08</v>
      </c>
      <c r="B87" s="7">
        <v>0.93524694019352561</v>
      </c>
    </row>
    <row r="88" spans="1:2" x14ac:dyDescent="0.25">
      <c r="A88" s="5">
        <v>67.06</v>
      </c>
      <c r="B88" s="7">
        <v>0.96909513054690999</v>
      </c>
    </row>
    <row r="89" spans="1:2" x14ac:dyDescent="0.25">
      <c r="A89" s="5">
        <v>73.039999999999992</v>
      </c>
      <c r="B89" s="7">
        <v>1.0064333968051149</v>
      </c>
    </row>
    <row r="90" spans="1:2" x14ac:dyDescent="0.25">
      <c r="A90" s="5">
        <v>79.02</v>
      </c>
      <c r="B90" s="7">
        <v>1.080417460063932</v>
      </c>
    </row>
    <row r="91" spans="1:2" x14ac:dyDescent="0.25">
      <c r="A91" s="8">
        <v>85</v>
      </c>
      <c r="B91" s="10">
        <v>1.1544015233227489</v>
      </c>
    </row>
    <row r="93" spans="1:2" ht="28.9" customHeight="1" x14ac:dyDescent="0.5">
      <c r="A93" s="1" t="s">
        <v>36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55.1</v>
      </c>
      <c r="B95" s="7">
        <v>0.87105125744287915</v>
      </c>
    </row>
    <row r="96" spans="1:2" x14ac:dyDescent="0.25">
      <c r="A96" s="5">
        <v>61.08</v>
      </c>
      <c r="B96" s="7">
        <v>0.91711172700587129</v>
      </c>
    </row>
    <row r="97" spans="1:2" x14ac:dyDescent="0.25">
      <c r="A97" s="5">
        <v>67.06</v>
      </c>
      <c r="B97" s="7">
        <v>0.960439687889166</v>
      </c>
    </row>
    <row r="98" spans="1:2" x14ac:dyDescent="0.25">
      <c r="A98" s="5">
        <v>73.039999999999992</v>
      </c>
      <c r="B98" s="7">
        <v>1.003275503787642</v>
      </c>
    </row>
    <row r="99" spans="1:2" x14ac:dyDescent="0.25">
      <c r="A99" s="5">
        <v>79.02</v>
      </c>
      <c r="B99" s="7">
        <v>1.040943797345528</v>
      </c>
    </row>
    <row r="100" spans="1:2" x14ac:dyDescent="0.25">
      <c r="A100" s="8">
        <v>85</v>
      </c>
      <c r="B100" s="10">
        <v>1.078612090903414</v>
      </c>
    </row>
    <row r="102" spans="1:2" ht="28.9" customHeight="1" x14ac:dyDescent="0.5">
      <c r="A102" s="1" t="s">
        <v>37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55.1</v>
      </c>
      <c r="B104" s="7">
        <v>0.82384916163654176</v>
      </c>
    </row>
    <row r="105" spans="1:2" x14ac:dyDescent="0.25">
      <c r="A105" s="5">
        <v>61.08</v>
      </c>
      <c r="B105" s="7">
        <v>0.88559461741444678</v>
      </c>
    </row>
    <row r="106" spans="1:2" x14ac:dyDescent="0.25">
      <c r="A106" s="5">
        <v>67.06</v>
      </c>
      <c r="B106" s="7">
        <v>0.94539743103871332</v>
      </c>
    </row>
    <row r="107" spans="1:2" x14ac:dyDescent="0.25">
      <c r="A107" s="5">
        <v>73.039999999999992</v>
      </c>
      <c r="B107" s="7">
        <v>1.0022355781159109</v>
      </c>
    </row>
    <row r="108" spans="1:2" x14ac:dyDescent="0.25">
      <c r="A108" s="5">
        <v>79.02</v>
      </c>
      <c r="B108" s="7">
        <v>1.0279447264488919</v>
      </c>
    </row>
    <row r="109" spans="1:2" x14ac:dyDescent="0.25">
      <c r="A109" s="8">
        <v>85</v>
      </c>
      <c r="B109" s="10">
        <v>1.053653874781874</v>
      </c>
    </row>
    <row r="111" spans="1:2" ht="28.9" customHeight="1" x14ac:dyDescent="0.5">
      <c r="A111" s="1" t="s">
        <v>38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55.1</v>
      </c>
      <c r="B113" s="7">
        <v>0.91762476781444713</v>
      </c>
    </row>
    <row r="114" spans="1:2" x14ac:dyDescent="0.25">
      <c r="A114" s="5">
        <v>60.083333333333343</v>
      </c>
      <c r="B114" s="7">
        <v>0.93608817704614633</v>
      </c>
    </row>
    <row r="115" spans="1:2" x14ac:dyDescent="0.25">
      <c r="A115" s="5">
        <v>65.066666666666663</v>
      </c>
      <c r="B115" s="7">
        <v>0.96169744408340474</v>
      </c>
    </row>
    <row r="116" spans="1:2" x14ac:dyDescent="0.25">
      <c r="A116" s="5">
        <v>70.05</v>
      </c>
      <c r="B116" s="7">
        <v>0.98730671112066315</v>
      </c>
    </row>
    <row r="117" spans="1:2" x14ac:dyDescent="0.25">
      <c r="A117" s="5">
        <v>75.033333333333331</v>
      </c>
      <c r="B117" s="7">
        <v>1.0227065063542069</v>
      </c>
    </row>
    <row r="118" spans="1:2" x14ac:dyDescent="0.25">
      <c r="A118" s="5">
        <v>80.016666666666666</v>
      </c>
      <c r="B118" s="7">
        <v>1.067728027573754</v>
      </c>
    </row>
    <row r="119" spans="1:2" x14ac:dyDescent="0.25">
      <c r="A119" s="8">
        <v>85</v>
      </c>
      <c r="B119" s="10">
        <v>1.1127495487933019</v>
      </c>
    </row>
  </sheetData>
  <sheetProtection sheet="1" objects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5:M183"/>
  <sheetViews>
    <sheetView workbookViewId="0">
      <selection activeCell="B24" sqref="B24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8"/>
      <c r="B25" s="15"/>
      <c r="C25" s="15"/>
      <c r="D25" s="16"/>
    </row>
    <row r="28" spans="1:7" x14ac:dyDescent="0.25">
      <c r="A28" s="17" t="s">
        <v>12</v>
      </c>
      <c r="B28" s="30">
        <v>0.71</v>
      </c>
      <c r="C28" s="17" t="s">
        <v>13</v>
      </c>
      <c r="D28" s="17" t="s">
        <v>14</v>
      </c>
      <c r="E28" s="17"/>
      <c r="F28" s="17"/>
      <c r="G28" s="17"/>
    </row>
    <row r="29" spans="1:7" x14ac:dyDescent="0.25">
      <c r="A29" s="17" t="s">
        <v>39</v>
      </c>
      <c r="B29" s="30">
        <v>72.52</v>
      </c>
      <c r="C29" s="17" t="s">
        <v>11</v>
      </c>
      <c r="D29" s="17" t="s">
        <v>40</v>
      </c>
      <c r="E29" s="17"/>
      <c r="F29" s="17"/>
      <c r="G29" s="17"/>
    </row>
    <row r="31" spans="1:7" ht="31.5" hidden="1" x14ac:dyDescent="0.5">
      <c r="A31" s="1" t="s">
        <v>41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55.1</v>
      </c>
      <c r="B34" s="7">
        <v>1.204740255535671</v>
      </c>
    </row>
    <row r="35" spans="1:2" hidden="1" x14ac:dyDescent="0.25">
      <c r="A35" s="5">
        <v>61.079999999999991</v>
      </c>
      <c r="B35" s="7">
        <v>1.231540961414342</v>
      </c>
    </row>
    <row r="36" spans="1:2" hidden="1" x14ac:dyDescent="0.25">
      <c r="A36" s="5">
        <v>67.06</v>
      </c>
      <c r="B36" s="7">
        <v>1.262189864928716</v>
      </c>
    </row>
    <row r="37" spans="1:2" hidden="1" x14ac:dyDescent="0.25">
      <c r="A37" s="5">
        <v>72.52</v>
      </c>
      <c r="B37" s="7">
        <v>1.290173646398362</v>
      </c>
    </row>
    <row r="38" spans="1:2" hidden="1" x14ac:dyDescent="0.25">
      <c r="A38" s="5">
        <v>73.039999999999992</v>
      </c>
      <c r="B38" s="7">
        <v>1.29358546737062</v>
      </c>
    </row>
    <row r="39" spans="1:2" hidden="1" x14ac:dyDescent="0.25">
      <c r="A39" s="5">
        <v>79.02</v>
      </c>
      <c r="B39" s="7">
        <v>1.3328214085515879</v>
      </c>
    </row>
    <row r="40" spans="1:2" hidden="1" x14ac:dyDescent="0.25">
      <c r="A40" s="8">
        <v>85</v>
      </c>
      <c r="B40" s="10">
        <v>1.372057349732557</v>
      </c>
    </row>
    <row r="41" spans="1:2" hidden="1" x14ac:dyDescent="0.25"/>
    <row r="42" spans="1:2" ht="31.5" hidden="1" x14ac:dyDescent="0.5">
      <c r="A42" s="1" t="s">
        <v>42</v>
      </c>
      <c r="B42" s="1"/>
    </row>
    <row r="43" spans="1:2" hidden="1" x14ac:dyDescent="0.25">
      <c r="A43" s="2"/>
      <c r="B43" s="18" t="s">
        <v>16</v>
      </c>
    </row>
    <row r="44" spans="1:2" hidden="1" x14ac:dyDescent="0.25">
      <c r="A44" s="19" t="s">
        <v>17</v>
      </c>
      <c r="B44" s="20">
        <v>14</v>
      </c>
    </row>
    <row r="45" spans="1:2" hidden="1" x14ac:dyDescent="0.25">
      <c r="A45" s="5">
        <v>55.1</v>
      </c>
      <c r="B45" s="7">
        <v>2001.955655692982</v>
      </c>
    </row>
    <row r="46" spans="1:2" hidden="1" x14ac:dyDescent="0.25">
      <c r="A46" s="5">
        <v>61.079999999999991</v>
      </c>
      <c r="B46" s="7">
        <v>2088.477010178829</v>
      </c>
    </row>
    <row r="47" spans="1:2" hidden="1" x14ac:dyDescent="0.25">
      <c r="A47" s="5">
        <v>67.06</v>
      </c>
      <c r="B47" s="7">
        <v>2164.0625741097542</v>
      </c>
    </row>
    <row r="48" spans="1:2" hidden="1" x14ac:dyDescent="0.25">
      <c r="A48" s="5">
        <v>72.52</v>
      </c>
      <c r="B48" s="7">
        <v>2233.0754803075552</v>
      </c>
    </row>
    <row r="49" spans="1:13" hidden="1" x14ac:dyDescent="0.25">
      <c r="A49" s="5">
        <v>73.039999999999992</v>
      </c>
      <c r="B49" s="7">
        <v>2247.441740968145</v>
      </c>
    </row>
    <row r="50" spans="1:13" hidden="1" x14ac:dyDescent="0.25">
      <c r="A50" s="5">
        <v>79.02</v>
      </c>
      <c r="B50" s="7">
        <v>2412.6537385649331</v>
      </c>
    </row>
    <row r="51" spans="1:13" hidden="1" x14ac:dyDescent="0.25">
      <c r="A51" s="8">
        <v>85</v>
      </c>
      <c r="B51" s="10">
        <v>2577.8657361617202</v>
      </c>
    </row>
    <row r="52" spans="1:13" hidden="1" x14ac:dyDescent="0.25"/>
    <row r="53" spans="1:13" ht="31.5" hidden="1" x14ac:dyDescent="0.5">
      <c r="A53" s="1" t="s">
        <v>43</v>
      </c>
      <c r="B53" s="1"/>
    </row>
    <row r="54" spans="1:13" hidden="1" x14ac:dyDescent="0.25">
      <c r="A54" s="2"/>
      <c r="B54" s="28" t="s">
        <v>16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18"/>
    </row>
    <row r="55" spans="1:13" hidden="1" x14ac:dyDescent="0.25">
      <c r="A55" s="19" t="s">
        <v>17</v>
      </c>
      <c r="B55" s="29">
        <v>6</v>
      </c>
      <c r="C55" s="29">
        <v>7</v>
      </c>
      <c r="D55" s="29">
        <v>8</v>
      </c>
      <c r="E55" s="29">
        <v>9</v>
      </c>
      <c r="F55" s="29">
        <v>10</v>
      </c>
      <c r="G55" s="29">
        <v>11</v>
      </c>
      <c r="H55" s="29">
        <v>12</v>
      </c>
      <c r="I55" s="29">
        <v>13</v>
      </c>
      <c r="J55" s="29">
        <v>13.5</v>
      </c>
      <c r="K55" s="29">
        <v>14</v>
      </c>
      <c r="L55" s="29">
        <v>14.5</v>
      </c>
      <c r="M55" s="20">
        <v>15</v>
      </c>
    </row>
    <row r="56" spans="1:13" hidden="1" x14ac:dyDescent="0.25">
      <c r="A56" s="5">
        <v>55.1</v>
      </c>
      <c r="B56" s="6">
        <v>3.6858822800428781</v>
      </c>
      <c r="C56" s="6">
        <v>2.8718617513649729</v>
      </c>
      <c r="D56" s="6">
        <v>2.2347025931956681</v>
      </c>
      <c r="E56" s="6">
        <v>1.7449837414849689</v>
      </c>
      <c r="F56" s="6">
        <v>1.3759656348192271</v>
      </c>
      <c r="G56" s="6">
        <v>1.103590214421112</v>
      </c>
      <c r="H56" s="6">
        <v>0.90648092414964476</v>
      </c>
      <c r="I56" s="6">
        <v>0.76594271050016216</v>
      </c>
      <c r="J56" s="6">
        <v>0.71177877656558297</v>
      </c>
      <c r="K56" s="6">
        <v>0.66596202260434567</v>
      </c>
      <c r="L56" s="6">
        <v>0.62690973954483742</v>
      </c>
      <c r="M56" s="7">
        <v>0.59320681223022209</v>
      </c>
    </row>
    <row r="57" spans="1:13" hidden="1" x14ac:dyDescent="0.25">
      <c r="A57" s="5">
        <v>61.079999999999991</v>
      </c>
      <c r="B57" s="6">
        <v>3.9433265989288091</v>
      </c>
      <c r="C57" s="6">
        <v>3.0687361024030819</v>
      </c>
      <c r="D57" s="6">
        <v>2.3815370663264348</v>
      </c>
      <c r="E57" s="6">
        <v>1.851404673134418</v>
      </c>
      <c r="F57" s="6">
        <v>1.4506956078989199</v>
      </c>
      <c r="G57" s="6">
        <v>1.154448058328158</v>
      </c>
      <c r="H57" s="6">
        <v>0.94038171476669008</v>
      </c>
      <c r="I57" s="6">
        <v>0.78889777019539775</v>
      </c>
      <c r="J57" s="6">
        <v>0.73123279371471717</v>
      </c>
      <c r="K57" s="6">
        <v>0.68307892023150263</v>
      </c>
      <c r="L57" s="6">
        <v>0.64274047148483637</v>
      </c>
      <c r="M57" s="7">
        <v>0.6086893631285748</v>
      </c>
    </row>
    <row r="58" spans="1:13" hidden="1" x14ac:dyDescent="0.25">
      <c r="A58" s="5">
        <v>67.06</v>
      </c>
      <c r="B58" s="6">
        <v>4.232717402546383</v>
      </c>
      <c r="C58" s="6">
        <v>3.2929605483988</v>
      </c>
      <c r="D58" s="6">
        <v>2.551482769905959</v>
      </c>
      <c r="E58" s="6">
        <v>1.977055495988949</v>
      </c>
      <c r="F58" s="6">
        <v>1.541131658205199</v>
      </c>
      <c r="G58" s="6">
        <v>1.21784569074847</v>
      </c>
      <c r="H58" s="6">
        <v>0.9840135304488612</v>
      </c>
      <c r="I58" s="6">
        <v>0.81913261677279658</v>
      </c>
      <c r="J58" s="6">
        <v>0.7568750506289772</v>
      </c>
      <c r="K58" s="6">
        <v>0.70538189182304034</v>
      </c>
      <c r="L58" s="6">
        <v>0.66284449290476655</v>
      </c>
      <c r="M58" s="7">
        <v>0.62762180033870441</v>
      </c>
    </row>
    <row r="59" spans="1:13" hidden="1" x14ac:dyDescent="0.25">
      <c r="A59" s="5">
        <v>72.52</v>
      </c>
      <c r="B59" s="6">
        <v>4.4969437884580801</v>
      </c>
      <c r="C59" s="6">
        <v>3.497687216481848</v>
      </c>
      <c r="D59" s="6">
        <v>2.7066505862176968</v>
      </c>
      <c r="E59" s="6">
        <v>2.0917801603343888</v>
      </c>
      <c r="F59" s="6">
        <v>1.6237037041370179</v>
      </c>
      <c r="G59" s="6">
        <v>1.2757304855670151</v>
      </c>
      <c r="H59" s="6">
        <v>1.023851275202148</v>
      </c>
      <c r="I59" s="6">
        <v>0.84673834625650857</v>
      </c>
      <c r="J59" s="6">
        <v>0.78028754607243211</v>
      </c>
      <c r="K59" s="6">
        <v>0.72574547458053118</v>
      </c>
      <c r="L59" s="6">
        <v>0.6812003385490506</v>
      </c>
      <c r="M59" s="7">
        <v>0.64490793866099683</v>
      </c>
    </row>
    <row r="60" spans="1:13" hidden="1" x14ac:dyDescent="0.25">
      <c r="A60" s="5">
        <v>73.039999999999992</v>
      </c>
      <c r="B60" s="6">
        <v>4.5290703967319992</v>
      </c>
      <c r="C60" s="6">
        <v>3.523237525531425</v>
      </c>
      <c r="D60" s="6">
        <v>2.7266351014113792</v>
      </c>
      <c r="E60" s="6">
        <v>2.1071307997784938</v>
      </c>
      <c r="F60" s="6">
        <v>1.635273798675738</v>
      </c>
      <c r="G60" s="6">
        <v>1.284294778782417</v>
      </c>
      <c r="H60" s="6">
        <v>1.0301059234141701</v>
      </c>
      <c r="I60" s="6">
        <v>0.85130091852296308</v>
      </c>
      <c r="J60" s="6">
        <v>0.78421111024336765</v>
      </c>
      <c r="K60" s="6">
        <v>0.72915495269710351</v>
      </c>
      <c r="L60" s="6">
        <v>0.68421082924464893</v>
      </c>
      <c r="M60" s="7">
        <v>0.64762471716124503</v>
      </c>
    </row>
    <row r="61" spans="1:13" hidden="1" x14ac:dyDescent="0.25">
      <c r="A61" s="5">
        <v>79.02</v>
      </c>
      <c r="B61" s="6">
        <v>4.8985263918820703</v>
      </c>
      <c r="C61" s="6">
        <v>3.8170660796015641</v>
      </c>
      <c r="D61" s="6">
        <v>2.9564570261387151</v>
      </c>
      <c r="E61" s="6">
        <v>2.283663153385699</v>
      </c>
      <c r="F61" s="6">
        <v>1.7683298858710259</v>
      </c>
      <c r="G61" s="6">
        <v>1.3827841507595431</v>
      </c>
      <c r="H61" s="6">
        <v>1.1020343778524271</v>
      </c>
      <c r="I61" s="6">
        <v>0.90377049958719113</v>
      </c>
      <c r="J61" s="6">
        <v>0.82933209820912634</v>
      </c>
      <c r="K61" s="6">
        <v>0.76836395103768518</v>
      </c>
      <c r="L61" s="6">
        <v>0.71883147224403054</v>
      </c>
      <c r="M61" s="7">
        <v>0.67886766991409941</v>
      </c>
    </row>
    <row r="62" spans="1:13" hidden="1" x14ac:dyDescent="0.25">
      <c r="A62" s="8">
        <v>85</v>
      </c>
      <c r="B62" s="9">
        <v>5.2679823870321414</v>
      </c>
      <c r="C62" s="9">
        <v>4.1108946336717036</v>
      </c>
      <c r="D62" s="9">
        <v>3.1862789508660518</v>
      </c>
      <c r="E62" s="9">
        <v>2.4601955069929038</v>
      </c>
      <c r="F62" s="9">
        <v>1.9013859730663141</v>
      </c>
      <c r="G62" s="9">
        <v>1.481273522736668</v>
      </c>
      <c r="H62" s="9">
        <v>1.173962832290683</v>
      </c>
      <c r="I62" s="9">
        <v>0.95624008065141908</v>
      </c>
      <c r="J62" s="9">
        <v>0.87445308617488515</v>
      </c>
      <c r="K62" s="9">
        <v>0.80757294937826696</v>
      </c>
      <c r="L62" s="9">
        <v>0.75345211524341216</v>
      </c>
      <c r="M62" s="10">
        <v>0.71011062266695379</v>
      </c>
    </row>
    <row r="63" spans="1:13" hidden="1" x14ac:dyDescent="0.25"/>
    <row r="64" spans="1:13" ht="31.5" hidden="1" x14ac:dyDescent="0.5">
      <c r="A64" s="1" t="s">
        <v>44</v>
      </c>
      <c r="B64" s="1"/>
    </row>
    <row r="65" spans="1:13" hidden="1" x14ac:dyDescent="0.25">
      <c r="A65" s="2"/>
      <c r="B65" s="18" t="s">
        <v>16</v>
      </c>
    </row>
    <row r="66" spans="1:13" hidden="1" x14ac:dyDescent="0.25">
      <c r="A66" s="19" t="s">
        <v>17</v>
      </c>
      <c r="B66" s="20">
        <v>14</v>
      </c>
    </row>
    <row r="67" spans="1:13" hidden="1" x14ac:dyDescent="0.25">
      <c r="A67" s="5">
        <v>55.1</v>
      </c>
      <c r="B67" s="7">
        <v>522.41471758951479</v>
      </c>
    </row>
    <row r="68" spans="1:13" hidden="1" x14ac:dyDescent="0.25">
      <c r="A68" s="5">
        <v>61.079999999999991</v>
      </c>
      <c r="B68" s="7">
        <v>550.03957547610014</v>
      </c>
    </row>
    <row r="69" spans="1:13" hidden="1" x14ac:dyDescent="0.25">
      <c r="A69" s="5">
        <v>67.06</v>
      </c>
      <c r="B69" s="7">
        <v>576.02560586772756</v>
      </c>
    </row>
    <row r="70" spans="1:13" hidden="1" x14ac:dyDescent="0.25">
      <c r="A70" s="5">
        <v>72.52</v>
      </c>
      <c r="B70" s="7">
        <v>599.75198144269154</v>
      </c>
    </row>
    <row r="71" spans="1:13" hidden="1" x14ac:dyDescent="0.25">
      <c r="A71" s="5">
        <v>73.039999999999992</v>
      </c>
      <c r="B71" s="7">
        <v>601.71647132955309</v>
      </c>
    </row>
    <row r="72" spans="1:13" hidden="1" x14ac:dyDescent="0.25">
      <c r="A72" s="5">
        <v>79.02</v>
      </c>
      <c r="B72" s="7">
        <v>624.30810502845998</v>
      </c>
    </row>
    <row r="73" spans="1:13" hidden="1" x14ac:dyDescent="0.25">
      <c r="A73" s="8">
        <v>85</v>
      </c>
      <c r="B73" s="10">
        <v>646.89973872736709</v>
      </c>
    </row>
    <row r="74" spans="1:13" hidden="1" x14ac:dyDescent="0.25"/>
    <row r="75" spans="1:13" ht="31.5" hidden="1" x14ac:dyDescent="0.5">
      <c r="A75" s="1" t="s">
        <v>45</v>
      </c>
      <c r="B75" s="1"/>
    </row>
    <row r="76" spans="1:13" hidden="1" x14ac:dyDescent="0.25">
      <c r="A76" s="2"/>
      <c r="B76" s="28" t="s">
        <v>16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18"/>
    </row>
    <row r="77" spans="1:13" hidden="1" x14ac:dyDescent="0.25">
      <c r="A77" s="19" t="s">
        <v>17</v>
      </c>
      <c r="B77" s="29">
        <v>6</v>
      </c>
      <c r="C77" s="29">
        <v>7</v>
      </c>
      <c r="D77" s="29">
        <v>8</v>
      </c>
      <c r="E77" s="29">
        <v>9</v>
      </c>
      <c r="F77" s="29">
        <v>10</v>
      </c>
      <c r="G77" s="29">
        <v>11</v>
      </c>
      <c r="H77" s="29">
        <v>12</v>
      </c>
      <c r="I77" s="29">
        <v>13</v>
      </c>
      <c r="J77" s="29">
        <v>13.5</v>
      </c>
      <c r="K77" s="29">
        <v>14</v>
      </c>
      <c r="L77" s="29">
        <v>14.5</v>
      </c>
      <c r="M77" s="20">
        <v>15</v>
      </c>
    </row>
    <row r="78" spans="1:13" hidden="1" x14ac:dyDescent="0.25">
      <c r="A78" s="5">
        <v>55.1</v>
      </c>
      <c r="B78" s="6">
        <v>4.3257507496612169</v>
      </c>
      <c r="C78" s="6">
        <v>3.583172639407731</v>
      </c>
      <c r="D78" s="6">
        <v>2.9874821904294468</v>
      </c>
      <c r="E78" s="6">
        <v>2.5181261926846501</v>
      </c>
      <c r="F78" s="6">
        <v>2.1547570714679729</v>
      </c>
      <c r="G78" s="6">
        <v>1.8779004322171879</v>
      </c>
      <c r="H78" s="6">
        <v>1.669486687309055</v>
      </c>
      <c r="I78" s="6">
        <v>1.5132363281966961</v>
      </c>
      <c r="J78" s="6">
        <v>1.450142882320931</v>
      </c>
      <c r="K78" s="6">
        <v>1.394930059720777</v>
      </c>
      <c r="L78" s="6">
        <v>1.346172654536324</v>
      </c>
      <c r="M78" s="7">
        <v>1.302593862963473</v>
      </c>
    </row>
    <row r="79" spans="1:13" hidden="1" x14ac:dyDescent="0.25">
      <c r="A79" s="5">
        <v>61.079999999999991</v>
      </c>
      <c r="B79" s="6">
        <v>4.7721258098509187</v>
      </c>
      <c r="C79" s="6">
        <v>3.8730922441837148</v>
      </c>
      <c r="D79" s="6">
        <v>3.1919744264318299</v>
      </c>
      <c r="E79" s="6">
        <v>2.6640468242466881</v>
      </c>
      <c r="F79" s="6">
        <v>2.2586638627477189</v>
      </c>
      <c r="G79" s="6">
        <v>1.9518439128487479</v>
      </c>
      <c r="H79" s="6">
        <v>1.722791827082371</v>
      </c>
      <c r="I79" s="6">
        <v>1.5532843998232311</v>
      </c>
      <c r="J79" s="6">
        <v>1.4858450835110431</v>
      </c>
      <c r="K79" s="6">
        <v>1.4275863049707951</v>
      </c>
      <c r="L79" s="6">
        <v>1.3769332112272581</v>
      </c>
      <c r="M79" s="7">
        <v>1.332469749946849</v>
      </c>
    </row>
    <row r="80" spans="1:13" hidden="1" x14ac:dyDescent="0.25">
      <c r="A80" s="5">
        <v>67.06</v>
      </c>
      <c r="B80" s="6">
        <v>5.378228540484173</v>
      </c>
      <c r="C80" s="6">
        <v>4.2333261419321504</v>
      </c>
      <c r="D80" s="6">
        <v>3.4367812810155538</v>
      </c>
      <c r="E80" s="6">
        <v>2.836166523947341</v>
      </c>
      <c r="F80" s="6">
        <v>2.3807953638325712</v>
      </c>
      <c r="G80" s="6">
        <v>2.0387954488159892</v>
      </c>
      <c r="H80" s="6">
        <v>1.7852929130753701</v>
      </c>
      <c r="I80" s="6">
        <v>1.5995561428454079</v>
      </c>
      <c r="J80" s="6">
        <v>1.5265187029199141</v>
      </c>
      <c r="K80" s="6">
        <v>1.4640955865770751</v>
      </c>
      <c r="L80" s="6">
        <v>1.4105528209801581</v>
      </c>
      <c r="M80" s="7">
        <v>1.364329016736648</v>
      </c>
    </row>
    <row r="81" spans="1:13" hidden="1" x14ac:dyDescent="0.25">
      <c r="A81" s="5">
        <v>72.52</v>
      </c>
      <c r="B81" s="6">
        <v>5.9316266858449689</v>
      </c>
      <c r="C81" s="6">
        <v>4.5622353529198483</v>
      </c>
      <c r="D81" s="6">
        <v>3.6603005830267779</v>
      </c>
      <c r="E81" s="6">
        <v>2.9933192932392401</v>
      </c>
      <c r="F81" s="6">
        <v>2.492306734388305</v>
      </c>
      <c r="G81" s="6">
        <v>2.1181859816556439</v>
      </c>
      <c r="H81" s="6">
        <v>1.8423591220255</v>
      </c>
      <c r="I81" s="6">
        <v>1.6418042560395689</v>
      </c>
      <c r="J81" s="6">
        <v>1.5636554858584479</v>
      </c>
      <c r="K81" s="6">
        <v>1.497430148043678</v>
      </c>
      <c r="L81" s="6">
        <v>1.4412489864067191</v>
      </c>
      <c r="M81" s="7">
        <v>1.393417912501246</v>
      </c>
    </row>
    <row r="82" spans="1:13" hidden="1" x14ac:dyDescent="0.25">
      <c r="A82" s="5">
        <v>73.039999999999992</v>
      </c>
      <c r="B82" s="6">
        <v>5.891792523910806</v>
      </c>
      <c r="C82" s="6">
        <v>4.6392669402146502</v>
      </c>
      <c r="D82" s="6">
        <v>3.684999522819953</v>
      </c>
      <c r="E82" s="6">
        <v>3.0088480535069171</v>
      </c>
      <c r="F82" s="6">
        <v>2.5030242786262051</v>
      </c>
      <c r="G82" s="6">
        <v>2.1256954091838831</v>
      </c>
      <c r="H82" s="6">
        <v>1.8476102416855531</v>
      </c>
      <c r="I82" s="6">
        <v>1.6454912802285939</v>
      </c>
      <c r="J82" s="6">
        <v>1.5667741663413151</v>
      </c>
      <c r="K82" s="6">
        <v>1.500104310863043</v>
      </c>
      <c r="L82" s="6">
        <v>1.4435904397631001</v>
      </c>
      <c r="M82" s="7">
        <v>1.3955273845970251</v>
      </c>
    </row>
    <row r="83" spans="1:13" hidden="1" x14ac:dyDescent="0.25">
      <c r="A83" s="5">
        <v>79.02</v>
      </c>
      <c r="B83" s="6">
        <v>5.4336996616679247</v>
      </c>
      <c r="C83" s="6">
        <v>5.5251301941048752</v>
      </c>
      <c r="D83" s="6">
        <v>3.9690373304414641</v>
      </c>
      <c r="E83" s="6">
        <v>3.1874287965852042</v>
      </c>
      <c r="F83" s="6">
        <v>2.6262760373620559</v>
      </c>
      <c r="G83" s="6">
        <v>2.2120538257586291</v>
      </c>
      <c r="H83" s="6">
        <v>1.907998117776174</v>
      </c>
      <c r="I83" s="6">
        <v>1.687892058402386</v>
      </c>
      <c r="J83" s="6">
        <v>1.6026389918942829</v>
      </c>
      <c r="K83" s="6">
        <v>1.5308571832857421</v>
      </c>
      <c r="L83" s="6">
        <v>1.470517153361488</v>
      </c>
      <c r="M83" s="7">
        <v>1.4197863136984781</v>
      </c>
    </row>
    <row r="84" spans="1:13" hidden="1" x14ac:dyDescent="0.25">
      <c r="A84" s="8">
        <v>85</v>
      </c>
      <c r="B84" s="9">
        <v>4.9756067994250444</v>
      </c>
      <c r="C84" s="9">
        <v>6.4109934479951018</v>
      </c>
      <c r="D84" s="9">
        <v>4.2530751380629743</v>
      </c>
      <c r="E84" s="9">
        <v>3.3660095396634899</v>
      </c>
      <c r="F84" s="9">
        <v>2.7495277960979072</v>
      </c>
      <c r="G84" s="9">
        <v>2.2984122423333742</v>
      </c>
      <c r="H84" s="9">
        <v>1.968385993866794</v>
      </c>
      <c r="I84" s="9">
        <v>1.7302928365761781</v>
      </c>
      <c r="J84" s="9">
        <v>1.638503817447251</v>
      </c>
      <c r="K84" s="9">
        <v>1.56161005570844</v>
      </c>
      <c r="L84" s="9">
        <v>1.497443866959876</v>
      </c>
      <c r="M84" s="10">
        <v>1.444045242799932</v>
      </c>
    </row>
    <row r="85" spans="1:13" hidden="1" x14ac:dyDescent="0.25"/>
    <row r="86" spans="1:13" ht="31.5" hidden="1" x14ac:dyDescent="0.5">
      <c r="A86" s="1" t="s">
        <v>15</v>
      </c>
      <c r="B86" s="1"/>
    </row>
    <row r="87" spans="1:13" hidden="1" x14ac:dyDescent="0.25">
      <c r="A87" s="2"/>
      <c r="B87" s="18" t="s">
        <v>16</v>
      </c>
    </row>
    <row r="88" spans="1:13" hidden="1" x14ac:dyDescent="0.25">
      <c r="A88" s="19" t="s">
        <v>17</v>
      </c>
      <c r="B88" s="20">
        <v>14</v>
      </c>
    </row>
    <row r="89" spans="1:13" hidden="1" x14ac:dyDescent="0.25">
      <c r="A89" s="5">
        <v>55.1</v>
      </c>
      <c r="B89" s="7">
        <v>6.3548897421851682E-3</v>
      </c>
    </row>
    <row r="90" spans="1:13" hidden="1" x14ac:dyDescent="0.25">
      <c r="A90" s="5">
        <v>61.079999999999991</v>
      </c>
      <c r="B90" s="7">
        <v>6.8311730010891421E-3</v>
      </c>
    </row>
    <row r="91" spans="1:13" hidden="1" x14ac:dyDescent="0.25">
      <c r="A91" s="5">
        <v>67.06</v>
      </c>
      <c r="B91" s="7">
        <v>7.2924713850065666E-3</v>
      </c>
    </row>
    <row r="92" spans="1:13" hidden="1" x14ac:dyDescent="0.25">
      <c r="A92" s="5">
        <v>72.52</v>
      </c>
      <c r="B92" s="7">
        <v>7.7136568659746498E-3</v>
      </c>
    </row>
    <row r="93" spans="1:13" hidden="1" x14ac:dyDescent="0.25">
      <c r="A93" s="5">
        <v>73.039999999999992</v>
      </c>
      <c r="B93" s="7">
        <v>7.730901348457872E-3</v>
      </c>
    </row>
    <row r="94" spans="1:13" hidden="1" x14ac:dyDescent="0.25">
      <c r="A94" s="5">
        <v>79.02</v>
      </c>
      <c r="B94" s="7">
        <v>7.9292128970149325E-3</v>
      </c>
    </row>
    <row r="95" spans="1:13" hidden="1" x14ac:dyDescent="0.25">
      <c r="A95" s="8">
        <v>85</v>
      </c>
      <c r="B95" s="10">
        <v>8.1275244455719931E-3</v>
      </c>
    </row>
    <row r="96" spans="1:13" hidden="1" x14ac:dyDescent="0.25"/>
    <row r="97" spans="1:5" ht="31.5" hidden="1" x14ac:dyDescent="0.5">
      <c r="A97" s="1" t="s">
        <v>18</v>
      </c>
      <c r="B97" s="1"/>
    </row>
    <row r="98" spans="1:5" hidden="1" x14ac:dyDescent="0.25">
      <c r="A98" s="2"/>
      <c r="B98" s="18" t="s">
        <v>16</v>
      </c>
    </row>
    <row r="99" spans="1:5" hidden="1" x14ac:dyDescent="0.25">
      <c r="A99" s="19" t="s">
        <v>17</v>
      </c>
      <c r="B99" s="20">
        <v>14</v>
      </c>
    </row>
    <row r="100" spans="1:5" hidden="1" x14ac:dyDescent="0.25">
      <c r="A100" s="5">
        <v>55.1</v>
      </c>
      <c r="B100" s="21">
        <v>5.3877823293132512E-4</v>
      </c>
    </row>
    <row r="101" spans="1:5" hidden="1" x14ac:dyDescent="0.25">
      <c r="A101" s="5">
        <v>61.079999999999991</v>
      </c>
      <c r="B101" s="21">
        <v>5.4846204118283936E-4</v>
      </c>
    </row>
    <row r="102" spans="1:5" hidden="1" x14ac:dyDescent="0.25">
      <c r="A102" s="5">
        <v>67.06</v>
      </c>
      <c r="B102" s="21">
        <v>5.5680797310567567E-4</v>
      </c>
    </row>
    <row r="103" spans="1:5" hidden="1" x14ac:dyDescent="0.25">
      <c r="A103" s="5">
        <v>72.52</v>
      </c>
      <c r="B103" s="21">
        <v>5.6442817181783054E-4</v>
      </c>
    </row>
    <row r="104" spans="1:5" hidden="1" x14ac:dyDescent="0.25">
      <c r="A104" s="5">
        <v>73.039999999999992</v>
      </c>
      <c r="B104" s="21">
        <v>5.6443051467351647E-4</v>
      </c>
    </row>
    <row r="105" spans="1:5" hidden="1" x14ac:dyDescent="0.25">
      <c r="A105" s="5">
        <v>79.02</v>
      </c>
      <c r="B105" s="21">
        <v>5.6445745751390294E-4</v>
      </c>
    </row>
    <row r="106" spans="1:5" hidden="1" x14ac:dyDescent="0.25">
      <c r="A106" s="8">
        <v>85</v>
      </c>
      <c r="B106" s="22">
        <v>5.6448440035428962E-4</v>
      </c>
    </row>
    <row r="107" spans="1:5" hidden="1" x14ac:dyDescent="0.25"/>
    <row r="108" spans="1:5" ht="28.9" customHeight="1" x14ac:dyDescent="0.5">
      <c r="A108" s="1" t="s">
        <v>19</v>
      </c>
      <c r="B108" s="1"/>
    </row>
    <row r="109" spans="1:5" x14ac:dyDescent="0.25">
      <c r="A109" s="23"/>
      <c r="B109" s="24" t="s">
        <v>20</v>
      </c>
      <c r="C109" s="24"/>
      <c r="D109" s="24" t="s">
        <v>21</v>
      </c>
      <c r="E109" s="25"/>
    </row>
    <row r="110" spans="1:5" x14ac:dyDescent="0.25">
      <c r="A110" s="5" t="s">
        <v>22</v>
      </c>
      <c r="B110" s="26">
        <f ca="1">1000 * (FORECAST( B29, OFFSET(B89:B95,MATCH(B29,A89:A95,1)-1,0,2), OFFSET(A89:A95,MATCH(B29,A89:A95,1)-1,0,2) ))*B28</f>
        <v>5.4766963748420006</v>
      </c>
      <c r="C110" s="26" t="s">
        <v>23</v>
      </c>
      <c r="D110" s="26">
        <f ca="1">1000 * FORECAST( B29, OFFSET(B89:B95,MATCH(B29,A89:A95,1)-1,0,2), OFFSET(A89:A95,MATCH(B29,A89:A95,1)-1,0,2) )*B28 / 453592</f>
        <v>1.2074058569908641E-5</v>
      </c>
      <c r="E110" s="21" t="s">
        <v>24</v>
      </c>
    </row>
    <row r="111" spans="1:5" x14ac:dyDescent="0.25">
      <c r="A111" s="5" t="s">
        <v>25</v>
      </c>
      <c r="B111" s="26">
        <f ca="1">(FORECAST( B29, OFFSET(B67:B73,MATCH(B29,A67:A73,1)-1,0,2), OFFSET(A67:A73,MATCH(B29,A67:A73,1)-1,0,2) ))*B28 / 60</f>
        <v>7.097065113738517</v>
      </c>
      <c r="C111" s="26" t="s">
        <v>26</v>
      </c>
      <c r="D111" s="26">
        <f ca="1">(FORECAST( B29, OFFSET(B67:B73,MATCH(B29,A67:A73,1)-1,0,2), OFFSET(A67:A73,MATCH(B29,A67:A73,1)-1,0,2) ))*B28 * 0.00220462 / 60</f>
        <v>1.564633169105021E-2</v>
      </c>
      <c r="E111" s="21" t="s">
        <v>27</v>
      </c>
    </row>
    <row r="112" spans="1:5" x14ac:dyDescent="0.25">
      <c r="A112" s="5" t="s">
        <v>28</v>
      </c>
      <c r="B112" s="26">
        <f ca="1">(FORECAST( B29, OFFSET(B45:B51,MATCH(B29,A45:A51,1)-1,0,2), OFFSET(A45:A51,MATCH(B29,A45:A51,1)-1,0,2) ))*B28 / 60</f>
        <v>26.424726516972733</v>
      </c>
      <c r="C112" s="26" t="s">
        <v>26</v>
      </c>
      <c r="D112" s="26">
        <f ca="1">(FORECAST( B29, OFFSET(B45:B51,MATCH(B29,A45:A51,1)-1,0,2), OFFSET(A45:A51,MATCH(B29,A45:A51,1)-1,0,2) ))*B28 * 0.00220462 / 60</f>
        <v>5.8256480573848433E-2</v>
      </c>
      <c r="E112" s="21" t="s">
        <v>27</v>
      </c>
    </row>
    <row r="113" spans="1:13" x14ac:dyDescent="0.25">
      <c r="A113" s="8" t="s">
        <v>29</v>
      </c>
      <c r="B113" s="27">
        <f ca="1">FORECAST( B29, OFFSET(B100:B106,MATCH(B29,A100:A106,1)-1,0,2), OFFSET(A100:A106,MATCH(B29,A100:A106,1)-1,0,2) )</f>
        <v>5.6442817181783054E-4</v>
      </c>
      <c r="C113" s="27" t="s">
        <v>30</v>
      </c>
      <c r="D113" s="27">
        <f ca="1">FORECAST( B29, OFFSET(B100:B106,MATCH(B29,A100:A106,1)-1,0,2), OFFSET(A100:A106,MATCH(B29,A100:A106,1)-1,0,2) )</f>
        <v>5.6442817181783054E-4</v>
      </c>
      <c r="E113" s="22" t="s">
        <v>30</v>
      </c>
    </row>
    <row r="116" spans="1:13" ht="31.5" hidden="1" x14ac:dyDescent="0.5">
      <c r="A116" s="1" t="s">
        <v>31</v>
      </c>
      <c r="B116" s="1"/>
    </row>
    <row r="117" spans="1:13" hidden="1" x14ac:dyDescent="0.25">
      <c r="A117" s="2"/>
      <c r="B117" s="28" t="s">
        <v>16</v>
      </c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18"/>
    </row>
    <row r="118" spans="1:13" hidden="1" x14ac:dyDescent="0.25">
      <c r="A118" s="19" t="s">
        <v>17</v>
      </c>
      <c r="B118" s="29">
        <v>6</v>
      </c>
      <c r="C118" s="29">
        <v>7</v>
      </c>
      <c r="D118" s="29">
        <v>8</v>
      </c>
      <c r="E118" s="29">
        <v>9</v>
      </c>
      <c r="F118" s="29">
        <v>10</v>
      </c>
      <c r="G118" s="29">
        <v>11</v>
      </c>
      <c r="H118" s="29">
        <v>12</v>
      </c>
      <c r="I118" s="29">
        <v>13</v>
      </c>
      <c r="J118" s="29">
        <v>13.5</v>
      </c>
      <c r="K118" s="29">
        <v>14</v>
      </c>
      <c r="L118" s="29">
        <v>14.5</v>
      </c>
      <c r="M118" s="20">
        <v>15</v>
      </c>
    </row>
    <row r="119" spans="1:13" hidden="1" x14ac:dyDescent="0.25">
      <c r="A119" s="5">
        <v>55.1</v>
      </c>
      <c r="B119" s="26">
        <v>3.6858822800428781</v>
      </c>
      <c r="C119" s="26">
        <v>2.8718617513649729</v>
      </c>
      <c r="D119" s="26">
        <v>2.2347025931956681</v>
      </c>
      <c r="E119" s="26">
        <v>1.7449837414849689</v>
      </c>
      <c r="F119" s="26">
        <v>1.3759656348192271</v>
      </c>
      <c r="G119" s="26">
        <v>1.103590214421112</v>
      </c>
      <c r="H119" s="26">
        <v>0.90648092414964476</v>
      </c>
      <c r="I119" s="26">
        <v>0.76594271050016216</v>
      </c>
      <c r="J119" s="26">
        <v>0.71177877656558297</v>
      </c>
      <c r="K119" s="26">
        <v>0.66596202260434567</v>
      </c>
      <c r="L119" s="26">
        <v>0.62690973954483742</v>
      </c>
      <c r="M119" s="21">
        <v>0.59320681223022209</v>
      </c>
    </row>
    <row r="120" spans="1:13" hidden="1" x14ac:dyDescent="0.25">
      <c r="A120" s="5">
        <v>61.079999999999991</v>
      </c>
      <c r="B120" s="26">
        <v>3.9433265989288091</v>
      </c>
      <c r="C120" s="26">
        <v>3.0687361024030819</v>
      </c>
      <c r="D120" s="26">
        <v>2.3815370663264348</v>
      </c>
      <c r="E120" s="26">
        <v>1.851404673134418</v>
      </c>
      <c r="F120" s="26">
        <v>1.4506956078989199</v>
      </c>
      <c r="G120" s="26">
        <v>1.154448058328158</v>
      </c>
      <c r="H120" s="26">
        <v>0.94038171476669008</v>
      </c>
      <c r="I120" s="26">
        <v>0.78889777019539775</v>
      </c>
      <c r="J120" s="26">
        <v>0.73123279371471717</v>
      </c>
      <c r="K120" s="26">
        <v>0.68307892023150263</v>
      </c>
      <c r="L120" s="26">
        <v>0.64274047148483637</v>
      </c>
      <c r="M120" s="21">
        <v>0.6086893631285748</v>
      </c>
    </row>
    <row r="121" spans="1:13" hidden="1" x14ac:dyDescent="0.25">
      <c r="A121" s="5">
        <v>67.06</v>
      </c>
      <c r="B121" s="26">
        <v>4.232717402546383</v>
      </c>
      <c r="C121" s="26">
        <v>3.2929605483988</v>
      </c>
      <c r="D121" s="26">
        <v>2.551482769905959</v>
      </c>
      <c r="E121" s="26">
        <v>1.977055495988949</v>
      </c>
      <c r="F121" s="26">
        <v>1.541131658205199</v>
      </c>
      <c r="G121" s="26">
        <v>1.21784569074847</v>
      </c>
      <c r="H121" s="26">
        <v>0.9840135304488612</v>
      </c>
      <c r="I121" s="26">
        <v>0.81913261677279658</v>
      </c>
      <c r="J121" s="26">
        <v>0.7568750506289772</v>
      </c>
      <c r="K121" s="26">
        <v>0.70538189182304034</v>
      </c>
      <c r="L121" s="26">
        <v>0.66284449290476655</v>
      </c>
      <c r="M121" s="21">
        <v>0.62762180033870441</v>
      </c>
    </row>
    <row r="122" spans="1:13" hidden="1" x14ac:dyDescent="0.25">
      <c r="A122" s="5">
        <v>72.52</v>
      </c>
      <c r="B122" s="26">
        <v>4.4969437884580801</v>
      </c>
      <c r="C122" s="26">
        <v>3.497687216481848</v>
      </c>
      <c r="D122" s="26">
        <v>2.7066505862176968</v>
      </c>
      <c r="E122" s="26">
        <v>2.0917801603343888</v>
      </c>
      <c r="F122" s="26">
        <v>1.6237037041370179</v>
      </c>
      <c r="G122" s="26">
        <v>1.2757304855670151</v>
      </c>
      <c r="H122" s="26">
        <v>1.023851275202148</v>
      </c>
      <c r="I122" s="26">
        <v>0.84673834625650857</v>
      </c>
      <c r="J122" s="26">
        <v>0.78028754607243211</v>
      </c>
      <c r="K122" s="26">
        <v>0.72574547458053118</v>
      </c>
      <c r="L122" s="26">
        <v>0.6812003385490506</v>
      </c>
      <c r="M122" s="21">
        <v>0.64490793866099683</v>
      </c>
    </row>
    <row r="123" spans="1:13" hidden="1" x14ac:dyDescent="0.25">
      <c r="A123" s="5">
        <v>73.039999999999992</v>
      </c>
      <c r="B123" s="26">
        <v>4.5290703967319992</v>
      </c>
      <c r="C123" s="26">
        <v>3.523237525531425</v>
      </c>
      <c r="D123" s="26">
        <v>2.7266351014113792</v>
      </c>
      <c r="E123" s="26">
        <v>2.1071307997784938</v>
      </c>
      <c r="F123" s="26">
        <v>1.635273798675738</v>
      </c>
      <c r="G123" s="26">
        <v>1.284294778782417</v>
      </c>
      <c r="H123" s="26">
        <v>1.0301059234141701</v>
      </c>
      <c r="I123" s="26">
        <v>0.85130091852296308</v>
      </c>
      <c r="J123" s="26">
        <v>0.78421111024336765</v>
      </c>
      <c r="K123" s="26">
        <v>0.72915495269710351</v>
      </c>
      <c r="L123" s="26">
        <v>0.68421082924464893</v>
      </c>
      <c r="M123" s="21">
        <v>0.64762471716124503</v>
      </c>
    </row>
    <row r="124" spans="1:13" hidden="1" x14ac:dyDescent="0.25">
      <c r="A124" s="5">
        <v>79.02</v>
      </c>
      <c r="B124" s="26">
        <v>4.8985263918820703</v>
      </c>
      <c r="C124" s="26">
        <v>3.8170660796015641</v>
      </c>
      <c r="D124" s="26">
        <v>2.9564570261387151</v>
      </c>
      <c r="E124" s="26">
        <v>2.283663153385699</v>
      </c>
      <c r="F124" s="26">
        <v>1.7683298858710259</v>
      </c>
      <c r="G124" s="26">
        <v>1.3827841507595431</v>
      </c>
      <c r="H124" s="26">
        <v>1.1020343778524271</v>
      </c>
      <c r="I124" s="26">
        <v>0.90377049958719113</v>
      </c>
      <c r="J124" s="26">
        <v>0.82933209820912634</v>
      </c>
      <c r="K124" s="26">
        <v>0.76836395103768518</v>
      </c>
      <c r="L124" s="26">
        <v>0.71883147224403054</v>
      </c>
      <c r="M124" s="21">
        <v>0.67886766991409941</v>
      </c>
    </row>
    <row r="125" spans="1:13" hidden="1" x14ac:dyDescent="0.25">
      <c r="A125" s="8">
        <v>85</v>
      </c>
      <c r="B125" s="27">
        <v>5.2679823870321414</v>
      </c>
      <c r="C125" s="27">
        <v>4.1108946336717036</v>
      </c>
      <c r="D125" s="27">
        <v>3.1862789508660518</v>
      </c>
      <c r="E125" s="27">
        <v>2.4601955069929038</v>
      </c>
      <c r="F125" s="27">
        <v>1.9013859730663141</v>
      </c>
      <c r="G125" s="27">
        <v>1.481273522736668</v>
      </c>
      <c r="H125" s="27">
        <v>1.173962832290683</v>
      </c>
      <c r="I125" s="27">
        <v>0.95624008065141908</v>
      </c>
      <c r="J125" s="27">
        <v>0.87445308617488515</v>
      </c>
      <c r="K125" s="27">
        <v>0.80757294937826696</v>
      </c>
      <c r="L125" s="27">
        <v>0.75345211524341216</v>
      </c>
      <c r="M125" s="22">
        <v>0.71011062266695379</v>
      </c>
    </row>
    <row r="126" spans="1:13" hidden="1" x14ac:dyDescent="0.25"/>
    <row r="127" spans="1:13" ht="28.9" customHeight="1" x14ac:dyDescent="0.5">
      <c r="A127" s="1" t="s">
        <v>32</v>
      </c>
      <c r="B127" s="1"/>
    </row>
    <row r="128" spans="1:13" x14ac:dyDescent="0.25">
      <c r="A128" s="23" t="s">
        <v>16</v>
      </c>
      <c r="B128" s="25" t="s">
        <v>33</v>
      </c>
    </row>
    <row r="129" spans="1:2" x14ac:dyDescent="0.25">
      <c r="A129" s="5">
        <v>6</v>
      </c>
      <c r="B129" s="21">
        <f ca="1">(FORECAST( B29, OFFSET(B119:B125,MATCH(B29,A119:A125,1)-1,0,2), OFFSET(A119:A125,MATCH(B29,A119:A125,1)-1,0,2) )) / 1000</f>
        <v>4.496943788458079E-3</v>
      </c>
    </row>
    <row r="130" spans="1:2" x14ac:dyDescent="0.25">
      <c r="A130" s="5">
        <v>7</v>
      </c>
      <c r="B130" s="21">
        <f ca="1">(FORECAST( B29, OFFSET(C119:C125,MATCH(B29,A119:A125,1)-1,0,2), OFFSET(A119:A125,MATCH(B29,A119:A125,1)-1,0,2) )) / 1000</f>
        <v>3.4976872164818474E-3</v>
      </c>
    </row>
    <row r="131" spans="1:2" x14ac:dyDescent="0.25">
      <c r="A131" s="5">
        <v>8</v>
      </c>
      <c r="B131" s="21">
        <f ca="1">(FORECAST( B29, OFFSET(D119:D125,MATCH(B29,A119:A125,1)-1,0,2), OFFSET(A119:A125,MATCH(B29,A119:A125,1)-1,0,2) )) / 1000</f>
        <v>2.7066505862176965E-3</v>
      </c>
    </row>
    <row r="132" spans="1:2" x14ac:dyDescent="0.25">
      <c r="A132" s="5">
        <v>9</v>
      </c>
      <c r="B132" s="21">
        <f ca="1">(FORECAST( B29, OFFSET(E119:E125,MATCH(B29,A119:A125,1)-1,0,2), OFFSET(A119:A125,MATCH(B29,A119:A125,1)-1,0,2) )) / 1000</f>
        <v>2.0917801603343887E-3</v>
      </c>
    </row>
    <row r="133" spans="1:2" x14ac:dyDescent="0.25">
      <c r="A133" s="5">
        <v>10</v>
      </c>
      <c r="B133" s="21">
        <f ca="1">(FORECAST( B29, OFFSET(F119:F125,MATCH(B29,A119:A125,1)-1,0,2), OFFSET(A119:A125,MATCH(B29,A119:A125,1)-1,0,2) )) / 1000</f>
        <v>1.6237037041370178E-3</v>
      </c>
    </row>
    <row r="134" spans="1:2" x14ac:dyDescent="0.25">
      <c r="A134" s="5">
        <v>11</v>
      </c>
      <c r="B134" s="21">
        <f ca="1">(FORECAST( B29, OFFSET(G119:G125,MATCH(B29,A119:A125,1)-1,0,2), OFFSET(A119:A125,MATCH(B29,A119:A125,1)-1,0,2) )) / 1000</f>
        <v>1.2757304855670149E-3</v>
      </c>
    </row>
    <row r="135" spans="1:2" x14ac:dyDescent="0.25">
      <c r="A135" s="5">
        <v>12</v>
      </c>
      <c r="B135" s="21">
        <f ca="1">(FORECAST( B29, OFFSET(H119:H125,MATCH(B29,A119:A125,1)-1,0,2), OFFSET(A119:A125,MATCH(B29,A119:A125,1)-1,0,2) )) / 1000</f>
        <v>1.0238512752021478E-3</v>
      </c>
    </row>
    <row r="136" spans="1:2" x14ac:dyDescent="0.25">
      <c r="A136" s="5">
        <v>13</v>
      </c>
      <c r="B136" s="21">
        <f ca="1">(FORECAST( B29, OFFSET(I119:I125,MATCH(B29,A119:A125,1)-1,0,2), OFFSET(A119:A125,MATCH(B29,A119:A125,1)-1,0,2) )) / 1000</f>
        <v>8.4673834625650858E-4</v>
      </c>
    </row>
    <row r="137" spans="1:2" x14ac:dyDescent="0.25">
      <c r="A137" s="5">
        <v>13.5</v>
      </c>
      <c r="B137" s="21">
        <f ca="1">(FORECAST( B29, OFFSET(J119:J125,MATCH(B29,A119:A125,1)-1,0,2), OFFSET(A119:A125,MATCH(B29,A119:A125,1)-1,0,2) )) / 1000</f>
        <v>7.8028754607243212E-4</v>
      </c>
    </row>
    <row r="138" spans="1:2" x14ac:dyDescent="0.25">
      <c r="A138" s="5">
        <v>14</v>
      </c>
      <c r="B138" s="21">
        <f ca="1">(FORECAST( B29, OFFSET(K119:K125,MATCH(B29,A119:A125,1)-1,0,2), OFFSET(A119:A125,MATCH(B29,A119:A125,1)-1,0,2) )) / 1000</f>
        <v>7.257454745805312E-4</v>
      </c>
    </row>
    <row r="139" spans="1:2" x14ac:dyDescent="0.25">
      <c r="A139" s="5">
        <v>14.5</v>
      </c>
      <c r="B139" s="21">
        <f ca="1">(FORECAST( B29, OFFSET(L119:L125,MATCH(B29,A119:A125,1)-1,0,2), OFFSET(A119:A125,MATCH(B29,A119:A125,1)-1,0,2) )) / 1000</f>
        <v>6.8120033854905063E-4</v>
      </c>
    </row>
    <row r="140" spans="1:2" x14ac:dyDescent="0.25">
      <c r="A140" s="8">
        <v>15</v>
      </c>
      <c r="B140" s="22">
        <f ca="1">(FORECAST( B29, OFFSET(M119:M125,MATCH(B29,A119:A125,1)-1,0,2), OFFSET(A119:A125,MATCH(B29,A119:A125,1)-1,0,2) )) / 1000</f>
        <v>6.4490793866099681E-4</v>
      </c>
    </row>
    <row r="142" spans="1:2" x14ac:dyDescent="0.25">
      <c r="A142" t="s">
        <v>46</v>
      </c>
    </row>
    <row r="144" spans="1:2" ht="28.9" customHeight="1" x14ac:dyDescent="0.5">
      <c r="A144" s="1" t="s">
        <v>34</v>
      </c>
      <c r="B144" s="1"/>
    </row>
    <row r="145" spans="1:2" x14ac:dyDescent="0.25">
      <c r="A145" s="23" t="s">
        <v>17</v>
      </c>
      <c r="B145" s="25" t="s">
        <v>35</v>
      </c>
    </row>
    <row r="146" spans="1:2" x14ac:dyDescent="0.25">
      <c r="A146" s="5">
        <v>55.1</v>
      </c>
      <c r="B146" s="7">
        <v>1</v>
      </c>
    </row>
    <row r="147" spans="1:2" x14ac:dyDescent="0.25">
      <c r="A147" s="5">
        <v>61.08</v>
      </c>
      <c r="B147" s="7">
        <v>1</v>
      </c>
    </row>
    <row r="148" spans="1:2" x14ac:dyDescent="0.25">
      <c r="A148" s="5">
        <v>67.06</v>
      </c>
      <c r="B148" s="7">
        <v>1</v>
      </c>
    </row>
    <row r="149" spans="1:2" x14ac:dyDescent="0.25">
      <c r="A149" s="5">
        <v>72.52</v>
      </c>
      <c r="B149" s="7">
        <v>1</v>
      </c>
    </row>
    <row r="150" spans="1:2" x14ac:dyDescent="0.25">
      <c r="A150" s="5">
        <v>73.039999999999992</v>
      </c>
      <c r="B150" s="7">
        <v>1</v>
      </c>
    </row>
    <row r="151" spans="1:2" x14ac:dyDescent="0.25">
      <c r="A151" s="5">
        <v>79.02</v>
      </c>
      <c r="B151" s="7">
        <v>1</v>
      </c>
    </row>
    <row r="152" spans="1:2" x14ac:dyDescent="0.25">
      <c r="A152" s="8">
        <v>85</v>
      </c>
      <c r="B152" s="10">
        <v>1</v>
      </c>
    </row>
    <row r="154" spans="1:2" ht="28.9" customHeight="1" x14ac:dyDescent="0.5">
      <c r="A154" s="1" t="s">
        <v>36</v>
      </c>
      <c r="B154" s="1"/>
    </row>
    <row r="155" spans="1:2" x14ac:dyDescent="0.25">
      <c r="A155" s="23" t="s">
        <v>17</v>
      </c>
      <c r="B155" s="25" t="s">
        <v>35</v>
      </c>
    </row>
    <row r="156" spans="1:2" x14ac:dyDescent="0.25">
      <c r="A156" s="5">
        <v>55.1</v>
      </c>
      <c r="B156" s="7">
        <v>1</v>
      </c>
    </row>
    <row r="157" spans="1:2" x14ac:dyDescent="0.25">
      <c r="A157" s="5">
        <v>61.08</v>
      </c>
      <c r="B157" s="7">
        <v>1</v>
      </c>
    </row>
    <row r="158" spans="1:2" x14ac:dyDescent="0.25">
      <c r="A158" s="5">
        <v>67.06</v>
      </c>
      <c r="B158" s="7">
        <v>1</v>
      </c>
    </row>
    <row r="159" spans="1:2" x14ac:dyDescent="0.25">
      <c r="A159" s="5">
        <v>72.52</v>
      </c>
      <c r="B159" s="7">
        <v>1</v>
      </c>
    </row>
    <row r="160" spans="1:2" x14ac:dyDescent="0.25">
      <c r="A160" s="5">
        <v>73.039999999999992</v>
      </c>
      <c r="B160" s="7">
        <v>1</v>
      </c>
    </row>
    <row r="161" spans="1:2" x14ac:dyDescent="0.25">
      <c r="A161" s="5">
        <v>79.02</v>
      </c>
      <c r="B161" s="7">
        <v>1</v>
      </c>
    </row>
    <row r="162" spans="1:2" x14ac:dyDescent="0.25">
      <c r="A162" s="8">
        <v>85</v>
      </c>
      <c r="B162" s="10">
        <v>1</v>
      </c>
    </row>
    <row r="164" spans="1:2" ht="28.9" customHeight="1" x14ac:dyDescent="0.5">
      <c r="A164" s="1" t="s">
        <v>37</v>
      </c>
      <c r="B164" s="1"/>
    </row>
    <row r="165" spans="1:2" x14ac:dyDescent="0.25">
      <c r="A165" s="23" t="s">
        <v>17</v>
      </c>
      <c r="B165" s="25" t="s">
        <v>35</v>
      </c>
    </row>
    <row r="166" spans="1:2" x14ac:dyDescent="0.25">
      <c r="A166" s="5">
        <v>55.1</v>
      </c>
      <c r="B166" s="7">
        <v>1</v>
      </c>
    </row>
    <row r="167" spans="1:2" x14ac:dyDescent="0.25">
      <c r="A167" s="5">
        <v>61.08</v>
      </c>
      <c r="B167" s="7">
        <v>1</v>
      </c>
    </row>
    <row r="168" spans="1:2" x14ac:dyDescent="0.25">
      <c r="A168" s="5">
        <v>67.06</v>
      </c>
      <c r="B168" s="7">
        <v>1</v>
      </c>
    </row>
    <row r="169" spans="1:2" x14ac:dyDescent="0.25">
      <c r="A169" s="5">
        <v>72.52</v>
      </c>
      <c r="B169" s="7">
        <v>1</v>
      </c>
    </row>
    <row r="170" spans="1:2" x14ac:dyDescent="0.25">
      <c r="A170" s="5">
        <v>73.039999999999992</v>
      </c>
      <c r="B170" s="7">
        <v>1</v>
      </c>
    </row>
    <row r="171" spans="1:2" x14ac:dyDescent="0.25">
      <c r="A171" s="5">
        <v>79.02</v>
      </c>
      <c r="B171" s="7">
        <v>1</v>
      </c>
    </row>
    <row r="172" spans="1:2" x14ac:dyDescent="0.25">
      <c r="A172" s="8">
        <v>85</v>
      </c>
      <c r="B172" s="10">
        <v>1</v>
      </c>
    </row>
    <row r="174" spans="1:2" ht="28.9" customHeight="1" x14ac:dyDescent="0.5">
      <c r="A174" s="1" t="s">
        <v>38</v>
      </c>
      <c r="B174" s="1"/>
    </row>
    <row r="175" spans="1:2" x14ac:dyDescent="0.25">
      <c r="A175" s="23" t="s">
        <v>17</v>
      </c>
      <c r="B175" s="25" t="s">
        <v>35</v>
      </c>
    </row>
    <row r="176" spans="1:2" x14ac:dyDescent="0.25">
      <c r="A176" s="5">
        <v>55.1</v>
      </c>
      <c r="B176" s="7">
        <v>1</v>
      </c>
    </row>
    <row r="177" spans="1:2" x14ac:dyDescent="0.25">
      <c r="A177" s="5">
        <v>60.083333333333343</v>
      </c>
      <c r="B177" s="7">
        <v>1</v>
      </c>
    </row>
    <row r="178" spans="1:2" x14ac:dyDescent="0.25">
      <c r="A178" s="5">
        <v>65.066666666666663</v>
      </c>
      <c r="B178" s="7">
        <v>1</v>
      </c>
    </row>
    <row r="179" spans="1:2" x14ac:dyDescent="0.25">
      <c r="A179" s="5">
        <v>70.05</v>
      </c>
      <c r="B179" s="7">
        <v>1</v>
      </c>
    </row>
    <row r="180" spans="1:2" x14ac:dyDescent="0.25">
      <c r="A180" s="5">
        <v>72.52</v>
      </c>
      <c r="B180" s="7">
        <v>1</v>
      </c>
    </row>
    <row r="181" spans="1:2" x14ac:dyDescent="0.25">
      <c r="A181" s="5">
        <v>75.033333333333331</v>
      </c>
      <c r="B181" s="7">
        <v>1</v>
      </c>
    </row>
    <row r="182" spans="1:2" x14ac:dyDescent="0.25">
      <c r="A182" s="5">
        <v>80.016666666666666</v>
      </c>
      <c r="B182" s="7">
        <v>1</v>
      </c>
    </row>
    <row r="183" spans="1:2" x14ac:dyDescent="0.25">
      <c r="A183" s="8">
        <v>85</v>
      </c>
      <c r="B183" s="10">
        <v>1</v>
      </c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SCT Stock 20...70psi</vt:lpstr>
      <vt:lpstr>SCT Stock 40...70psi</vt:lpstr>
      <vt:lpstr>SCT Stock 55.1...85psi</vt:lpstr>
      <vt:lpstr>SCT Return</vt:lpstr>
      <vt:lpstr>HP Tuners Stock 20...70psi</vt:lpstr>
      <vt:lpstr>HP Tuners Stock 40...70psi</vt:lpstr>
      <vt:lpstr>HP Tuners Stock 55.1...85psi</vt:lpstr>
      <vt:lpstr>HP Tuners Return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2022-09-19T04:28:49Z</dcterms:created>
  <dcterms:modified xsi:type="dcterms:W3CDTF">2022-09-19T04:56:06Z</dcterms:modified>
</cp:coreProperties>
</file>