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Tuning Data Locked\HP640M\"/>
    </mc:Choice>
  </mc:AlternateContent>
  <xr:revisionPtr revIDLastSave="0" documentId="8_{D08F6319-ADEA-403A-993A-E05B7906F22F}" xr6:coauthVersionLast="47" xr6:coauthVersionMax="47" xr10:uidLastSave="{00000000-0000-0000-0000-000000000000}"/>
  <bookViews>
    <workbookView xWindow="-120" yWindow="-120" windowWidth="29040" windowHeight="15840" tabRatio="725" xr2:uid="{00000000-000D-0000-FFFF-FFFF00000000}"/>
  </bookViews>
  <sheets>
    <sheet name="SCT Stock 20...70psi" sheetId="1" r:id="rId1"/>
    <sheet name="SCT Stock 40...70psi" sheetId="2" r:id="rId2"/>
    <sheet name="SCT Stock 55.1...85psi" sheetId="3" r:id="rId3"/>
    <sheet name="SCT Return" sheetId="4" r:id="rId4"/>
    <sheet name="HP Tuners Stock 20...70psi" sheetId="5" r:id="rId5"/>
    <sheet name="HP Tuners Stock 40...70psi" sheetId="6" r:id="rId6"/>
    <sheet name="HP Tuners Stock 55.1...85psi" sheetId="7" r:id="rId7"/>
    <sheet name="HP Tuners Return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0" i="8" l="1"/>
  <c r="B139" i="8"/>
  <c r="B138" i="8"/>
  <c r="B137" i="8"/>
  <c r="B136" i="8"/>
  <c r="B135" i="8"/>
  <c r="B134" i="8"/>
  <c r="B133" i="8"/>
  <c r="B132" i="8"/>
  <c r="B131" i="8"/>
  <c r="B130" i="8"/>
  <c r="B129" i="8"/>
  <c r="D113" i="8"/>
  <c r="B113" i="8"/>
  <c r="D112" i="8"/>
  <c r="B112" i="8"/>
  <c r="D111" i="8"/>
  <c r="B111" i="8"/>
  <c r="D110" i="8"/>
  <c r="B110" i="8"/>
  <c r="B82" i="7"/>
  <c r="B81" i="7"/>
  <c r="B80" i="7"/>
  <c r="B79" i="7"/>
  <c r="B78" i="7"/>
  <c r="B77" i="7"/>
  <c r="B76" i="7"/>
  <c r="B75" i="7"/>
  <c r="B74" i="7"/>
  <c r="B73" i="7"/>
  <c r="B72" i="7"/>
  <c r="B71" i="7"/>
  <c r="D56" i="7"/>
  <c r="B56" i="7"/>
  <c r="D55" i="7"/>
  <c r="B55" i="7"/>
  <c r="D54" i="7"/>
  <c r="B54" i="7"/>
  <c r="D53" i="7"/>
  <c r="B53" i="7"/>
  <c r="B82" i="6"/>
  <c r="B81" i="6"/>
  <c r="B80" i="6"/>
  <c r="B79" i="6"/>
  <c r="B78" i="6"/>
  <c r="B77" i="6"/>
  <c r="B76" i="6"/>
  <c r="B75" i="6"/>
  <c r="B74" i="6"/>
  <c r="B73" i="6"/>
  <c r="B72" i="6"/>
  <c r="B71" i="6"/>
  <c r="D56" i="6"/>
  <c r="B56" i="6"/>
  <c r="D55" i="6"/>
  <c r="B55" i="6"/>
  <c r="D54" i="6"/>
  <c r="B54" i="6"/>
  <c r="D53" i="6"/>
  <c r="B53" i="6"/>
  <c r="B82" i="5"/>
  <c r="B81" i="5"/>
  <c r="B80" i="5"/>
  <c r="B79" i="5"/>
  <c r="B78" i="5"/>
  <c r="B77" i="5"/>
  <c r="B76" i="5"/>
  <c r="B75" i="5"/>
  <c r="B74" i="5"/>
  <c r="B73" i="5"/>
  <c r="B72" i="5"/>
  <c r="B71" i="5"/>
  <c r="D56" i="5"/>
  <c r="B56" i="5"/>
  <c r="D55" i="5"/>
  <c r="B55" i="5"/>
  <c r="D54" i="5"/>
  <c r="B54" i="5"/>
  <c r="D53" i="5"/>
  <c r="B53" i="5"/>
  <c r="B140" i="4"/>
  <c r="B139" i="4"/>
  <c r="B138" i="4"/>
  <c r="B137" i="4"/>
  <c r="B136" i="4"/>
  <c r="B135" i="4"/>
  <c r="B134" i="4"/>
  <c r="B133" i="4"/>
  <c r="B132" i="4"/>
  <c r="B131" i="4"/>
  <c r="B130" i="4"/>
  <c r="B129" i="4"/>
  <c r="D113" i="4"/>
  <c r="B113" i="4"/>
  <c r="D112" i="4"/>
  <c r="B112" i="4"/>
  <c r="D111" i="4"/>
  <c r="B111" i="4"/>
  <c r="D110" i="4"/>
  <c r="B110" i="4"/>
  <c r="B82" i="3"/>
  <c r="B81" i="3"/>
  <c r="B80" i="3"/>
  <c r="B79" i="3"/>
  <c r="B78" i="3"/>
  <c r="B77" i="3"/>
  <c r="B76" i="3"/>
  <c r="B75" i="3"/>
  <c r="B74" i="3"/>
  <c r="B73" i="3"/>
  <c r="B72" i="3"/>
  <c r="B71" i="3"/>
  <c r="D56" i="3"/>
  <c r="B56" i="3"/>
  <c r="D55" i="3"/>
  <c r="B55" i="3"/>
  <c r="D54" i="3"/>
  <c r="B54" i="3"/>
  <c r="D53" i="3"/>
  <c r="B53" i="3"/>
  <c r="B82" i="2"/>
  <c r="B81" i="2"/>
  <c r="B80" i="2"/>
  <c r="B79" i="2"/>
  <c r="B78" i="2"/>
  <c r="B77" i="2"/>
  <c r="B76" i="2"/>
  <c r="B75" i="2"/>
  <c r="B74" i="2"/>
  <c r="B73" i="2"/>
  <c r="B72" i="2"/>
  <c r="B71" i="2"/>
  <c r="D56" i="2"/>
  <c r="B56" i="2"/>
  <c r="D55" i="2"/>
  <c r="B55" i="2"/>
  <c r="D54" i="2"/>
  <c r="B54" i="2"/>
  <c r="D53" i="2"/>
  <c r="B53" i="2"/>
  <c r="B85" i="1"/>
  <c r="B84" i="1"/>
  <c r="B83" i="1"/>
  <c r="B82" i="1"/>
  <c r="B81" i="1"/>
  <c r="B80" i="1"/>
  <c r="B79" i="1"/>
  <c r="B78" i="1"/>
  <c r="B77" i="1"/>
  <c r="B76" i="1"/>
  <c r="B75" i="1"/>
  <c r="B74" i="1"/>
  <c r="D58" i="1"/>
  <c r="B58" i="1"/>
  <c r="D57" i="1"/>
  <c r="B57" i="1"/>
  <c r="D56" i="1"/>
  <c r="B56" i="1"/>
  <c r="D55" i="1"/>
  <c r="B55" i="1"/>
</calcChain>
</file>

<file path=xl/sharedStrings.xml><?xml version="1.0" encoding="utf-8"?>
<sst xmlns="http://schemas.openxmlformats.org/spreadsheetml/2006/main" count="466" uniqueCount="52">
  <si>
    <t>HP640M Ford</t>
  </si>
  <si>
    <t>Injector Type:</t>
  </si>
  <si>
    <t>HP640M</t>
  </si>
  <si>
    <t>Matched Set:</t>
  </si>
  <si>
    <t>None selected</t>
  </si>
  <si>
    <t>Report Date:</t>
  </si>
  <si>
    <t>25/01/2023</t>
  </si>
  <si>
    <t>(c) Injectors Online Pty Ltd ATF Injectors Online Trust 2020</t>
  </si>
  <si>
    <t>Reference Voltage:</t>
  </si>
  <si>
    <t>V</t>
  </si>
  <si>
    <t>Reference Pressure:</t>
  </si>
  <si>
    <t>psi</t>
  </si>
  <si>
    <t>Fuel Density</t>
  </si>
  <si>
    <t>kg/L</t>
  </si>
  <si>
    <t>Edit to update</t>
  </si>
  <si>
    <t>Breakpoint CC flowed [cc/cycle]</t>
  </si>
  <si>
    <t>Voltage [V]</t>
  </si>
  <si>
    <t>Differential Pressure [psi]</t>
  </si>
  <si>
    <t>Minimum Pulse Width [s]</t>
  </si>
  <si>
    <t>Slope Scalars</t>
  </si>
  <si>
    <t>Metric</t>
  </si>
  <si>
    <t>Imperial</t>
  </si>
  <si>
    <t>Breakpoint</t>
  </si>
  <si>
    <t>mg/cycle</t>
  </si>
  <si>
    <t>lb/cycle</t>
  </si>
  <si>
    <t>High Flow Slope</t>
  </si>
  <si>
    <t>g/sec</t>
  </si>
  <si>
    <t>lb/sec</t>
  </si>
  <si>
    <t>Low Flow Slope</t>
  </si>
  <si>
    <t>Minimum Pulse Width</t>
  </si>
  <si>
    <t>sec</t>
  </si>
  <si>
    <t>High Flow Offsets at Pressure [ms]</t>
  </si>
  <si>
    <t>Injector Comp Batt Volt Offset</t>
  </si>
  <si>
    <t>Offset [s]</t>
  </si>
  <si>
    <t>Low Slope Multiplier</t>
  </si>
  <si>
    <t>Multiplier</t>
  </si>
  <si>
    <t>High Slope Multiplier</t>
  </si>
  <si>
    <t>Breakpoint Multiplier</t>
  </si>
  <si>
    <t>Offset Multiplier</t>
  </si>
  <si>
    <t>Differential Fuel Pressure</t>
  </si>
  <si>
    <t>Edit to update. Range 20 to 70</t>
  </si>
  <si>
    <t>Low Flow Offset [ms]</t>
  </si>
  <si>
    <t>Low Flow Slope [cc/min]</t>
  </si>
  <si>
    <t>High Flow Offset [ms]</t>
  </si>
  <si>
    <t>High Flow Slope [cc/min]</t>
  </si>
  <si>
    <t>Knee Offset [ms]</t>
  </si>
  <si>
    <t>For return style fuel systems, set all values in the following tables to 1.</t>
  </si>
  <si>
    <t>FNPW_Offset (Battery Offset)</t>
  </si>
  <si>
    <t>FNPW_LSCOMP (Low Flow Slope)</t>
  </si>
  <si>
    <t>FNPW_HSCOMP (High Flow Slope)</t>
  </si>
  <si>
    <t>FNPW_BKCOMP (Knee Flow Rate)</t>
  </si>
  <si>
    <t>Offset Multiplier (High Flow Offset)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</si>
</sst>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###"/>
    <numFmt numFmtId="166" formatCode="0.00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6" fontId="0" fillId="3" borderId="5" xfId="0" applyNumberFormat="1" applyFill="1" applyBorder="1"/>
    <xf numFmtId="166" fontId="0" fillId="3" borderId="8" xfId="0" applyNumberFormat="1" applyFill="1" applyBorder="1"/>
    <xf numFmtId="164" fontId="2" fillId="2" borderId="12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6" fontId="0" fillId="3" borderId="0" xfId="0" applyNumberFormat="1" applyFill="1"/>
    <xf numFmtId="166" fontId="0" fillId="3" borderId="7" xfId="0" applyNumberFormat="1" applyFill="1" applyBorder="1"/>
    <xf numFmtId="164" fontId="2" fillId="2" borderId="2" xfId="0" applyNumberFormat="1" applyFont="1" applyFill="1" applyBorder="1"/>
    <xf numFmtId="164" fontId="2" fillId="2" borderId="15" xfId="0" applyNumberFormat="1" applyFont="1" applyFill="1" applyBorder="1"/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C0EA75-C648-46A7-8A6F-E474D87FF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D804F9-1F34-48EF-89BC-5FD126CC2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75D9CF-2673-49DC-BA16-B564E6715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4EA77E-56A3-428F-8D7F-3FC2E3E9B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874453-10D3-41ED-AE46-9E75E4DC4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D4CC50-CFB6-49D6-BE64-077A2F438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941687-37B7-4DCE-97E3-463167580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8B0BF-534E-465A-8102-3369451C2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M126"/>
  <sheetViews>
    <sheetView tabSelected="1" workbookViewId="0">
      <selection activeCell="E12" sqref="E12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43.511299999999999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20</v>
      </c>
      <c r="B34" s="7">
        <v>4.7694459153687762E-3</v>
      </c>
    </row>
    <row r="35" spans="1:2" hidden="1" x14ac:dyDescent="0.25">
      <c r="A35" s="5">
        <v>30</v>
      </c>
      <c r="B35" s="7">
        <v>5.3644032694559231E-3</v>
      </c>
    </row>
    <row r="36" spans="1:2" hidden="1" x14ac:dyDescent="0.25">
      <c r="A36" s="5">
        <v>40</v>
      </c>
      <c r="B36" s="7">
        <v>6.3276250069306539E-3</v>
      </c>
    </row>
    <row r="37" spans="1:2" hidden="1" x14ac:dyDescent="0.25">
      <c r="A37" s="5">
        <v>43.511299999999999</v>
      </c>
      <c r="B37" s="7">
        <v>6.6658410556101567E-3</v>
      </c>
    </row>
    <row r="38" spans="1:2" hidden="1" x14ac:dyDescent="0.25">
      <c r="A38" s="5">
        <v>50</v>
      </c>
      <c r="B38" s="7">
        <v>7.4527514310631458E-3</v>
      </c>
    </row>
    <row r="39" spans="1:2" hidden="1" x14ac:dyDescent="0.25">
      <c r="A39" s="5">
        <v>60.000000000000007</v>
      </c>
      <c r="B39" s="7">
        <v>8.6975053881861233E-3</v>
      </c>
    </row>
    <row r="40" spans="1:2" hidden="1" x14ac:dyDescent="0.25">
      <c r="A40" s="8">
        <v>70</v>
      </c>
      <c r="B40" s="10">
        <v>1.0071498712061359E-2</v>
      </c>
    </row>
    <row r="41" spans="1:2" hidden="1" x14ac:dyDescent="0.25"/>
    <row r="42" spans="1:2" ht="31.5" hidden="1" x14ac:dyDescent="0.5">
      <c r="A42" s="1" t="s">
        <v>18</v>
      </c>
      <c r="B42" s="1"/>
    </row>
    <row r="43" spans="1:2" hidden="1" x14ac:dyDescent="0.25">
      <c r="A43" s="2"/>
      <c r="B43" s="18" t="s">
        <v>16</v>
      </c>
    </row>
    <row r="44" spans="1:2" hidden="1" x14ac:dyDescent="0.25">
      <c r="A44" s="19" t="s">
        <v>17</v>
      </c>
      <c r="B44" s="20">
        <v>14</v>
      </c>
    </row>
    <row r="45" spans="1:2" hidden="1" x14ac:dyDescent="0.25">
      <c r="A45" s="5">
        <v>20</v>
      </c>
      <c r="B45" s="21">
        <v>3.8533798337909623E-4</v>
      </c>
    </row>
    <row r="46" spans="1:2" hidden="1" x14ac:dyDescent="0.25">
      <c r="A46" s="5">
        <v>30</v>
      </c>
      <c r="B46" s="21">
        <v>3.8456096620941352E-4</v>
      </c>
    </row>
    <row r="47" spans="1:2" hidden="1" x14ac:dyDescent="0.25">
      <c r="A47" s="5">
        <v>40</v>
      </c>
      <c r="B47" s="21">
        <v>3.8365380091113062E-4</v>
      </c>
    </row>
    <row r="48" spans="1:2" hidden="1" x14ac:dyDescent="0.25">
      <c r="A48" s="5">
        <v>43.511299999999999</v>
      </c>
      <c r="B48" s="21">
        <v>3.8333526795994438E-4</v>
      </c>
    </row>
    <row r="49" spans="1:13" hidden="1" x14ac:dyDescent="0.25">
      <c r="A49" s="5">
        <v>50</v>
      </c>
      <c r="B49" s="21">
        <v>3.8244736482901531E-4</v>
      </c>
    </row>
    <row r="50" spans="1:13" hidden="1" x14ac:dyDescent="0.25">
      <c r="A50" s="5">
        <v>60.000000000000007</v>
      </c>
      <c r="B50" s="21">
        <v>3.8088727161337909E-4</v>
      </c>
    </row>
    <row r="51" spans="1:13" hidden="1" x14ac:dyDescent="0.25">
      <c r="A51" s="8">
        <v>70</v>
      </c>
      <c r="B51" s="22">
        <v>3.7855281116242211E-4</v>
      </c>
    </row>
    <row r="52" spans="1:13" hidden="1" x14ac:dyDescent="0.25"/>
    <row r="53" spans="1:13" ht="28.9" customHeight="1" x14ac:dyDescent="0.5">
      <c r="A53" s="1" t="s">
        <v>19</v>
      </c>
      <c r="B53" s="1"/>
    </row>
    <row r="54" spans="1:13" x14ac:dyDescent="0.25">
      <c r="A54" s="23"/>
      <c r="B54" s="24" t="s">
        <v>20</v>
      </c>
      <c r="C54" s="24"/>
      <c r="D54" s="24" t="s">
        <v>21</v>
      </c>
      <c r="E54" s="25"/>
    </row>
    <row r="55" spans="1:13" x14ac:dyDescent="0.25">
      <c r="A55" s="5" t="s">
        <v>22</v>
      </c>
      <c r="B55" s="26">
        <f>1000 * (0.00666584105561015)*B29</f>
        <v>4.7327471494832061</v>
      </c>
      <c r="C55" s="26" t="s">
        <v>23</v>
      </c>
      <c r="D55" s="26">
        <f>1000 * 0.00666584105561015*B29 / 453592</f>
        <v>1.0433929940305838E-5</v>
      </c>
      <c r="E55" s="21" t="s">
        <v>24</v>
      </c>
    </row>
    <row r="56" spans="1:13" x14ac:dyDescent="0.25">
      <c r="A56" s="5" t="s">
        <v>25</v>
      </c>
      <c r="B56" s="26">
        <f>(610.07568968281)*B29 / 60</f>
        <v>7.2192289945799182</v>
      </c>
      <c r="C56" s="26" t="s">
        <v>26</v>
      </c>
      <c r="D56" s="26">
        <f>(610.07568968281)*B29 * 0.00220462 / 60</f>
        <v>1.591565662603078E-2</v>
      </c>
      <c r="E56" s="21" t="s">
        <v>27</v>
      </c>
    </row>
    <row r="57" spans="1:13" x14ac:dyDescent="0.25">
      <c r="A57" s="5" t="s">
        <v>28</v>
      </c>
      <c r="B57" s="26">
        <f>(1469.11075620404)*B29 / 60</f>
        <v>17.384477281747806</v>
      </c>
      <c r="C57" s="26" t="s">
        <v>26</v>
      </c>
      <c r="D57" s="26">
        <f>(1469.11075620404)*B29 * 0.00220462 / 60</f>
        <v>3.8326166304886847E-2</v>
      </c>
      <c r="E57" s="21" t="s">
        <v>27</v>
      </c>
    </row>
    <row r="58" spans="1:13" x14ac:dyDescent="0.25">
      <c r="A58" s="8" t="s">
        <v>29</v>
      </c>
      <c r="B58" s="27">
        <f>0.000383335267959944</f>
        <v>3.83335267959944E-4</v>
      </c>
      <c r="C58" s="27" t="s">
        <v>30</v>
      </c>
      <c r="D58" s="27">
        <f>0.000383335267959944</f>
        <v>3.83335267959944E-4</v>
      </c>
      <c r="E58" s="22" t="s">
        <v>30</v>
      </c>
    </row>
    <row r="61" spans="1:13" ht="31.5" hidden="1" x14ac:dyDescent="0.5">
      <c r="A61" s="1" t="s">
        <v>31</v>
      </c>
      <c r="B61" s="1"/>
    </row>
    <row r="62" spans="1:13" hidden="1" x14ac:dyDescent="0.25">
      <c r="A62" s="2"/>
      <c r="B62" s="28" t="s">
        <v>16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18"/>
    </row>
    <row r="63" spans="1:13" hidden="1" x14ac:dyDescent="0.25">
      <c r="A63" s="19" t="s">
        <v>17</v>
      </c>
      <c r="B63" s="29">
        <v>15</v>
      </c>
      <c r="C63" s="29">
        <v>14.5</v>
      </c>
      <c r="D63" s="29">
        <v>14</v>
      </c>
      <c r="E63" s="29">
        <v>13.5</v>
      </c>
      <c r="F63" s="29">
        <v>13</v>
      </c>
      <c r="G63" s="29">
        <v>12</v>
      </c>
      <c r="H63" s="29">
        <v>11</v>
      </c>
      <c r="I63" s="29">
        <v>10</v>
      </c>
      <c r="J63" s="29">
        <v>9</v>
      </c>
      <c r="K63" s="29">
        <v>8</v>
      </c>
      <c r="L63" s="29">
        <v>7</v>
      </c>
      <c r="M63" s="20">
        <v>6</v>
      </c>
    </row>
    <row r="64" spans="1:13" hidden="1" x14ac:dyDescent="0.25">
      <c r="A64" s="5">
        <v>20</v>
      </c>
      <c r="B64" s="26">
        <v>0.76789593217608088</v>
      </c>
      <c r="C64" s="26">
        <v>0.81330087904965431</v>
      </c>
      <c r="D64" s="26">
        <v>0.86144887854237839</v>
      </c>
      <c r="E64" s="26">
        <v>0.91356847007926023</v>
      </c>
      <c r="F64" s="26">
        <v>0.97111724154528667</v>
      </c>
      <c r="G64" s="26">
        <v>1.10947791810448</v>
      </c>
      <c r="H64" s="26">
        <v>1.292772580499004</v>
      </c>
      <c r="I64" s="26">
        <v>1.5409076763672711</v>
      </c>
      <c r="J64" s="26">
        <v>1.877454428707088</v>
      </c>
      <c r="K64" s="26">
        <v>2.3296488358756191</v>
      </c>
      <c r="L64" s="26">
        <v>2.9283916715894178</v>
      </c>
      <c r="M64" s="21">
        <v>3.7082484849244062</v>
      </c>
    </row>
    <row r="65" spans="1:13" hidden="1" x14ac:dyDescent="0.25">
      <c r="A65" s="5">
        <v>30</v>
      </c>
      <c r="B65" s="26">
        <v>0.77447435473947335</v>
      </c>
      <c r="C65" s="26">
        <v>0.81688520815444865</v>
      </c>
      <c r="D65" s="26">
        <v>0.86295696603639327</v>
      </c>
      <c r="E65" s="26">
        <v>0.91409697263641299</v>
      </c>
      <c r="F65" s="26">
        <v>0.97194162066558898</v>
      </c>
      <c r="G65" s="26">
        <v>1.1154356541554871</v>
      </c>
      <c r="H65" s="26">
        <v>1.31111117739387</v>
      </c>
      <c r="I65" s="26">
        <v>1.5803050766279021</v>
      </c>
      <c r="J65" s="26">
        <v>1.9480190134641311</v>
      </c>
      <c r="K65" s="26">
        <v>2.4429194248684678</v>
      </c>
      <c r="L65" s="26">
        <v>3.0973375231662108</v>
      </c>
      <c r="M65" s="21">
        <v>3.947269296042025</v>
      </c>
    </row>
    <row r="66" spans="1:13" hidden="1" x14ac:dyDescent="0.25">
      <c r="A66" s="5">
        <v>40</v>
      </c>
      <c r="B66" s="26">
        <v>0.78143267437673625</v>
      </c>
      <c r="C66" s="26">
        <v>0.82120189347222183</v>
      </c>
      <c r="D66" s="26">
        <v>0.86573284848768273</v>
      </c>
      <c r="E66" s="26">
        <v>0.91661168850031616</v>
      </c>
      <c r="F66" s="26">
        <v>0.97565361104729742</v>
      </c>
      <c r="G66" s="26">
        <v>1.1266327361927611</v>
      </c>
      <c r="H66" s="26">
        <v>1.3377727734205831</v>
      </c>
      <c r="I66" s="26">
        <v>1.6318410475866869</v>
      </c>
      <c r="J66" s="26">
        <v>2.0352696589063601</v>
      </c>
      <c r="K66" s="26">
        <v>2.5781554829542568</v>
      </c>
      <c r="L66" s="26">
        <v>3.2942601706644199</v>
      </c>
      <c r="M66" s="21">
        <v>4.2210101483302616</v>
      </c>
    </row>
    <row r="67" spans="1:13" hidden="1" x14ac:dyDescent="0.25">
      <c r="A67" s="5">
        <v>43.511299999999999</v>
      </c>
      <c r="B67" s="26">
        <v>0.78387594915096848</v>
      </c>
      <c r="C67" s="26">
        <v>0.82271761118785147</v>
      </c>
      <c r="D67" s="26">
        <v>0.86670754409280404</v>
      </c>
      <c r="E67" s="26">
        <v>0.91749468068160844</v>
      </c>
      <c r="F67" s="26">
        <v>0.97695700223002668</v>
      </c>
      <c r="G67" s="26">
        <v>1.1305643676085091</v>
      </c>
      <c r="H67" s="26">
        <v>1.3471344596334429</v>
      </c>
      <c r="I67" s="26">
        <v>1.6499368730694459</v>
      </c>
      <c r="J67" s="26">
        <v>2.0659059780404898</v>
      </c>
      <c r="K67" s="26">
        <v>2.62564092002992</v>
      </c>
      <c r="L67" s="26">
        <v>3.3634056198804672</v>
      </c>
      <c r="M67" s="21">
        <v>4.3171287737942308</v>
      </c>
    </row>
    <row r="68" spans="1:13" hidden="1" x14ac:dyDescent="0.25">
      <c r="A68" s="5">
        <v>50</v>
      </c>
      <c r="B68" s="26">
        <v>0.79017602576185975</v>
      </c>
      <c r="C68" s="26">
        <v>0.82802800117914188</v>
      </c>
      <c r="D68" s="26">
        <v>0.87187433478628151</v>
      </c>
      <c r="E68" s="26">
        <v>0.92347998048656432</v>
      </c>
      <c r="F68" s="26">
        <v>0.98483894064326405</v>
      </c>
      <c r="G68" s="26">
        <v>1.145938056078738</v>
      </c>
      <c r="H68" s="26">
        <v>1.375704669197954</v>
      </c>
      <c r="I68" s="26">
        <v>1.698336543465581</v>
      </c>
      <c r="J68" s="26">
        <v>2.1416962177056531</v>
      </c>
      <c r="K68" s="26">
        <v>2.737311006101566</v>
      </c>
      <c r="L68" s="26">
        <v>3.520372998196108</v>
      </c>
      <c r="M68" s="21">
        <v>4.5297390588914368</v>
      </c>
    </row>
    <row r="69" spans="1:13" hidden="1" x14ac:dyDescent="0.25">
      <c r="A69" s="5">
        <v>60.000000000000007</v>
      </c>
      <c r="B69" s="26">
        <v>0.80140718306937897</v>
      </c>
      <c r="C69" s="26">
        <v>0.83809943442584001</v>
      </c>
      <c r="D69" s="26">
        <v>0.88213030655177382</v>
      </c>
      <c r="E69" s="26">
        <v>0.93544355817655711</v>
      </c>
      <c r="F69" s="26">
        <v>1.0002119964895571</v>
      </c>
      <c r="G69" s="26">
        <v>1.173950904237401</v>
      </c>
      <c r="H69" s="26">
        <v>1.4253104565093091</v>
      </c>
      <c r="I69" s="26">
        <v>1.7799188553786831</v>
      </c>
      <c r="J69" s="26">
        <v>2.2670690782783121</v>
      </c>
      <c r="K69" s="26">
        <v>2.9197188780003298</v>
      </c>
      <c r="L69" s="26">
        <v>3.774490782696275</v>
      </c>
      <c r="M69" s="21">
        <v>4.8716720958770434</v>
      </c>
    </row>
    <row r="70" spans="1:13" hidden="1" x14ac:dyDescent="0.25">
      <c r="A70" s="8">
        <v>70</v>
      </c>
      <c r="B70" s="27">
        <v>0.81878591619470464</v>
      </c>
      <c r="C70" s="27">
        <v>0.85579478492469774</v>
      </c>
      <c r="D70" s="27">
        <v>0.90164936610181767</v>
      </c>
      <c r="E70" s="27">
        <v>0.95847222328154713</v>
      </c>
      <c r="F70" s="27">
        <v>1.0286149684793191</v>
      </c>
      <c r="G70" s="27">
        <v>1.2194118132905949</v>
      </c>
      <c r="H70" s="27">
        <v>1.4974337658584129</v>
      </c>
      <c r="I70" s="27">
        <v>1.8897394668649099</v>
      </c>
      <c r="J70" s="27">
        <v>2.427052332351618</v>
      </c>
      <c r="K70" s="27">
        <v>3.143760553719424</v>
      </c>
      <c r="L70" s="27">
        <v>4.0779170977285997</v>
      </c>
      <c r="M70" s="22">
        <v>5.2712397064987986</v>
      </c>
    </row>
    <row r="71" spans="1:13" hidden="1" x14ac:dyDescent="0.25"/>
    <row r="72" spans="1:13" ht="28.9" customHeight="1" x14ac:dyDescent="0.5">
      <c r="A72" s="1" t="s">
        <v>32</v>
      </c>
      <c r="B72" s="1"/>
    </row>
    <row r="73" spans="1:13" x14ac:dyDescent="0.25">
      <c r="A73" s="23" t="s">
        <v>16</v>
      </c>
      <c r="B73" s="25" t="s">
        <v>33</v>
      </c>
    </row>
    <row r="74" spans="1:13" x14ac:dyDescent="0.25">
      <c r="A74" s="5">
        <v>15</v>
      </c>
      <c r="B74" s="21">
        <f ca="1">(FORECAST( 43.5113, OFFSET(B64:B70,MATCH(43.5113,A64:A70,1)-1,0,2), OFFSET(A64:A70,MATCH(43.5113,A64:A70,1)-1,0,2) )) / 1000</f>
        <v>7.8387594915096839E-4</v>
      </c>
    </row>
    <row r="75" spans="1:13" x14ac:dyDescent="0.25">
      <c r="A75" s="5">
        <v>14.5</v>
      </c>
      <c r="B75" s="21">
        <f ca="1">(FORECAST( 43.5113, OFFSET(C64:C70,MATCH(43.5113,A64:A70,1)-1,0,2), OFFSET(A64:A70,MATCH(43.5113,A64:A70,1)-1,0,2) )) / 1000</f>
        <v>8.2271761118785146E-4</v>
      </c>
    </row>
    <row r="76" spans="1:13" x14ac:dyDescent="0.25">
      <c r="A76" s="5">
        <v>14</v>
      </c>
      <c r="B76" s="21">
        <f ca="1">(FORECAST( 43.5113, OFFSET(D64:D70,MATCH(43.5113,A64:A70,1)-1,0,2), OFFSET(A64:A70,MATCH(43.5113,A64:A70,1)-1,0,2) )) / 1000</f>
        <v>8.66707544092804E-4</v>
      </c>
    </row>
    <row r="77" spans="1:13" x14ac:dyDescent="0.25">
      <c r="A77" s="5">
        <v>13.5</v>
      </c>
      <c r="B77" s="21">
        <f ca="1">(FORECAST( 43.5113, OFFSET(E64:E70,MATCH(43.5113,A64:A70,1)-1,0,2), OFFSET(A64:A70,MATCH(43.5113,A64:A70,1)-1,0,2) )) / 1000</f>
        <v>9.1749468068160844E-4</v>
      </c>
    </row>
    <row r="78" spans="1:13" x14ac:dyDescent="0.25">
      <c r="A78" s="5">
        <v>13</v>
      </c>
      <c r="B78" s="21">
        <f ca="1">(FORECAST( 43.5113, OFFSET(F64:F70,MATCH(43.5113,A64:A70,1)-1,0,2), OFFSET(A64:A70,MATCH(43.5113,A64:A70,1)-1,0,2) )) / 1000</f>
        <v>9.7695700223002658E-4</v>
      </c>
    </row>
    <row r="79" spans="1:13" x14ac:dyDescent="0.25">
      <c r="A79" s="5">
        <v>12</v>
      </c>
      <c r="B79" s="21">
        <f ca="1">(FORECAST( 43.5113, OFFSET(G64:G70,MATCH(43.5113,A64:A70,1)-1,0,2), OFFSET(A64:A70,MATCH(43.5113,A64:A70,1)-1,0,2) )) / 1000</f>
        <v>1.1305643676085091E-3</v>
      </c>
    </row>
    <row r="80" spans="1:13" x14ac:dyDescent="0.25">
      <c r="A80" s="5">
        <v>11</v>
      </c>
      <c r="B80" s="21">
        <f ca="1">(FORECAST( 43.5113, OFFSET(H64:H70,MATCH(43.5113,A64:A70,1)-1,0,2), OFFSET(A64:A70,MATCH(43.5113,A64:A70,1)-1,0,2) )) / 1000</f>
        <v>1.3471344596334429E-3</v>
      </c>
    </row>
    <row r="81" spans="1:2" x14ac:dyDescent="0.25">
      <c r="A81" s="5">
        <v>10</v>
      </c>
      <c r="B81" s="21">
        <f ca="1">(FORECAST( 43.5113, OFFSET(I64:I70,MATCH(43.5113,A64:A70,1)-1,0,2), OFFSET(A64:A70,MATCH(43.5113,A64:A70,1)-1,0,2) )) / 1000</f>
        <v>1.649936873069446E-3</v>
      </c>
    </row>
    <row r="82" spans="1:2" x14ac:dyDescent="0.25">
      <c r="A82" s="5">
        <v>9</v>
      </c>
      <c r="B82" s="21">
        <f ca="1">(FORECAST( 43.5113, OFFSET(J64:J70,MATCH(43.5113,A64:A70,1)-1,0,2), OFFSET(A64:A70,MATCH(43.5113,A64:A70,1)-1,0,2) )) / 1000</f>
        <v>2.06590597804049E-3</v>
      </c>
    </row>
    <row r="83" spans="1:2" x14ac:dyDescent="0.25">
      <c r="A83" s="5">
        <v>8</v>
      </c>
      <c r="B83" s="21">
        <f ca="1">(FORECAST( 43.5113, OFFSET(K64:K70,MATCH(43.5113,A64:A70,1)-1,0,2), OFFSET(A64:A70,MATCH(43.5113,A64:A70,1)-1,0,2) )) / 1000</f>
        <v>2.6256409200299201E-3</v>
      </c>
    </row>
    <row r="84" spans="1:2" x14ac:dyDescent="0.25">
      <c r="A84" s="5">
        <v>7</v>
      </c>
      <c r="B84" s="21">
        <f ca="1">(FORECAST( 43.5113, OFFSET(L64:L70,MATCH(43.5113,A64:A70,1)-1,0,2), OFFSET(A64:A70,MATCH(43.5113,A64:A70,1)-1,0,2) )) / 1000</f>
        <v>3.3634056198804671E-3</v>
      </c>
    </row>
    <row r="85" spans="1:2" x14ac:dyDescent="0.25">
      <c r="A85" s="8">
        <v>6</v>
      </c>
      <c r="B85" s="22">
        <f ca="1">(FORECAST( 43.5113, OFFSET(M64:M70,MATCH(43.5113,A64:A70,1)-1,0,2), OFFSET(A64:A70,MATCH(43.5113,A64:A70,1)-1,0,2) )) / 1000</f>
        <v>4.3171287737942309E-3</v>
      </c>
    </row>
    <row r="87" spans="1:2" ht="28.9" customHeight="1" x14ac:dyDescent="0.5">
      <c r="A87" s="1" t="s">
        <v>34</v>
      </c>
      <c r="B87" s="1"/>
    </row>
    <row r="88" spans="1:2" x14ac:dyDescent="0.25">
      <c r="A88" s="23" t="s">
        <v>17</v>
      </c>
      <c r="B88" s="25" t="s">
        <v>35</v>
      </c>
    </row>
    <row r="89" spans="1:2" x14ac:dyDescent="0.25">
      <c r="A89" s="5">
        <v>70</v>
      </c>
      <c r="B89" s="7">
        <v>1.028556293911713</v>
      </c>
    </row>
    <row r="90" spans="1:2" x14ac:dyDescent="0.25">
      <c r="A90" s="5">
        <v>60</v>
      </c>
      <c r="B90" s="7">
        <v>1.031201647072661</v>
      </c>
    </row>
    <row r="91" spans="1:2" x14ac:dyDescent="0.25">
      <c r="A91" s="5">
        <v>50</v>
      </c>
      <c r="B91" s="7">
        <v>1.0141954194392719</v>
      </c>
    </row>
    <row r="92" spans="1:2" x14ac:dyDescent="0.25">
      <c r="A92" s="5">
        <v>43.511299999999999</v>
      </c>
      <c r="B92" s="7">
        <v>1</v>
      </c>
    </row>
    <row r="93" spans="1:2" x14ac:dyDescent="0.25">
      <c r="A93" s="5">
        <v>40</v>
      </c>
      <c r="B93" s="7">
        <v>0.96938253016937248</v>
      </c>
    </row>
    <row r="94" spans="1:2" x14ac:dyDescent="0.25">
      <c r="A94" s="5">
        <v>30</v>
      </c>
      <c r="B94" s="7">
        <v>0.88218556656436153</v>
      </c>
    </row>
    <row r="95" spans="1:2" x14ac:dyDescent="0.25">
      <c r="A95" s="8">
        <v>20</v>
      </c>
      <c r="B95" s="10">
        <v>0.71195048939005223</v>
      </c>
    </row>
    <row r="97" spans="1:2" ht="28.9" customHeight="1" x14ac:dyDescent="0.5">
      <c r="A97" s="1" t="s">
        <v>36</v>
      </c>
      <c r="B97" s="1"/>
    </row>
    <row r="98" spans="1:2" x14ac:dyDescent="0.25">
      <c r="A98" s="23" t="s">
        <v>17</v>
      </c>
      <c r="B98" s="25" t="s">
        <v>35</v>
      </c>
    </row>
    <row r="99" spans="1:2" x14ac:dyDescent="0.25">
      <c r="A99" s="5">
        <v>70</v>
      </c>
      <c r="B99" s="7">
        <v>1.2704150735051289</v>
      </c>
    </row>
    <row r="100" spans="1:2" x14ac:dyDescent="0.25">
      <c r="A100" s="5">
        <v>60</v>
      </c>
      <c r="B100" s="7">
        <v>1.177519419160066</v>
      </c>
    </row>
    <row r="101" spans="1:2" x14ac:dyDescent="0.25">
      <c r="A101" s="5">
        <v>50</v>
      </c>
      <c r="B101" s="7">
        <v>1.0711692008147291</v>
      </c>
    </row>
    <row r="102" spans="1:2" x14ac:dyDescent="0.25">
      <c r="A102" s="5">
        <v>43.511299999999999</v>
      </c>
      <c r="B102" s="7">
        <v>1</v>
      </c>
    </row>
    <row r="103" spans="1:2" x14ac:dyDescent="0.25">
      <c r="A103" s="5">
        <v>40</v>
      </c>
      <c r="B103" s="7">
        <v>0.95671763574787405</v>
      </c>
    </row>
    <row r="104" spans="1:2" x14ac:dyDescent="0.25">
      <c r="A104" s="5">
        <v>30</v>
      </c>
      <c r="B104" s="7">
        <v>0.83345171072829183</v>
      </c>
    </row>
    <row r="105" spans="1:2" x14ac:dyDescent="0.25">
      <c r="A105" s="8">
        <v>20</v>
      </c>
      <c r="B105" s="10">
        <v>0.71044669334191413</v>
      </c>
    </row>
    <row r="107" spans="1:2" ht="28.9" customHeight="1" x14ac:dyDescent="0.5">
      <c r="A107" s="1" t="s">
        <v>37</v>
      </c>
      <c r="B107" s="1"/>
    </row>
    <row r="108" spans="1:2" x14ac:dyDescent="0.25">
      <c r="A108" s="23" t="s">
        <v>17</v>
      </c>
      <c r="B108" s="25" t="s">
        <v>35</v>
      </c>
    </row>
    <row r="109" spans="1:2" x14ac:dyDescent="0.25">
      <c r="A109" s="5">
        <v>70</v>
      </c>
      <c r="B109" s="7">
        <v>1.510911920647269</v>
      </c>
    </row>
    <row r="110" spans="1:2" x14ac:dyDescent="0.25">
      <c r="A110" s="5">
        <v>60</v>
      </c>
      <c r="B110" s="7">
        <v>1.304787395262907</v>
      </c>
    </row>
    <row r="111" spans="1:2" x14ac:dyDescent="0.25">
      <c r="A111" s="5">
        <v>50</v>
      </c>
      <c r="B111" s="7">
        <v>1.1180511759713661</v>
      </c>
    </row>
    <row r="112" spans="1:2" x14ac:dyDescent="0.25">
      <c r="A112" s="5">
        <v>43.511299999999999</v>
      </c>
      <c r="B112" s="7">
        <v>1</v>
      </c>
    </row>
    <row r="113" spans="1:2" x14ac:dyDescent="0.25">
      <c r="A113" s="5">
        <v>40</v>
      </c>
      <c r="B113" s="7">
        <v>0.94926130913444895</v>
      </c>
    </row>
    <row r="114" spans="1:2" x14ac:dyDescent="0.25">
      <c r="A114" s="5">
        <v>30</v>
      </c>
      <c r="B114" s="7">
        <v>0.80476015325044292</v>
      </c>
    </row>
    <row r="115" spans="1:2" x14ac:dyDescent="0.25">
      <c r="A115" s="8">
        <v>20</v>
      </c>
      <c r="B115" s="10">
        <v>0.71550549669267594</v>
      </c>
    </row>
    <row r="117" spans="1:2" ht="28.9" customHeight="1" x14ac:dyDescent="0.5">
      <c r="A117" s="1" t="s">
        <v>38</v>
      </c>
      <c r="B117" s="1"/>
    </row>
    <row r="118" spans="1:2" x14ac:dyDescent="0.25">
      <c r="A118" s="23" t="s">
        <v>17</v>
      </c>
      <c r="B118" s="25" t="s">
        <v>35</v>
      </c>
    </row>
    <row r="119" spans="1:2" x14ac:dyDescent="0.25">
      <c r="A119" s="5">
        <v>70</v>
      </c>
      <c r="B119" s="7">
        <v>1.040315585398057</v>
      </c>
    </row>
    <row r="120" spans="1:2" x14ac:dyDescent="0.25">
      <c r="A120" s="5">
        <v>61.666666666666671</v>
      </c>
      <c r="B120" s="7">
        <v>1.021548144097663</v>
      </c>
    </row>
    <row r="121" spans="1:2" x14ac:dyDescent="0.25">
      <c r="A121" s="5">
        <v>53.333333333333343</v>
      </c>
      <c r="B121" s="7">
        <v>1.009024067982399</v>
      </c>
    </row>
    <row r="122" spans="1:2" x14ac:dyDescent="0.25">
      <c r="A122" s="5">
        <v>45</v>
      </c>
      <c r="B122" s="7">
        <v>1.0013673990074781</v>
      </c>
    </row>
    <row r="123" spans="1:2" x14ac:dyDescent="0.25">
      <c r="A123" s="5">
        <v>43.511299999999999</v>
      </c>
      <c r="B123" s="7">
        <v>1</v>
      </c>
    </row>
    <row r="124" spans="1:2" x14ac:dyDescent="0.25">
      <c r="A124" s="5">
        <v>36.666666666666671</v>
      </c>
      <c r="B124" s="7">
        <v>0.99780780752573239</v>
      </c>
    </row>
    <row r="125" spans="1:2" x14ac:dyDescent="0.25">
      <c r="A125" s="5">
        <v>28.333333333333339</v>
      </c>
      <c r="B125" s="7">
        <v>0.99524837196102822</v>
      </c>
    </row>
    <row r="126" spans="1:2" x14ac:dyDescent="0.25">
      <c r="A126" s="8">
        <v>20</v>
      </c>
      <c r="B126" s="10">
        <v>0.9939325951570781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M119"/>
  <sheetViews>
    <sheetView workbookViewId="0">
      <selection activeCell="E10" sqref="E10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55.1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40</v>
      </c>
      <c r="B34" s="7">
        <v>6.3276250069306539E-3</v>
      </c>
    </row>
    <row r="35" spans="1:2" hidden="1" x14ac:dyDescent="0.25">
      <c r="A35" s="5">
        <v>46</v>
      </c>
      <c r="B35" s="7">
        <v>6.9676448034852378E-3</v>
      </c>
    </row>
    <row r="36" spans="1:2" hidden="1" x14ac:dyDescent="0.25">
      <c r="A36" s="5">
        <v>52</v>
      </c>
      <c r="B36" s="7">
        <v>7.6953047448521002E-3</v>
      </c>
    </row>
    <row r="37" spans="1:2" hidden="1" x14ac:dyDescent="0.25">
      <c r="A37" s="5">
        <v>58</v>
      </c>
      <c r="B37" s="7">
        <v>8.4229646862189634E-3</v>
      </c>
    </row>
    <row r="38" spans="1:2" hidden="1" x14ac:dyDescent="0.25">
      <c r="A38" s="5">
        <v>63.999999999999993</v>
      </c>
      <c r="B38" s="7">
        <v>9.247102717736216E-3</v>
      </c>
    </row>
    <row r="39" spans="1:2" hidden="1" x14ac:dyDescent="0.25">
      <c r="A39" s="8">
        <v>70</v>
      </c>
      <c r="B39" s="10">
        <v>1.0071498712061359E-2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40</v>
      </c>
      <c r="B44" s="21">
        <v>3.8365380091113062E-4</v>
      </c>
    </row>
    <row r="45" spans="1:2" hidden="1" x14ac:dyDescent="0.25">
      <c r="A45" s="5">
        <v>46</v>
      </c>
      <c r="B45" s="21">
        <v>3.8299473821333009E-4</v>
      </c>
    </row>
    <row r="46" spans="1:2" hidden="1" x14ac:dyDescent="0.25">
      <c r="A46" s="5">
        <v>52</v>
      </c>
      <c r="B46" s="21">
        <v>3.8217367813685822E-4</v>
      </c>
    </row>
    <row r="47" spans="1:2" hidden="1" x14ac:dyDescent="0.25">
      <c r="A47" s="5">
        <v>58</v>
      </c>
      <c r="B47" s="21">
        <v>3.8135261806038629E-4</v>
      </c>
    </row>
    <row r="48" spans="1:2" hidden="1" x14ac:dyDescent="0.25">
      <c r="A48" s="5">
        <v>63.999999999999993</v>
      </c>
      <c r="B48" s="21">
        <v>3.7995348743299619E-4</v>
      </c>
    </row>
    <row r="49" spans="1:13" hidden="1" x14ac:dyDescent="0.25">
      <c r="A49" s="8">
        <v>70</v>
      </c>
      <c r="B49" s="22">
        <v>3.7855281116242211E-4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(0.00807126238122498)*B29</f>
        <v>5.7305962906697347</v>
      </c>
      <c r="C53" s="26" t="s">
        <v>23</v>
      </c>
      <c r="D53" s="26">
        <f>1000 * 0.00807126238122498*B29 / 453592</f>
        <v>1.2633812524625071E-5</v>
      </c>
      <c r="E53" s="21" t="s">
        <v>24</v>
      </c>
    </row>
    <row r="54" spans="1:13" x14ac:dyDescent="0.25">
      <c r="A54" s="5" t="s">
        <v>25</v>
      </c>
      <c r="B54" s="26">
        <f>(687.620061045882)*B29 / 60</f>
        <v>8.1368373890429364</v>
      </c>
      <c r="C54" s="26" t="s">
        <v>26</v>
      </c>
      <c r="D54" s="26">
        <f>(687.620061045882)*B29 * 0.00220462 / 60</f>
        <v>1.793863444463184E-2</v>
      </c>
      <c r="E54" s="21" t="s">
        <v>27</v>
      </c>
    </row>
    <row r="55" spans="1:13" x14ac:dyDescent="0.25">
      <c r="A55" s="5" t="s">
        <v>28</v>
      </c>
      <c r="B55" s="26">
        <f>(1506.35148911962)*B29 / 60</f>
        <v>17.825159287915501</v>
      </c>
      <c r="C55" s="26" t="s">
        <v>26</v>
      </c>
      <c r="D55" s="26">
        <f>(1506.35148911962)*B29 * 0.00220462 / 60</f>
        <v>3.9297702669324273E-2</v>
      </c>
      <c r="E55" s="21" t="s">
        <v>27</v>
      </c>
    </row>
    <row r="56" spans="1:13" x14ac:dyDescent="0.25">
      <c r="A56" s="8" t="s">
        <v>29</v>
      </c>
      <c r="B56" s="27">
        <f>0.000381749463764014</f>
        <v>3.8174946376401397E-4</v>
      </c>
      <c r="C56" s="27" t="s">
        <v>30</v>
      </c>
      <c r="D56" s="27">
        <f>0.000381749463764014</f>
        <v>3.8174946376401397E-4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40</v>
      </c>
      <c r="B62" s="26">
        <v>0.78143267437673625</v>
      </c>
      <c r="C62" s="26">
        <v>0.82120189347222183</v>
      </c>
      <c r="D62" s="26">
        <v>0.86573284848768273</v>
      </c>
      <c r="E62" s="26">
        <v>0.91661168850031616</v>
      </c>
      <c r="F62" s="26">
        <v>0.97565361104729742</v>
      </c>
      <c r="G62" s="26">
        <v>1.1266327361927611</v>
      </c>
      <c r="H62" s="26">
        <v>1.3377727734205831</v>
      </c>
      <c r="I62" s="26">
        <v>1.6318410475866869</v>
      </c>
      <c r="J62" s="26">
        <v>2.0352696589063601</v>
      </c>
      <c r="K62" s="26">
        <v>2.5781554829542568</v>
      </c>
      <c r="L62" s="26">
        <v>3.2942601706644199</v>
      </c>
      <c r="M62" s="21">
        <v>4.2210101483302616</v>
      </c>
    </row>
    <row r="63" spans="1:13" hidden="1" x14ac:dyDescent="0.25">
      <c r="A63" s="5">
        <v>46</v>
      </c>
      <c r="B63" s="26">
        <v>0.7862921851154252</v>
      </c>
      <c r="C63" s="26">
        <v>0.82475421090582623</v>
      </c>
      <c r="D63" s="26">
        <v>0.86868901025995227</v>
      </c>
      <c r="E63" s="26">
        <v>0.91979001515065473</v>
      </c>
      <c r="F63" s="26">
        <v>0.97997970601076667</v>
      </c>
      <c r="G63" s="26">
        <v>1.1364603096703001</v>
      </c>
      <c r="H63" s="26">
        <v>1.358091633900304</v>
      </c>
      <c r="I63" s="26">
        <v>1.6684992667219509</v>
      </c>
      <c r="J63" s="26">
        <v>2.0949735715157751</v>
      </c>
      <c r="K63" s="26">
        <v>2.6684696870216769</v>
      </c>
      <c r="L63" s="26">
        <v>3.4236075273389459</v>
      </c>
      <c r="M63" s="21">
        <v>4.3986717819262431</v>
      </c>
    </row>
    <row r="64" spans="1:13" hidden="1" x14ac:dyDescent="0.25">
      <c r="A64" s="5">
        <v>52</v>
      </c>
      <c r="B64" s="26">
        <v>0.79211794608507691</v>
      </c>
      <c r="C64" s="26">
        <v>0.82966489631579976</v>
      </c>
      <c r="D64" s="26">
        <v>0.87346699704944608</v>
      </c>
      <c r="E64" s="26">
        <v>0.92532496315451906</v>
      </c>
      <c r="F64" s="26">
        <v>0.98726855795951263</v>
      </c>
      <c r="G64" s="26">
        <v>1.1506769292829571</v>
      </c>
      <c r="H64" s="26">
        <v>1.3845111868467801</v>
      </c>
      <c r="I64" s="26">
        <v>1.713255181837396</v>
      </c>
      <c r="J64" s="26">
        <v>2.1650575408005919</v>
      </c>
      <c r="K64" s="26">
        <v>2.7717316656415099</v>
      </c>
      <c r="L64" s="26">
        <v>3.5687557336246889</v>
      </c>
      <c r="M64" s="21">
        <v>4.5952726973740354</v>
      </c>
    </row>
    <row r="65" spans="1:13" hidden="1" x14ac:dyDescent="0.25">
      <c r="A65" s="5">
        <v>58</v>
      </c>
      <c r="B65" s="26">
        <v>0.7979437070547285</v>
      </c>
      <c r="C65" s="26">
        <v>0.8345755817257734</v>
      </c>
      <c r="D65" s="26">
        <v>0.8782449838389399</v>
      </c>
      <c r="E65" s="26">
        <v>0.9308599111583834</v>
      </c>
      <c r="F65" s="26">
        <v>0.99455740990825858</v>
      </c>
      <c r="G65" s="26">
        <v>1.164893548895614</v>
      </c>
      <c r="H65" s="26">
        <v>1.410930739793256</v>
      </c>
      <c r="I65" s="26">
        <v>1.75801109695284</v>
      </c>
      <c r="J65" s="26">
        <v>2.2351415100854091</v>
      </c>
      <c r="K65" s="26">
        <v>2.874993644261342</v>
      </c>
      <c r="L65" s="26">
        <v>3.7139039399104319</v>
      </c>
      <c r="M65" s="21">
        <v>4.7918736128218278</v>
      </c>
    </row>
    <row r="66" spans="1:13" hidden="1" x14ac:dyDescent="0.25">
      <c r="A66" s="5">
        <v>63.999999999999993</v>
      </c>
      <c r="B66" s="26">
        <v>0.8083586763195092</v>
      </c>
      <c r="C66" s="26">
        <v>0.84517757462538312</v>
      </c>
      <c r="D66" s="26">
        <v>0.88993793037179136</v>
      </c>
      <c r="E66" s="26">
        <v>0.94465502421855307</v>
      </c>
      <c r="F66" s="26">
        <v>1.0115731852854619</v>
      </c>
      <c r="G66" s="26">
        <v>1.192135267858679</v>
      </c>
      <c r="H66" s="26">
        <v>1.454159780248951</v>
      </c>
      <c r="I66" s="26">
        <v>1.823847099973174</v>
      </c>
      <c r="J66" s="26">
        <v>2.331062379907634</v>
      </c>
      <c r="K66" s="26">
        <v>3.0093355482879671</v>
      </c>
      <c r="L66" s="26">
        <v>3.895861308709204</v>
      </c>
      <c r="M66" s="21">
        <v>5.0314991401257458</v>
      </c>
    </row>
    <row r="67" spans="1:13" hidden="1" x14ac:dyDescent="0.25">
      <c r="A67" s="8">
        <v>70</v>
      </c>
      <c r="B67" s="27">
        <v>0.81878591619470464</v>
      </c>
      <c r="C67" s="27">
        <v>0.85579478492469774</v>
      </c>
      <c r="D67" s="27">
        <v>0.90164936610181767</v>
      </c>
      <c r="E67" s="27">
        <v>0.95847222328154713</v>
      </c>
      <c r="F67" s="27">
        <v>1.0286149684793191</v>
      </c>
      <c r="G67" s="27">
        <v>1.2194118132905949</v>
      </c>
      <c r="H67" s="27">
        <v>1.4974337658584129</v>
      </c>
      <c r="I67" s="27">
        <v>1.8897394668649099</v>
      </c>
      <c r="J67" s="27">
        <v>2.427052332351618</v>
      </c>
      <c r="K67" s="27">
        <v>3.143760553719424</v>
      </c>
      <c r="L67" s="27">
        <v>4.0779170977285997</v>
      </c>
      <c r="M67" s="22">
        <v>5.2712397064987986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15</v>
      </c>
      <c r="B71" s="21">
        <f ca="1">(FORECAST( 55.1, OFFSET(B62:B67,MATCH(55.1,A62:A67,1)-1,0,2), OFFSET(A62:A67,MATCH(55.1,A62:A67,1)-1,0,2) )) / 1000</f>
        <v>7.9512792258606361E-4</v>
      </c>
    </row>
    <row r="72" spans="1:13" x14ac:dyDescent="0.25">
      <c r="A72" s="5">
        <v>14.5</v>
      </c>
      <c r="B72" s="21">
        <f ca="1">(FORECAST( 55.1, OFFSET(C62:C67,MATCH(55.1,A62:A67,1)-1,0,2), OFFSET(A62:A67,MATCH(55.1,A62:A67,1)-1,0,2) )) / 1000</f>
        <v>8.3220208377761948E-4</v>
      </c>
    </row>
    <row r="73" spans="1:13" x14ac:dyDescent="0.25">
      <c r="A73" s="5">
        <v>14</v>
      </c>
      <c r="B73" s="21">
        <f ca="1">(FORECAST( 55.1, OFFSET(D62:D67,MATCH(55.1,A62:A67,1)-1,0,2), OFFSET(A62:A67,MATCH(55.1,A62:A67,1)-1,0,2) )) / 1000</f>
        <v>8.7593562355735126E-4</v>
      </c>
    </row>
    <row r="74" spans="1:13" x14ac:dyDescent="0.25">
      <c r="A74" s="5">
        <v>13.5</v>
      </c>
      <c r="B74" s="21">
        <f ca="1">(FORECAST( 55.1, OFFSET(E62:E67,MATCH(55.1,A62:A67,1)-1,0,2), OFFSET(A62:A67,MATCH(55.1,A62:A67,1)-1,0,2) )) / 1000</f>
        <v>9.2818468628984893E-4</v>
      </c>
    </row>
    <row r="75" spans="1:13" x14ac:dyDescent="0.25">
      <c r="A75" s="5">
        <v>13</v>
      </c>
      <c r="B75" s="21">
        <f ca="1">(FORECAST( 55.1, OFFSET(F62:F67,MATCH(55.1,A62:A67,1)-1,0,2), OFFSET(A62:A67,MATCH(55.1,A62:A67,1)-1,0,2) )) / 1000</f>
        <v>9.9103446479969809E-4</v>
      </c>
    </row>
    <row r="76" spans="1:13" x14ac:dyDescent="0.25">
      <c r="A76" s="5">
        <v>12</v>
      </c>
      <c r="B76" s="21">
        <f ca="1">(FORECAST( 55.1, OFFSET(G62:G67,MATCH(55.1,A62:A67,1)-1,0,2), OFFSET(A62:A67,MATCH(55.1,A62:A67,1)-1,0,2) )) / 1000</f>
        <v>1.1580221827494966E-3</v>
      </c>
    </row>
    <row r="77" spans="1:13" x14ac:dyDescent="0.25">
      <c r="A77" s="5">
        <v>11</v>
      </c>
      <c r="B77" s="21">
        <f ca="1">(FORECAST( 55.1, OFFSET(H62:H67,MATCH(55.1,A62:A67,1)-1,0,2), OFFSET(A62:A67,MATCH(55.1,A62:A67,1)-1,0,2) )) / 1000</f>
        <v>1.3981612892024593E-3</v>
      </c>
    </row>
    <row r="78" spans="1:13" x14ac:dyDescent="0.25">
      <c r="A78" s="5">
        <v>10</v>
      </c>
      <c r="B78" s="21">
        <f ca="1">(FORECAST( 55.1, OFFSET(I62:I67,MATCH(55.1,A62:A67,1)-1,0,2), OFFSET(A62:A67,MATCH(55.1,A62:A67,1)-1,0,2) )) / 1000</f>
        <v>1.7363790713137088E-3</v>
      </c>
    </row>
    <row r="79" spans="1:13" x14ac:dyDescent="0.25">
      <c r="A79" s="5">
        <v>9</v>
      </c>
      <c r="B79" s="21">
        <f ca="1">(FORECAST( 55.1, OFFSET(J62:J67,MATCH(55.1,A62:A67,1)-1,0,2), OFFSET(A62:A67,MATCH(55.1,A62:A67,1)-1,0,2) )) / 1000</f>
        <v>2.2012675915977472E-3</v>
      </c>
    </row>
    <row r="80" spans="1:13" x14ac:dyDescent="0.25">
      <c r="A80" s="5">
        <v>8</v>
      </c>
      <c r="B80" s="21">
        <f ca="1">(FORECAST( 55.1, OFFSET(K62:K67,MATCH(55.1,A62:A67,1)-1,0,2), OFFSET(A62:A67,MATCH(55.1,A62:A67,1)-1,0,2) )) / 1000</f>
        <v>2.8250836879284229E-3</v>
      </c>
    </row>
    <row r="81" spans="1:2" x14ac:dyDescent="0.25">
      <c r="A81" s="5">
        <v>7</v>
      </c>
      <c r="B81" s="21">
        <f ca="1">(FORECAST( 55.1, OFFSET(L62:L67,MATCH(55.1,A62:A67,1)-1,0,2), OFFSET(A62:A67,MATCH(55.1,A62:A67,1)-1,0,2) )) / 1000</f>
        <v>3.6437489735389895E-3</v>
      </c>
    </row>
    <row r="82" spans="1:2" x14ac:dyDescent="0.25">
      <c r="A82" s="8">
        <v>6</v>
      </c>
      <c r="B82" s="22">
        <f ca="1">(FORECAST( 55.1, OFFSET(M62:M67,MATCH(55.1,A62:A67,1)-1,0,2), OFFSET(A62:A67,MATCH(55.1,A62:A67,1)-1,0,2) )) / 1000</f>
        <v>4.6968498370220614E-3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70</v>
      </c>
      <c r="B86" s="7">
        <v>1.0031278394594301</v>
      </c>
    </row>
    <row r="87" spans="1:2" x14ac:dyDescent="0.25">
      <c r="A87" s="5">
        <v>64</v>
      </c>
      <c r="B87" s="7">
        <v>1.004675811553903</v>
      </c>
    </row>
    <row r="88" spans="1:2" x14ac:dyDescent="0.25">
      <c r="A88" s="5">
        <v>58</v>
      </c>
      <c r="B88" s="7">
        <v>1.006185528668069</v>
      </c>
    </row>
    <row r="89" spans="1:2" x14ac:dyDescent="0.25">
      <c r="A89" s="5">
        <v>52</v>
      </c>
      <c r="B89" s="7">
        <v>0.99338788314792548</v>
      </c>
    </row>
    <row r="90" spans="1:2" x14ac:dyDescent="0.25">
      <c r="A90" s="5">
        <v>46</v>
      </c>
      <c r="B90" s="7">
        <v>0.98059023762778164</v>
      </c>
    </row>
    <row r="91" spans="1:2" x14ac:dyDescent="0.25">
      <c r="A91" s="8">
        <v>40</v>
      </c>
      <c r="B91" s="10">
        <v>0.94541699745020125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70</v>
      </c>
      <c r="B95" s="7">
        <v>1.1271476736342101</v>
      </c>
    </row>
    <row r="96" spans="1:2" x14ac:dyDescent="0.25">
      <c r="A96" s="5">
        <v>64</v>
      </c>
      <c r="B96" s="7">
        <v>1.077695904899977</v>
      </c>
    </row>
    <row r="97" spans="1:2" x14ac:dyDescent="0.25">
      <c r="A97" s="5">
        <v>58</v>
      </c>
      <c r="B97" s="7">
        <v>1.0282203092908779</v>
      </c>
    </row>
    <row r="98" spans="1:2" x14ac:dyDescent="0.25">
      <c r="A98" s="5">
        <v>52</v>
      </c>
      <c r="B98" s="7">
        <v>0.96983346248216429</v>
      </c>
    </row>
    <row r="99" spans="1:2" x14ac:dyDescent="0.25">
      <c r="A99" s="5">
        <v>46</v>
      </c>
      <c r="B99" s="7">
        <v>0.91144661567345009</v>
      </c>
    </row>
    <row r="100" spans="1:2" x14ac:dyDescent="0.25">
      <c r="A100" s="8">
        <v>40</v>
      </c>
      <c r="B100" s="10">
        <v>0.84882656066319406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70</v>
      </c>
      <c r="B104" s="7">
        <v>1.2478219931852601</v>
      </c>
    </row>
    <row r="105" spans="1:2" x14ac:dyDescent="0.25">
      <c r="A105" s="5">
        <v>64</v>
      </c>
      <c r="B105" s="7">
        <v>1.1456823333170809</v>
      </c>
    </row>
    <row r="106" spans="1:2" x14ac:dyDescent="0.25">
      <c r="A106" s="5">
        <v>58</v>
      </c>
      <c r="B106" s="7">
        <v>1.043574634100868</v>
      </c>
    </row>
    <row r="107" spans="1:2" x14ac:dyDescent="0.25">
      <c r="A107" s="5">
        <v>52</v>
      </c>
      <c r="B107" s="7">
        <v>0.95342021871976113</v>
      </c>
    </row>
    <row r="108" spans="1:2" x14ac:dyDescent="0.25">
      <c r="A108" s="5">
        <v>46</v>
      </c>
      <c r="B108" s="7">
        <v>0.86326580333865366</v>
      </c>
    </row>
    <row r="109" spans="1:2" x14ac:dyDescent="0.25">
      <c r="A109" s="8">
        <v>40</v>
      </c>
      <c r="B109" s="10">
        <v>0.78396968256783472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70</v>
      </c>
      <c r="B113" s="7">
        <v>1.0293557447064861</v>
      </c>
    </row>
    <row r="114" spans="1:2" x14ac:dyDescent="0.25">
      <c r="A114" s="5">
        <v>65</v>
      </c>
      <c r="B114" s="7">
        <v>1.018213910178297</v>
      </c>
    </row>
    <row r="115" spans="1:2" x14ac:dyDescent="0.25">
      <c r="A115" s="5">
        <v>60</v>
      </c>
      <c r="B115" s="7">
        <v>1.007072075650109</v>
      </c>
    </row>
    <row r="116" spans="1:2" x14ac:dyDescent="0.25">
      <c r="A116" s="5">
        <v>55</v>
      </c>
      <c r="B116" s="7">
        <v>0.99990908793863764</v>
      </c>
    </row>
    <row r="117" spans="1:2" x14ac:dyDescent="0.25">
      <c r="A117" s="5">
        <v>50</v>
      </c>
      <c r="B117" s="7">
        <v>0.99536348487052506</v>
      </c>
    </row>
    <row r="118" spans="1:2" x14ac:dyDescent="0.25">
      <c r="A118" s="5">
        <v>45</v>
      </c>
      <c r="B118" s="7">
        <v>0.99081788180241237</v>
      </c>
    </row>
    <row r="119" spans="1:2" x14ac:dyDescent="0.25">
      <c r="A119" s="8">
        <v>40</v>
      </c>
      <c r="B119" s="10">
        <v>0.98835214050522002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M119"/>
  <sheetViews>
    <sheetView workbookViewId="0">
      <selection activeCell="B26" sqref="B26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72.52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55.1</v>
      </c>
      <c r="B34" s="7">
        <v>8.0712623812249813E-3</v>
      </c>
    </row>
    <row r="35" spans="1:2" hidden="1" x14ac:dyDescent="0.25">
      <c r="A35" s="5">
        <v>61.079999999999991</v>
      </c>
      <c r="B35" s="7">
        <v>8.8458966671646471E-3</v>
      </c>
    </row>
    <row r="36" spans="1:2" hidden="1" x14ac:dyDescent="0.25">
      <c r="A36" s="5">
        <v>67.06</v>
      </c>
      <c r="B36" s="7">
        <v>9.6675446748420418E-3</v>
      </c>
    </row>
    <row r="37" spans="1:2" hidden="1" x14ac:dyDescent="0.25">
      <c r="A37" s="5">
        <v>73.039999999999992</v>
      </c>
      <c r="B37" s="7">
        <v>1.0471119170655831E-2</v>
      </c>
    </row>
    <row r="38" spans="1:2" hidden="1" x14ac:dyDescent="0.25">
      <c r="A38" s="5">
        <v>79.02</v>
      </c>
      <c r="B38" s="7">
        <v>1.108492179190187E-2</v>
      </c>
    </row>
    <row r="39" spans="1:2" hidden="1" x14ac:dyDescent="0.25">
      <c r="A39" s="8">
        <v>85</v>
      </c>
      <c r="B39" s="10">
        <v>1.16987244131479E-2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55.1</v>
      </c>
      <c r="B44" s="21">
        <v>3.8174946376401419E-4</v>
      </c>
    </row>
    <row r="45" spans="1:2" hidden="1" x14ac:dyDescent="0.25">
      <c r="A45" s="5">
        <v>61.079999999999991</v>
      </c>
      <c r="B45" s="21">
        <v>3.8063514988467568E-4</v>
      </c>
    </row>
    <row r="46" spans="1:2" hidden="1" x14ac:dyDescent="0.25">
      <c r="A46" s="5">
        <v>67.06</v>
      </c>
      <c r="B46" s="21">
        <v>3.7923914253500351E-4</v>
      </c>
    </row>
    <row r="47" spans="1:2" hidden="1" x14ac:dyDescent="0.25">
      <c r="A47" s="5">
        <v>73.039999999999992</v>
      </c>
      <c r="B47" s="21">
        <v>3.7775687981677622E-4</v>
      </c>
    </row>
    <row r="48" spans="1:2" hidden="1" x14ac:dyDescent="0.25">
      <c r="A48" s="5">
        <v>79.02</v>
      </c>
      <c r="B48" s="21">
        <v>3.7536893572872058E-4</v>
      </c>
    </row>
    <row r="49" spans="1:13" hidden="1" x14ac:dyDescent="0.25">
      <c r="A49" s="8">
        <v>85</v>
      </c>
      <c r="B49" s="22">
        <v>3.7298099164066511E-4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(0.0104012431275415)*B29</f>
        <v>7.3848826205544649</v>
      </c>
      <c r="C53" s="26" t="s">
        <v>23</v>
      </c>
      <c r="D53" s="26">
        <f>1000 * 0.0104012431275415*B29 / 453592</f>
        <v>1.6280892565465142E-5</v>
      </c>
      <c r="E53" s="21" t="s">
        <v>24</v>
      </c>
    </row>
    <row r="54" spans="1:13" x14ac:dyDescent="0.25">
      <c r="A54" s="5" t="s">
        <v>25</v>
      </c>
      <c r="B54" s="26">
        <f>(789.061453161169)*B29 / 60</f>
        <v>9.337227195740498</v>
      </c>
      <c r="C54" s="26" t="s">
        <v>26</v>
      </c>
      <c r="D54" s="26">
        <f>(789.061453161169)*B29 * 0.00220462 / 60</f>
        <v>2.0585037820273419E-2</v>
      </c>
      <c r="E54" s="21" t="s">
        <v>27</v>
      </c>
    </row>
    <row r="55" spans="1:13" x14ac:dyDescent="0.25">
      <c r="A55" s="5" t="s">
        <v>28</v>
      </c>
      <c r="B55" s="26">
        <f>(1512.19384036625)*B29 / 60</f>
        <v>17.894293777667293</v>
      </c>
      <c r="C55" s="26" t="s">
        <v>26</v>
      </c>
      <c r="D55" s="26">
        <f>(1512.19384036625)*B29 * 0.00220462 / 60</f>
        <v>3.9450117948120859E-2</v>
      </c>
      <c r="E55" s="21" t="s">
        <v>27</v>
      </c>
    </row>
    <row r="56" spans="1:13" x14ac:dyDescent="0.25">
      <c r="A56" s="8" t="s">
        <v>29</v>
      </c>
      <c r="B56" s="27">
        <f>0.000377885772227056</f>
        <v>3.7788577222705601E-4</v>
      </c>
      <c r="C56" s="27" t="s">
        <v>30</v>
      </c>
      <c r="D56" s="27">
        <f>0.000377885772227056</f>
        <v>3.7788577222705601E-4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55.1</v>
      </c>
      <c r="B62" s="26">
        <v>0.79512792258606357</v>
      </c>
      <c r="C62" s="26">
        <v>0.83220208377761951</v>
      </c>
      <c r="D62" s="26">
        <v>0.87593562355735122</v>
      </c>
      <c r="E62" s="26">
        <v>0.92818468628984907</v>
      </c>
      <c r="F62" s="26">
        <v>0.99103446479969803</v>
      </c>
      <c r="G62" s="26">
        <v>1.1580221827494961</v>
      </c>
      <c r="H62" s="26">
        <v>1.39816128920246</v>
      </c>
      <c r="I62" s="26">
        <v>1.7363790713137091</v>
      </c>
      <c r="J62" s="26">
        <v>2.2012675915977469</v>
      </c>
      <c r="K62" s="26">
        <v>2.8250836879284229</v>
      </c>
      <c r="L62" s="26">
        <v>3.6437489735389899</v>
      </c>
      <c r="M62" s="21">
        <v>4.6968498370220608</v>
      </c>
    </row>
    <row r="63" spans="1:13" hidden="1" x14ac:dyDescent="0.25">
      <c r="A63" s="5">
        <v>61.079999999999991</v>
      </c>
      <c r="B63" s="26">
        <v>0.80328408624691416</v>
      </c>
      <c r="C63" s="26">
        <v>0.84001053227971667</v>
      </c>
      <c r="D63" s="26">
        <v>0.88423836498317854</v>
      </c>
      <c r="E63" s="26">
        <v>0.93793065400789599</v>
      </c>
      <c r="F63" s="26">
        <v>1.003279517464452</v>
      </c>
      <c r="G63" s="26">
        <v>1.178860682415146</v>
      </c>
      <c r="H63" s="26">
        <v>1.4330997739190121</v>
      </c>
      <c r="I63" s="26">
        <v>1.791779481419195</v>
      </c>
      <c r="J63" s="26">
        <v>2.284347269718229</v>
      </c>
      <c r="K63" s="26">
        <v>2.9439153789779922</v>
      </c>
      <c r="L63" s="26">
        <v>3.8072608247197661</v>
      </c>
      <c r="M63" s="21">
        <v>4.9148253978241936</v>
      </c>
    </row>
    <row r="64" spans="1:13" hidden="1" x14ac:dyDescent="0.25">
      <c r="A64" s="5">
        <v>67.06</v>
      </c>
      <c r="B64" s="26">
        <v>0.81367656865585891</v>
      </c>
      <c r="C64" s="26">
        <v>0.85059235187803361</v>
      </c>
      <c r="D64" s="26">
        <v>0.89591076259410474</v>
      </c>
      <c r="E64" s="26">
        <v>0.95170179574068015</v>
      </c>
      <c r="F64" s="26">
        <v>1.0202644947143289</v>
      </c>
      <c r="G64" s="26">
        <v>1.2060463060289559</v>
      </c>
      <c r="H64" s="26">
        <v>1.476229512909776</v>
      </c>
      <c r="I64" s="26">
        <v>1.85745220708796</v>
      </c>
      <c r="J64" s="26">
        <v>2.380017255654066</v>
      </c>
      <c r="K64" s="26">
        <v>3.0778923010580099</v>
      </c>
      <c r="L64" s="26">
        <v>3.9887097611090958</v>
      </c>
      <c r="M64" s="21">
        <v>5.1537668289760026</v>
      </c>
    </row>
    <row r="65" spans="1:13" hidden="1" x14ac:dyDescent="0.25">
      <c r="A65" s="5">
        <v>73.039999999999992</v>
      </c>
      <c r="B65" s="26">
        <v>0.82485816570682313</v>
      </c>
      <c r="C65" s="26">
        <v>0.86209676898612164</v>
      </c>
      <c r="D65" s="26">
        <v>0.9086498033483944</v>
      </c>
      <c r="E65" s="26">
        <v>0.96669418901625925</v>
      </c>
      <c r="F65" s="26">
        <v>1.0386358946722749</v>
      </c>
      <c r="G65" s="26">
        <v>1.234980382978905</v>
      </c>
      <c r="H65" s="26">
        <v>1.5215119869281111</v>
      </c>
      <c r="I65" s="26">
        <v>1.92572420053909</v>
      </c>
      <c r="J65" s="26">
        <v>2.478775293190429</v>
      </c>
      <c r="K65" s="26">
        <v>3.2154883096200759</v>
      </c>
      <c r="L65" s="26">
        <v>4.1743510699253603</v>
      </c>
      <c r="M65" s="21">
        <v>5.3975161695629952</v>
      </c>
    </row>
    <row r="66" spans="1:13" hidden="1" x14ac:dyDescent="0.25">
      <c r="A66" s="5">
        <v>79.02</v>
      </c>
      <c r="B66" s="26">
        <v>0.8443254664989911</v>
      </c>
      <c r="C66" s="26">
        <v>0.88328845994680583</v>
      </c>
      <c r="D66" s="26">
        <v>0.93258859710800102</v>
      </c>
      <c r="E66" s="26">
        <v>0.99450972349118794</v>
      </c>
      <c r="F66" s="26">
        <v>1.0715647330649449</v>
      </c>
      <c r="G66" s="26">
        <v>1.2822732199583109</v>
      </c>
      <c r="H66" s="26">
        <v>1.5893981787359419</v>
      </c>
      <c r="I66" s="26">
        <v>2.0212885057050731</v>
      </c>
      <c r="J66" s="26">
        <v>2.609957872532318</v>
      </c>
      <c r="K66" s="26">
        <v>3.3910847262436539</v>
      </c>
      <c r="L66" s="26">
        <v>4.4040122892244424</v>
      </c>
      <c r="M66" s="21">
        <v>5.6917485592194179</v>
      </c>
    </row>
    <row r="67" spans="1:13" hidden="1" x14ac:dyDescent="0.25">
      <c r="A67" s="8">
        <v>85</v>
      </c>
      <c r="B67" s="27">
        <v>0.86379276729115917</v>
      </c>
      <c r="C67" s="27">
        <v>0.9044801509074899</v>
      </c>
      <c r="D67" s="27">
        <v>0.95652739086760763</v>
      </c>
      <c r="E67" s="27">
        <v>1.022325257966116</v>
      </c>
      <c r="F67" s="27">
        <v>1.1044935714576141</v>
      </c>
      <c r="G67" s="27">
        <v>1.329566056937717</v>
      </c>
      <c r="H67" s="27">
        <v>1.657284370543773</v>
      </c>
      <c r="I67" s="27">
        <v>2.1168528108710558</v>
      </c>
      <c r="J67" s="27">
        <v>2.741140451874208</v>
      </c>
      <c r="K67" s="27">
        <v>3.5666811428672318</v>
      </c>
      <c r="L67" s="27">
        <v>4.6336735085235219</v>
      </c>
      <c r="M67" s="22">
        <v>5.9859809488758398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15</v>
      </c>
      <c r="B71" s="21">
        <f ca="1">(FORECAST( 72.52, OFFSET(B62:B67,MATCH(72.52,A62:A67,1)-1,0,2), OFFSET(A62:A67,MATCH(72.52,A62:A67,1)-1,0,2) )) / 1000</f>
        <v>8.2388585291978276E-4</v>
      </c>
    </row>
    <row r="72" spans="1:13" x14ac:dyDescent="0.25">
      <c r="A72" s="5">
        <v>14.5</v>
      </c>
      <c r="B72" s="21">
        <f ca="1">(FORECAST( 72.52, OFFSET(C62:C67,MATCH(72.52,A62:A67,1)-1,0,2), OFFSET(A62:A67,MATCH(72.52,A62:A67,1)-1,0,2) )) / 1000</f>
        <v>8.6109638488976611E-4</v>
      </c>
    </row>
    <row r="73" spans="1:13" x14ac:dyDescent="0.25">
      <c r="A73" s="5">
        <v>14</v>
      </c>
      <c r="B73" s="21">
        <f ca="1">(FORECAST( 72.52, OFFSET(D62:D67,MATCH(72.52,A62:A67,1)-1,0,2), OFFSET(A62:A67,MATCH(72.52,A62:A67,1)-1,0,2) )) / 1000</f>
        <v>9.0754206067410832E-4</v>
      </c>
    </row>
    <row r="74" spans="1:13" x14ac:dyDescent="0.25">
      <c r="A74" s="5">
        <v>13.5</v>
      </c>
      <c r="B74" s="21">
        <f ca="1">(FORECAST( 72.52, OFFSET(E62:E67,MATCH(72.52,A62:A67,1)-1,0,2), OFFSET(A62:A67,MATCH(72.52,A62:A67,1)-1,0,2) )) / 1000</f>
        <v>9.6539050264446977E-4</v>
      </c>
    </row>
    <row r="75" spans="1:13" x14ac:dyDescent="0.25">
      <c r="A75" s="5">
        <v>13</v>
      </c>
      <c r="B75" s="21">
        <f ca="1">(FORECAST( 72.52, OFFSET(F62:F67,MATCH(72.52,A62:A67,1)-1,0,2), OFFSET(A62:A67,MATCH(72.52,A62:A67,1)-1,0,2) )) / 1000</f>
        <v>1.0370383816324536E-3</v>
      </c>
    </row>
    <row r="76" spans="1:13" x14ac:dyDescent="0.25">
      <c r="A76" s="5">
        <v>12</v>
      </c>
      <c r="B76" s="21">
        <f ca="1">(FORECAST( 72.52, OFFSET(G62:G67,MATCH(72.52,A62:A67,1)-1,0,2), OFFSET(A62:A67,MATCH(72.52,A62:A67,1)-1,0,2) )) / 1000</f>
        <v>1.232464376287605E-3</v>
      </c>
    </row>
    <row r="77" spans="1:13" x14ac:dyDescent="0.25">
      <c r="A77" s="5">
        <v>11</v>
      </c>
      <c r="B77" s="21">
        <f ca="1">(FORECAST( 72.52, OFFSET(H62:H67,MATCH(72.52,A62:A67,1)-1,0,2), OFFSET(A62:A67,MATCH(72.52,A62:A67,1)-1,0,2) )) / 1000</f>
        <v>1.5175743804917341E-3</v>
      </c>
    </row>
    <row r="78" spans="1:13" x14ac:dyDescent="0.25">
      <c r="A78" s="5">
        <v>10</v>
      </c>
      <c r="B78" s="21">
        <f ca="1">(FORECAST( 72.52, OFFSET(I62:I67,MATCH(72.52,A62:A67,1)-1,0,2), OFFSET(A62:A67,MATCH(72.52,A62:A67,1)-1,0,2) )) / 1000</f>
        <v>1.9197875054563832E-3</v>
      </c>
    </row>
    <row r="79" spans="1:13" x14ac:dyDescent="0.25">
      <c r="A79" s="5">
        <v>9</v>
      </c>
      <c r="B79" s="21">
        <f ca="1">(FORECAST( 72.52, OFFSET(J62:J67,MATCH(72.52,A62:A67,1)-1,0,2), OFFSET(A62:A67,MATCH(72.52,A62:A67,1)-1,0,2) )) / 1000</f>
        <v>2.4701876377524845E-3</v>
      </c>
    </row>
    <row r="80" spans="1:13" x14ac:dyDescent="0.25">
      <c r="A80" s="5">
        <v>8</v>
      </c>
      <c r="B80" s="21">
        <f ca="1">(FORECAST( 72.52, OFFSET(K62:K67,MATCH(72.52,A62:A67,1)-1,0,2), OFFSET(A62:A67,MATCH(72.52,A62:A67,1)-1,0,2) )) / 1000</f>
        <v>3.203523439310331E-3</v>
      </c>
    </row>
    <row r="81" spans="1:2" x14ac:dyDescent="0.25">
      <c r="A81" s="5">
        <v>7</v>
      </c>
      <c r="B81" s="21">
        <f ca="1">(FORECAST( 72.52, OFFSET(L62:L67,MATCH(72.52,A62:A67,1)-1,0,2), OFFSET(A62:A67,MATCH(72.52,A62:A67,1)-1,0,2) )) / 1000</f>
        <v>4.1582083474195992E-3</v>
      </c>
    </row>
    <row r="82" spans="1:2" x14ac:dyDescent="0.25">
      <c r="A82" s="8">
        <v>6</v>
      </c>
      <c r="B82" s="22">
        <f ca="1">(FORECAST( 72.52, OFFSET(M62:M67,MATCH(72.52,A62:A67,1)-1,0,2), OFFSET(A62:A67,MATCH(72.52,A62:A67,1)-1,0,2) )) / 1000</f>
        <v>5.3763205747293435E-3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85</v>
      </c>
      <c r="B86" s="7">
        <v>1.033517855650347</v>
      </c>
    </row>
    <row r="87" spans="1:2" x14ac:dyDescent="0.25">
      <c r="A87" s="5">
        <v>79.02</v>
      </c>
      <c r="B87" s="7">
        <v>1.0174572164845559</v>
      </c>
    </row>
    <row r="88" spans="1:2" x14ac:dyDescent="0.25">
      <c r="A88" s="5">
        <v>73.039999999999992</v>
      </c>
      <c r="B88" s="7">
        <v>1.0013965773187641</v>
      </c>
    </row>
    <row r="89" spans="1:2" x14ac:dyDescent="0.25">
      <c r="A89" s="5">
        <v>67.06</v>
      </c>
      <c r="B89" s="7">
        <v>1.001405173021169</v>
      </c>
    </row>
    <row r="90" spans="1:2" x14ac:dyDescent="0.25">
      <c r="A90" s="5">
        <v>61.08</v>
      </c>
      <c r="B90" s="7">
        <v>1.002944172044355</v>
      </c>
    </row>
    <row r="91" spans="1:2" x14ac:dyDescent="0.25">
      <c r="A91" s="8">
        <v>55.1</v>
      </c>
      <c r="B91" s="10">
        <v>0.99752843260099266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85</v>
      </c>
      <c r="B95" s="7">
        <v>1.0806277558155719</v>
      </c>
    </row>
    <row r="96" spans="1:2" x14ac:dyDescent="0.25">
      <c r="A96" s="5">
        <v>79.02</v>
      </c>
      <c r="B96" s="7">
        <v>1.0419936228206099</v>
      </c>
    </row>
    <row r="97" spans="1:2" x14ac:dyDescent="0.25">
      <c r="A97" s="5">
        <v>73.039999999999992</v>
      </c>
      <c r="B97" s="7">
        <v>1.003359489825649</v>
      </c>
    </row>
    <row r="98" spans="1:2" x14ac:dyDescent="0.25">
      <c r="A98" s="5">
        <v>67.06</v>
      </c>
      <c r="B98" s="7">
        <v>0.96079760712642659</v>
      </c>
    </row>
    <row r="99" spans="1:2" x14ac:dyDescent="0.25">
      <c r="A99" s="5">
        <v>61.08</v>
      </c>
      <c r="B99" s="7">
        <v>0.91786165302679823</v>
      </c>
    </row>
    <row r="100" spans="1:2" x14ac:dyDescent="0.25">
      <c r="A100" s="8">
        <v>55.1</v>
      </c>
      <c r="B100" s="10">
        <v>0.87114280663738486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85</v>
      </c>
      <c r="B104" s="7">
        <v>1.122961291509895</v>
      </c>
    </row>
    <row r="105" spans="1:2" x14ac:dyDescent="0.25">
      <c r="A105" s="5">
        <v>79.02</v>
      </c>
      <c r="B105" s="7">
        <v>1.06404233932807</v>
      </c>
    </row>
    <row r="106" spans="1:2" x14ac:dyDescent="0.25">
      <c r="A106" s="5">
        <v>73.039999999999992</v>
      </c>
      <c r="B106" s="7">
        <v>1.0051233871462451</v>
      </c>
    </row>
    <row r="107" spans="1:2" x14ac:dyDescent="0.25">
      <c r="A107" s="5">
        <v>67.06</v>
      </c>
      <c r="B107" s="7">
        <v>0.92798822080030574</v>
      </c>
    </row>
    <row r="108" spans="1:2" x14ac:dyDescent="0.25">
      <c r="A108" s="5">
        <v>61.08</v>
      </c>
      <c r="B108" s="7">
        <v>0.84911817691492608</v>
      </c>
    </row>
    <row r="109" spans="1:2" x14ac:dyDescent="0.25">
      <c r="A109" s="8">
        <v>55.1</v>
      </c>
      <c r="B109" s="10">
        <v>0.77476098313326791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85</v>
      </c>
      <c r="B113" s="7">
        <v>1.0551080695986841</v>
      </c>
    </row>
    <row r="114" spans="1:2" x14ac:dyDescent="0.25">
      <c r="A114" s="5">
        <v>80.016666666666666</v>
      </c>
      <c r="B114" s="7">
        <v>1.0331031112519879</v>
      </c>
    </row>
    <row r="115" spans="1:2" x14ac:dyDescent="0.25">
      <c r="A115" s="5">
        <v>75.033333333333331</v>
      </c>
      <c r="B115" s="7">
        <v>1.01109815290529</v>
      </c>
    </row>
    <row r="116" spans="1:2" x14ac:dyDescent="0.25">
      <c r="A116" s="5">
        <v>70.05</v>
      </c>
      <c r="B116" s="7">
        <v>0.99468191375657689</v>
      </c>
    </row>
    <row r="117" spans="1:2" x14ac:dyDescent="0.25">
      <c r="A117" s="5">
        <v>65.066666666666663</v>
      </c>
      <c r="B117" s="7">
        <v>0.98395244151107408</v>
      </c>
    </row>
    <row r="118" spans="1:2" x14ac:dyDescent="0.25">
      <c r="A118" s="5">
        <v>60.083333333333343</v>
      </c>
      <c r="B118" s="7">
        <v>0.97322296926557139</v>
      </c>
    </row>
    <row r="119" spans="1:2" x14ac:dyDescent="0.25">
      <c r="A119" s="8">
        <v>55.1</v>
      </c>
      <c r="B119" s="10">
        <v>0.96621043337402501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M183"/>
  <sheetViews>
    <sheetView workbookViewId="0">
      <selection activeCell="G24" sqref="G24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8"/>
      <c r="B25" s="15"/>
      <c r="C25" s="15"/>
      <c r="D25" s="16"/>
    </row>
    <row r="28" spans="1:7" x14ac:dyDescent="0.25">
      <c r="A28" s="17" t="s">
        <v>12</v>
      </c>
      <c r="B28" s="30">
        <v>0.71</v>
      </c>
      <c r="C28" s="17" t="s">
        <v>13</v>
      </c>
      <c r="D28" s="17" t="s">
        <v>14</v>
      </c>
      <c r="E28" s="17"/>
      <c r="F28" s="17"/>
      <c r="G28" s="17"/>
    </row>
    <row r="29" spans="1:7" x14ac:dyDescent="0.25">
      <c r="A29" s="17" t="s">
        <v>39</v>
      </c>
      <c r="B29" s="30">
        <v>55.1</v>
      </c>
      <c r="C29" s="17" t="s">
        <v>11</v>
      </c>
      <c r="D29" s="17" t="s">
        <v>40</v>
      </c>
      <c r="E29" s="17"/>
      <c r="F29" s="17"/>
      <c r="G29" s="17"/>
    </row>
    <row r="31" spans="1:7" ht="31.5" hidden="1" x14ac:dyDescent="0.5">
      <c r="A31" s="1" t="s">
        <v>41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20</v>
      </c>
      <c r="B34" s="7">
        <v>1.246786861921475</v>
      </c>
    </row>
    <row r="35" spans="1:2" hidden="1" x14ac:dyDescent="0.25">
      <c r="A35" s="5">
        <v>30</v>
      </c>
      <c r="B35" s="7">
        <v>1.247517932245807</v>
      </c>
    </row>
    <row r="36" spans="1:2" hidden="1" x14ac:dyDescent="0.25">
      <c r="A36" s="5">
        <v>40</v>
      </c>
      <c r="B36" s="7">
        <v>1.2493866493988131</v>
      </c>
    </row>
    <row r="37" spans="1:2" hidden="1" x14ac:dyDescent="0.25">
      <c r="A37" s="5">
        <v>50</v>
      </c>
      <c r="B37" s="7">
        <v>1.254321699615297</v>
      </c>
    </row>
    <row r="38" spans="1:2" hidden="1" x14ac:dyDescent="0.25">
      <c r="A38" s="5">
        <v>55.1</v>
      </c>
      <c r="B38" s="7">
        <v>1.257685087321365</v>
      </c>
    </row>
    <row r="39" spans="1:2" hidden="1" x14ac:dyDescent="0.25">
      <c r="A39" s="5">
        <v>60.000000000000007</v>
      </c>
      <c r="B39" s="7">
        <v>1.2630175781651529</v>
      </c>
    </row>
    <row r="40" spans="1:2" hidden="1" x14ac:dyDescent="0.25">
      <c r="A40" s="8">
        <v>70</v>
      </c>
      <c r="B40" s="10">
        <v>1.28020217726424</v>
      </c>
    </row>
    <row r="41" spans="1:2" hidden="1" x14ac:dyDescent="0.25"/>
    <row r="42" spans="1:2" ht="31.5" hidden="1" x14ac:dyDescent="0.5">
      <c r="A42" s="1" t="s">
        <v>42</v>
      </c>
      <c r="B42" s="1"/>
    </row>
    <row r="43" spans="1:2" hidden="1" x14ac:dyDescent="0.25">
      <c r="A43" s="2"/>
      <c r="B43" s="18" t="s">
        <v>16</v>
      </c>
    </row>
    <row r="44" spans="1:2" hidden="1" x14ac:dyDescent="0.25">
      <c r="A44" s="19" t="s">
        <v>17</v>
      </c>
      <c r="B44" s="20">
        <v>14</v>
      </c>
    </row>
    <row r="45" spans="1:2" hidden="1" x14ac:dyDescent="0.25">
      <c r="A45" s="5">
        <v>20</v>
      </c>
      <c r="B45" s="7">
        <v>1045.9341218476579</v>
      </c>
    </row>
    <row r="46" spans="1:2" hidden="1" x14ac:dyDescent="0.25">
      <c r="A46" s="5">
        <v>30</v>
      </c>
      <c r="B46" s="7">
        <v>1296.028304807661</v>
      </c>
    </row>
    <row r="47" spans="1:2" hidden="1" x14ac:dyDescent="0.25">
      <c r="A47" s="5">
        <v>40</v>
      </c>
      <c r="B47" s="7">
        <v>1424.1303019481149</v>
      </c>
    </row>
    <row r="48" spans="1:2" hidden="1" x14ac:dyDescent="0.25">
      <c r="A48" s="5">
        <v>50</v>
      </c>
      <c r="B48" s="7">
        <v>1489.9653995911051</v>
      </c>
    </row>
    <row r="49" spans="1:13" hidden="1" x14ac:dyDescent="0.25">
      <c r="A49" s="5">
        <v>55.1</v>
      </c>
      <c r="B49" s="7">
        <v>1506.3514891196251</v>
      </c>
    </row>
    <row r="50" spans="1:13" hidden="1" x14ac:dyDescent="0.25">
      <c r="A50" s="5">
        <v>60.000000000000007</v>
      </c>
      <c r="B50" s="7">
        <v>1514.949431529772</v>
      </c>
    </row>
    <row r="51" spans="1:13" hidden="1" x14ac:dyDescent="0.25">
      <c r="A51" s="8">
        <v>70</v>
      </c>
      <c r="B51" s="10">
        <v>1511.0631147470649</v>
      </c>
    </row>
    <row r="52" spans="1:13" hidden="1" x14ac:dyDescent="0.25"/>
    <row r="53" spans="1:13" ht="31.5" hidden="1" x14ac:dyDescent="0.5">
      <c r="A53" s="1" t="s">
        <v>43</v>
      </c>
      <c r="B53" s="1"/>
    </row>
    <row r="54" spans="1:13" hidden="1" x14ac:dyDescent="0.25">
      <c r="A54" s="2"/>
      <c r="B54" s="28" t="s">
        <v>16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/>
    </row>
    <row r="55" spans="1:13" hidden="1" x14ac:dyDescent="0.25">
      <c r="A55" s="19" t="s">
        <v>17</v>
      </c>
      <c r="B55" s="29">
        <v>15</v>
      </c>
      <c r="C55" s="29">
        <v>14.5</v>
      </c>
      <c r="D55" s="29">
        <v>14</v>
      </c>
      <c r="E55" s="29">
        <v>13.5</v>
      </c>
      <c r="F55" s="29">
        <v>13</v>
      </c>
      <c r="G55" s="29">
        <v>12</v>
      </c>
      <c r="H55" s="29">
        <v>11</v>
      </c>
      <c r="I55" s="29">
        <v>10</v>
      </c>
      <c r="J55" s="29">
        <v>9</v>
      </c>
      <c r="K55" s="29">
        <v>8</v>
      </c>
      <c r="L55" s="29">
        <v>7</v>
      </c>
      <c r="M55" s="20">
        <v>6</v>
      </c>
    </row>
    <row r="56" spans="1:13" hidden="1" x14ac:dyDescent="0.25">
      <c r="A56" s="5">
        <v>20</v>
      </c>
      <c r="B56" s="6">
        <v>0.76789593217608088</v>
      </c>
      <c r="C56" s="6">
        <v>0.81330087904965431</v>
      </c>
      <c r="D56" s="6">
        <v>0.86144887854237839</v>
      </c>
      <c r="E56" s="6">
        <v>0.91356847007926023</v>
      </c>
      <c r="F56" s="6">
        <v>0.97111724154528667</v>
      </c>
      <c r="G56" s="6">
        <v>1.10947791810448</v>
      </c>
      <c r="H56" s="6">
        <v>1.292772580499004</v>
      </c>
      <c r="I56" s="6">
        <v>1.5409076763672711</v>
      </c>
      <c r="J56" s="6">
        <v>1.877454428707088</v>
      </c>
      <c r="K56" s="6">
        <v>2.3296488358756191</v>
      </c>
      <c r="L56" s="6">
        <v>2.9283916715894178</v>
      </c>
      <c r="M56" s="7">
        <v>3.7082484849244062</v>
      </c>
    </row>
    <row r="57" spans="1:13" hidden="1" x14ac:dyDescent="0.25">
      <c r="A57" s="5">
        <v>30</v>
      </c>
      <c r="B57" s="6">
        <v>0.77447435473947335</v>
      </c>
      <c r="C57" s="6">
        <v>0.81688520815444865</v>
      </c>
      <c r="D57" s="6">
        <v>0.86295696603639327</v>
      </c>
      <c r="E57" s="6">
        <v>0.91409697263641299</v>
      </c>
      <c r="F57" s="6">
        <v>0.97194162066558898</v>
      </c>
      <c r="G57" s="6">
        <v>1.1154356541554871</v>
      </c>
      <c r="H57" s="6">
        <v>1.31111117739387</v>
      </c>
      <c r="I57" s="6">
        <v>1.5803050766279021</v>
      </c>
      <c r="J57" s="6">
        <v>1.9480190134641311</v>
      </c>
      <c r="K57" s="6">
        <v>2.4429194248684678</v>
      </c>
      <c r="L57" s="6">
        <v>3.0973375231662108</v>
      </c>
      <c r="M57" s="7">
        <v>3.947269296042025</v>
      </c>
    </row>
    <row r="58" spans="1:13" hidden="1" x14ac:dyDescent="0.25">
      <c r="A58" s="5">
        <v>40</v>
      </c>
      <c r="B58" s="6">
        <v>0.78143267437673625</v>
      </c>
      <c r="C58" s="6">
        <v>0.82120189347222183</v>
      </c>
      <c r="D58" s="6">
        <v>0.86573284848768273</v>
      </c>
      <c r="E58" s="6">
        <v>0.91661168850031616</v>
      </c>
      <c r="F58" s="6">
        <v>0.97565361104729742</v>
      </c>
      <c r="G58" s="6">
        <v>1.1266327361927611</v>
      </c>
      <c r="H58" s="6">
        <v>1.3377727734205831</v>
      </c>
      <c r="I58" s="6">
        <v>1.6318410475866869</v>
      </c>
      <c r="J58" s="6">
        <v>2.0352696589063601</v>
      </c>
      <c r="K58" s="6">
        <v>2.5781554829542568</v>
      </c>
      <c r="L58" s="6">
        <v>3.2942601706644199</v>
      </c>
      <c r="M58" s="7">
        <v>4.2210101483302616</v>
      </c>
    </row>
    <row r="59" spans="1:13" hidden="1" x14ac:dyDescent="0.25">
      <c r="A59" s="5">
        <v>50</v>
      </c>
      <c r="B59" s="6">
        <v>0.79017602576185975</v>
      </c>
      <c r="C59" s="6">
        <v>0.82802800117914188</v>
      </c>
      <c r="D59" s="6">
        <v>0.87187433478628151</v>
      </c>
      <c r="E59" s="6">
        <v>0.92347998048656432</v>
      </c>
      <c r="F59" s="6">
        <v>0.98483894064326405</v>
      </c>
      <c r="G59" s="6">
        <v>1.145938056078738</v>
      </c>
      <c r="H59" s="6">
        <v>1.375704669197954</v>
      </c>
      <c r="I59" s="6">
        <v>1.698336543465581</v>
      </c>
      <c r="J59" s="6">
        <v>2.1416962177056531</v>
      </c>
      <c r="K59" s="6">
        <v>2.737311006101566</v>
      </c>
      <c r="L59" s="6">
        <v>3.520372998196108</v>
      </c>
      <c r="M59" s="7">
        <v>4.5297390588914368</v>
      </c>
    </row>
    <row r="60" spans="1:13" hidden="1" x14ac:dyDescent="0.25">
      <c r="A60" s="5">
        <v>55.1</v>
      </c>
      <c r="B60" s="6">
        <v>0.79512792258606357</v>
      </c>
      <c r="C60" s="6">
        <v>0.83220208377761951</v>
      </c>
      <c r="D60" s="6">
        <v>0.87593562355735122</v>
      </c>
      <c r="E60" s="6">
        <v>0.92818468628984907</v>
      </c>
      <c r="F60" s="6">
        <v>0.99103446479969803</v>
      </c>
      <c r="G60" s="6">
        <v>1.1580221827494961</v>
      </c>
      <c r="H60" s="6">
        <v>1.39816128920246</v>
      </c>
      <c r="I60" s="6">
        <v>1.7363790713137091</v>
      </c>
      <c r="J60" s="6">
        <v>2.2012675915977469</v>
      </c>
      <c r="K60" s="6">
        <v>2.8250836879284229</v>
      </c>
      <c r="L60" s="6">
        <v>3.6437489735389899</v>
      </c>
      <c r="M60" s="7">
        <v>4.6968498370220608</v>
      </c>
    </row>
    <row r="61" spans="1:13" hidden="1" x14ac:dyDescent="0.25">
      <c r="A61" s="5">
        <v>60.000000000000007</v>
      </c>
      <c r="B61" s="6">
        <v>0.80140718306937897</v>
      </c>
      <c r="C61" s="6">
        <v>0.83809943442584001</v>
      </c>
      <c r="D61" s="6">
        <v>0.88213030655177382</v>
      </c>
      <c r="E61" s="6">
        <v>0.93544355817655711</v>
      </c>
      <c r="F61" s="6">
        <v>1.0002119964895571</v>
      </c>
      <c r="G61" s="6">
        <v>1.173950904237401</v>
      </c>
      <c r="H61" s="6">
        <v>1.4253104565093091</v>
      </c>
      <c r="I61" s="6">
        <v>1.7799188553786831</v>
      </c>
      <c r="J61" s="6">
        <v>2.2670690782783121</v>
      </c>
      <c r="K61" s="6">
        <v>2.9197188780003298</v>
      </c>
      <c r="L61" s="6">
        <v>3.774490782696275</v>
      </c>
      <c r="M61" s="7">
        <v>4.8716720958770434</v>
      </c>
    </row>
    <row r="62" spans="1:13" hidden="1" x14ac:dyDescent="0.25">
      <c r="A62" s="8">
        <v>70</v>
      </c>
      <c r="B62" s="9">
        <v>0.81878591619470464</v>
      </c>
      <c r="C62" s="9">
        <v>0.85579478492469774</v>
      </c>
      <c r="D62" s="9">
        <v>0.90164936610181767</v>
      </c>
      <c r="E62" s="9">
        <v>0.95847222328154713</v>
      </c>
      <c r="F62" s="9">
        <v>1.0286149684793191</v>
      </c>
      <c r="G62" s="9">
        <v>1.2194118132905949</v>
      </c>
      <c r="H62" s="9">
        <v>1.4974337658584129</v>
      </c>
      <c r="I62" s="9">
        <v>1.8897394668649099</v>
      </c>
      <c r="J62" s="9">
        <v>2.427052332351618</v>
      </c>
      <c r="K62" s="9">
        <v>3.143760553719424</v>
      </c>
      <c r="L62" s="9">
        <v>4.0779170977285997</v>
      </c>
      <c r="M62" s="10">
        <v>5.2712397064987986</v>
      </c>
    </row>
    <row r="63" spans="1:13" hidden="1" x14ac:dyDescent="0.25"/>
    <row r="64" spans="1:13" ht="31.5" hidden="1" x14ac:dyDescent="0.5">
      <c r="A64" s="1" t="s">
        <v>44</v>
      </c>
      <c r="B64" s="1"/>
    </row>
    <row r="65" spans="1:13" hidden="1" x14ac:dyDescent="0.25">
      <c r="A65" s="2"/>
      <c r="B65" s="18" t="s">
        <v>16</v>
      </c>
    </row>
    <row r="66" spans="1:13" hidden="1" x14ac:dyDescent="0.25">
      <c r="A66" s="19" t="s">
        <v>17</v>
      </c>
      <c r="B66" s="20">
        <v>14</v>
      </c>
    </row>
    <row r="67" spans="1:13" hidden="1" x14ac:dyDescent="0.25">
      <c r="A67" s="5">
        <v>20</v>
      </c>
      <c r="B67" s="7">
        <v>433.42625642344052</v>
      </c>
    </row>
    <row r="68" spans="1:13" hidden="1" x14ac:dyDescent="0.25">
      <c r="A68" s="5">
        <v>30</v>
      </c>
      <c r="B68" s="7">
        <v>508.46862723988102</v>
      </c>
    </row>
    <row r="69" spans="1:13" hidden="1" x14ac:dyDescent="0.25">
      <c r="A69" s="5">
        <v>40</v>
      </c>
      <c r="B69" s="7">
        <v>583.6701714605922</v>
      </c>
    </row>
    <row r="70" spans="1:13" hidden="1" x14ac:dyDescent="0.25">
      <c r="A70" s="5">
        <v>50</v>
      </c>
      <c r="B70" s="7">
        <v>653.49428895403071</v>
      </c>
    </row>
    <row r="71" spans="1:13" hidden="1" x14ac:dyDescent="0.25">
      <c r="A71" s="5">
        <v>55.1</v>
      </c>
      <c r="B71" s="7">
        <v>687.62006104588272</v>
      </c>
    </row>
    <row r="72" spans="1:13" hidden="1" x14ac:dyDescent="0.25">
      <c r="A72" s="5">
        <v>60.000000000000007</v>
      </c>
      <c r="B72" s="7">
        <v>718.37597175897974</v>
      </c>
    </row>
    <row r="73" spans="1:13" hidden="1" x14ac:dyDescent="0.25">
      <c r="A73" s="8">
        <v>70</v>
      </c>
      <c r="B73" s="10">
        <v>775.04935215208002</v>
      </c>
    </row>
    <row r="74" spans="1:13" hidden="1" x14ac:dyDescent="0.25"/>
    <row r="75" spans="1:13" ht="31.5" hidden="1" x14ac:dyDescent="0.5">
      <c r="A75" s="1" t="s">
        <v>45</v>
      </c>
      <c r="B75" s="1"/>
    </row>
    <row r="76" spans="1:13" hidden="1" x14ac:dyDescent="0.25">
      <c r="A76" s="2"/>
      <c r="B76" s="28" t="s">
        <v>16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8"/>
    </row>
    <row r="77" spans="1:13" hidden="1" x14ac:dyDescent="0.25">
      <c r="A77" s="19" t="s">
        <v>17</v>
      </c>
      <c r="B77" s="29">
        <v>15</v>
      </c>
      <c r="C77" s="29">
        <v>14.5</v>
      </c>
      <c r="D77" s="29">
        <v>14</v>
      </c>
      <c r="E77" s="29">
        <v>13.5</v>
      </c>
      <c r="F77" s="29">
        <v>13</v>
      </c>
      <c r="G77" s="29">
        <v>12</v>
      </c>
      <c r="H77" s="29">
        <v>11</v>
      </c>
      <c r="I77" s="29">
        <v>10</v>
      </c>
      <c r="J77" s="29">
        <v>9</v>
      </c>
      <c r="K77" s="29">
        <v>8</v>
      </c>
      <c r="L77" s="29">
        <v>7</v>
      </c>
      <c r="M77" s="20">
        <v>6</v>
      </c>
    </row>
    <row r="78" spans="1:13" hidden="1" x14ac:dyDescent="0.25">
      <c r="A78" s="5">
        <v>20</v>
      </c>
      <c r="B78" s="6">
        <v>1.402844117627057</v>
      </c>
      <c r="C78" s="6">
        <v>1.462547324760515</v>
      </c>
      <c r="D78" s="6">
        <v>1.5247677625177729</v>
      </c>
      <c r="E78" s="6">
        <v>1.5903484230328211</v>
      </c>
      <c r="F78" s="6">
        <v>1.6602999564397729</v>
      </c>
      <c r="G78" s="6">
        <v>1.8183189155849839</v>
      </c>
      <c r="H78" s="6">
        <v>2.0111867562317651</v>
      </c>
      <c r="I78" s="6">
        <v>2.2558182228133399</v>
      </c>
      <c r="J78" s="6">
        <v>2.5745191946931199</v>
      </c>
      <c r="K78" s="6">
        <v>2.995050898598477</v>
      </c>
      <c r="L78" s="6">
        <v>3.5499164113108201</v>
      </c>
      <c r="M78" s="7">
        <v>4.2753766245255651</v>
      </c>
    </row>
    <row r="79" spans="1:13" hidden="1" x14ac:dyDescent="0.25">
      <c r="A79" s="5">
        <v>30</v>
      </c>
      <c r="B79" s="6">
        <v>1.3796399025118189</v>
      </c>
      <c r="C79" s="6">
        <v>1.4356977744174799</v>
      </c>
      <c r="D79" s="6">
        <v>1.4956279045827701</v>
      </c>
      <c r="E79" s="6">
        <v>1.5605528532766331</v>
      </c>
      <c r="F79" s="6">
        <v>1.6317532339958749</v>
      </c>
      <c r="G79" s="6">
        <v>1.798934389000866</v>
      </c>
      <c r="H79" s="6">
        <v>2.0109972141820611</v>
      </c>
      <c r="I79" s="6">
        <v>2.2854943619004371</v>
      </c>
      <c r="J79" s="6">
        <v>2.644745206583544</v>
      </c>
      <c r="K79" s="6">
        <v>3.1165000251719901</v>
      </c>
      <c r="L79" s="6">
        <v>3.7337921010963631</v>
      </c>
      <c r="M79" s="7">
        <v>4.5341289316008773</v>
      </c>
    </row>
    <row r="80" spans="1:13" hidden="1" x14ac:dyDescent="0.25">
      <c r="A80" s="5">
        <v>40</v>
      </c>
      <c r="B80" s="6">
        <v>1.3965430763530911</v>
      </c>
      <c r="C80" s="6">
        <v>1.4532612573782471</v>
      </c>
      <c r="D80" s="6">
        <v>1.5153555251149711</v>
      </c>
      <c r="E80" s="6">
        <v>1.584094627393376</v>
      </c>
      <c r="F80" s="6">
        <v>1.66086957069876</v>
      </c>
      <c r="G80" s="6">
        <v>1.844712842099635</v>
      </c>
      <c r="H80" s="6">
        <v>2.0807873900625871</v>
      </c>
      <c r="I80" s="6">
        <v>2.3864167858790362</v>
      </c>
      <c r="J80" s="6">
        <v>2.7841131543366102</v>
      </c>
      <c r="K80" s="6">
        <v>3.3028896912668642</v>
      </c>
      <c r="L80" s="6">
        <v>3.9781379878834509</v>
      </c>
      <c r="M80" s="7">
        <v>4.8502554936417512</v>
      </c>
    </row>
    <row r="81" spans="1:13" hidden="1" x14ac:dyDescent="0.25">
      <c r="A81" s="5">
        <v>50</v>
      </c>
      <c r="B81" s="6">
        <v>1.4269987503466941</v>
      </c>
      <c r="C81" s="6">
        <v>1.486899737999883</v>
      </c>
      <c r="D81" s="6">
        <v>1.5539657822787161</v>
      </c>
      <c r="E81" s="6">
        <v>1.6295521102168651</v>
      </c>
      <c r="F81" s="6">
        <v>1.7150605223162481</v>
      </c>
      <c r="G81" s="6">
        <v>1.9216452594331519</v>
      </c>
      <c r="H81" s="6">
        <v>2.1861863343626311</v>
      </c>
      <c r="I81" s="6">
        <v>2.5244965956702199</v>
      </c>
      <c r="J81" s="6">
        <v>2.9593515121466929</v>
      </c>
      <c r="K81" s="6">
        <v>3.5226831170530839</v>
      </c>
      <c r="L81" s="6">
        <v>4.2543771476256911</v>
      </c>
      <c r="M81" s="7">
        <v>5.1990985686202382</v>
      </c>
    </row>
    <row r="82" spans="1:13" hidden="1" x14ac:dyDescent="0.25">
      <c r="A82" s="5">
        <v>55.1</v>
      </c>
      <c r="B82" s="6">
        <v>1.446272536511428</v>
      </c>
      <c r="C82" s="6">
        <v>1.5084931328164131</v>
      </c>
      <c r="D82" s="6">
        <v>1.5788698784327639</v>
      </c>
      <c r="E82" s="6">
        <v>1.6587856213056149</v>
      </c>
      <c r="F82" s="6">
        <v>1.749620170937382</v>
      </c>
      <c r="G82" s="6">
        <v>1.9694813607720341</v>
      </c>
      <c r="H82" s="6">
        <v>2.2497701870301872</v>
      </c>
      <c r="I82" s="6">
        <v>2.6051752112526012</v>
      </c>
      <c r="J82" s="6">
        <v>3.058625696217586</v>
      </c>
      <c r="K82" s="6">
        <v>3.643999426050291</v>
      </c>
      <c r="L82" s="6">
        <v>4.4040637860263292</v>
      </c>
      <c r="M82" s="7">
        <v>5.386040472841513</v>
      </c>
    </row>
    <row r="83" spans="1:13" hidden="1" x14ac:dyDescent="0.25">
      <c r="A83" s="5">
        <v>60.000000000000007</v>
      </c>
      <c r="B83" s="6">
        <v>1.468066758806561</v>
      </c>
      <c r="C83" s="6">
        <v>1.533219688809506</v>
      </c>
      <c r="D83" s="6">
        <v>1.607520069139279</v>
      </c>
      <c r="E83" s="6">
        <v>1.6923306115595771</v>
      </c>
      <c r="F83" s="6">
        <v>1.788941271184384</v>
      </c>
      <c r="G83" s="6">
        <v>2.022292965870101</v>
      </c>
      <c r="H83" s="6">
        <v>2.317185129072493</v>
      </c>
      <c r="I83" s="6">
        <v>2.6873759366415948</v>
      </c>
      <c r="J83" s="6">
        <v>3.1571045767729911</v>
      </c>
      <c r="K83" s="6">
        <v>3.7633706474448521</v>
      </c>
      <c r="L83" s="6">
        <v>4.5520965081468949</v>
      </c>
      <c r="M83" s="7">
        <v>5.572563037558286</v>
      </c>
    </row>
    <row r="84" spans="1:13" hidden="1" x14ac:dyDescent="0.25">
      <c r="A84" s="8">
        <v>70</v>
      </c>
      <c r="B84" s="9">
        <v>1.522371958491106</v>
      </c>
      <c r="C84" s="9">
        <v>1.5956199658095971</v>
      </c>
      <c r="D84" s="9">
        <v>1.680155691587516</v>
      </c>
      <c r="E84" s="9">
        <v>1.7771607546260819</v>
      </c>
      <c r="F84" s="9">
        <v>1.8875355903262281</v>
      </c>
      <c r="G84" s="9">
        <v>2.150622656825155</v>
      </c>
      <c r="H84" s="9">
        <v>2.473737242091516</v>
      </c>
      <c r="I84" s="9">
        <v>2.869188136639266</v>
      </c>
      <c r="J84" s="9">
        <v>3.3673737597286411</v>
      </c>
      <c r="K84" s="9">
        <v>4.0154212404994931</v>
      </c>
      <c r="L84" s="9">
        <v>4.8668504665183976</v>
      </c>
      <c r="M84" s="10">
        <v>5.9739530669565166</v>
      </c>
    </row>
    <row r="85" spans="1:13" hidden="1" x14ac:dyDescent="0.25"/>
    <row r="86" spans="1:13" ht="31.5" hidden="1" x14ac:dyDescent="0.5">
      <c r="A86" s="1" t="s">
        <v>15</v>
      </c>
      <c r="B86" s="1"/>
    </row>
    <row r="87" spans="1:13" hidden="1" x14ac:dyDescent="0.25">
      <c r="A87" s="2"/>
      <c r="B87" s="18" t="s">
        <v>16</v>
      </c>
    </row>
    <row r="88" spans="1:13" hidden="1" x14ac:dyDescent="0.25">
      <c r="A88" s="19" t="s">
        <v>17</v>
      </c>
      <c r="B88" s="20">
        <v>14</v>
      </c>
    </row>
    <row r="89" spans="1:13" hidden="1" x14ac:dyDescent="0.25">
      <c r="A89" s="5">
        <v>20</v>
      </c>
      <c r="B89" s="7">
        <v>4.7694459153687762E-3</v>
      </c>
    </row>
    <row r="90" spans="1:13" hidden="1" x14ac:dyDescent="0.25">
      <c r="A90" s="5">
        <v>30</v>
      </c>
      <c r="B90" s="7">
        <v>5.3644032694559231E-3</v>
      </c>
    </row>
    <row r="91" spans="1:13" hidden="1" x14ac:dyDescent="0.25">
      <c r="A91" s="5">
        <v>40</v>
      </c>
      <c r="B91" s="7">
        <v>6.3276250069306539E-3</v>
      </c>
    </row>
    <row r="92" spans="1:13" hidden="1" x14ac:dyDescent="0.25">
      <c r="A92" s="5">
        <v>50</v>
      </c>
      <c r="B92" s="7">
        <v>7.4527514310631458E-3</v>
      </c>
    </row>
    <row r="93" spans="1:13" hidden="1" x14ac:dyDescent="0.25">
      <c r="A93" s="5">
        <v>55.1</v>
      </c>
      <c r="B93" s="7">
        <v>8.0712623812249813E-3</v>
      </c>
    </row>
    <row r="94" spans="1:13" hidden="1" x14ac:dyDescent="0.25">
      <c r="A94" s="5">
        <v>60.000000000000007</v>
      </c>
      <c r="B94" s="7">
        <v>8.6975053881861233E-3</v>
      </c>
    </row>
    <row r="95" spans="1:13" hidden="1" x14ac:dyDescent="0.25">
      <c r="A95" s="8">
        <v>70</v>
      </c>
      <c r="B95" s="10">
        <v>1.0071498712061359E-2</v>
      </c>
    </row>
    <row r="96" spans="1:13" hidden="1" x14ac:dyDescent="0.25"/>
    <row r="97" spans="1:5" ht="31.5" hidden="1" x14ac:dyDescent="0.5">
      <c r="A97" s="1" t="s">
        <v>18</v>
      </c>
      <c r="B97" s="1"/>
    </row>
    <row r="98" spans="1:5" hidden="1" x14ac:dyDescent="0.25">
      <c r="A98" s="2"/>
      <c r="B98" s="18" t="s">
        <v>16</v>
      </c>
    </row>
    <row r="99" spans="1:5" hidden="1" x14ac:dyDescent="0.25">
      <c r="A99" s="19" t="s">
        <v>17</v>
      </c>
      <c r="B99" s="20">
        <v>14</v>
      </c>
    </row>
    <row r="100" spans="1:5" hidden="1" x14ac:dyDescent="0.25">
      <c r="A100" s="5">
        <v>20</v>
      </c>
      <c r="B100" s="21">
        <v>3.8533798337909623E-4</v>
      </c>
    </row>
    <row r="101" spans="1:5" hidden="1" x14ac:dyDescent="0.25">
      <c r="A101" s="5">
        <v>30</v>
      </c>
      <c r="B101" s="21">
        <v>3.8456096620941352E-4</v>
      </c>
    </row>
    <row r="102" spans="1:5" hidden="1" x14ac:dyDescent="0.25">
      <c r="A102" s="5">
        <v>40</v>
      </c>
      <c r="B102" s="21">
        <v>3.8365380091113062E-4</v>
      </c>
    </row>
    <row r="103" spans="1:5" hidden="1" x14ac:dyDescent="0.25">
      <c r="A103" s="5">
        <v>50</v>
      </c>
      <c r="B103" s="21">
        <v>3.8244736482901531E-4</v>
      </c>
    </row>
    <row r="104" spans="1:5" hidden="1" x14ac:dyDescent="0.25">
      <c r="A104" s="5">
        <v>55.1</v>
      </c>
      <c r="B104" s="21">
        <v>3.8174946376401419E-4</v>
      </c>
    </row>
    <row r="105" spans="1:5" hidden="1" x14ac:dyDescent="0.25">
      <c r="A105" s="5">
        <v>60.000000000000007</v>
      </c>
      <c r="B105" s="21">
        <v>3.8088727161337909E-4</v>
      </c>
    </row>
    <row r="106" spans="1:5" hidden="1" x14ac:dyDescent="0.25">
      <c r="A106" s="8">
        <v>70</v>
      </c>
      <c r="B106" s="22">
        <v>3.7855281116242211E-4</v>
      </c>
    </row>
    <row r="107" spans="1:5" hidden="1" x14ac:dyDescent="0.25"/>
    <row r="108" spans="1:5" ht="28.9" customHeight="1" x14ac:dyDescent="0.5">
      <c r="A108" s="1" t="s">
        <v>19</v>
      </c>
      <c r="B108" s="1"/>
    </row>
    <row r="109" spans="1:5" x14ac:dyDescent="0.25">
      <c r="A109" s="23"/>
      <c r="B109" s="24" t="s">
        <v>20</v>
      </c>
      <c r="C109" s="24"/>
      <c r="D109" s="24" t="s">
        <v>21</v>
      </c>
      <c r="E109" s="25"/>
    </row>
    <row r="110" spans="1:5" x14ac:dyDescent="0.25">
      <c r="A110" s="5" t="s">
        <v>22</v>
      </c>
      <c r="B110" s="26">
        <f ca="1">1000 * (FORECAST( B29, OFFSET(B89:B95,MATCH(B29,A89:A95,1)-1,0,2), OFFSET(A89:A95,MATCH(B29,A89:A95,1)-1,0,2) ))*B28</f>
        <v>5.7305962906697365</v>
      </c>
      <c r="C110" s="26" t="s">
        <v>23</v>
      </c>
      <c r="D110" s="26">
        <f ca="1">1000 * FORECAST( B29, OFFSET(B89:B95,MATCH(B29,A89:A95,1)-1,0,2), OFFSET(A89:A95,MATCH(B29,A89:A95,1)-1,0,2) )*B28 / 453592</f>
        <v>1.2633812524625074E-5</v>
      </c>
      <c r="E110" s="21" t="s">
        <v>24</v>
      </c>
    </row>
    <row r="111" spans="1:5" x14ac:dyDescent="0.25">
      <c r="A111" s="5" t="s">
        <v>25</v>
      </c>
      <c r="B111" s="26">
        <f ca="1">(FORECAST( B29, OFFSET(B67:B73,MATCH(B29,A67:A73,1)-1,0,2), OFFSET(A67:A73,MATCH(B29,A67:A73,1)-1,0,2) ))*B28 / 60</f>
        <v>8.1368373890429453</v>
      </c>
      <c r="C111" s="26" t="s">
        <v>26</v>
      </c>
      <c r="D111" s="26">
        <f ca="1">(FORECAST( B29, OFFSET(B67:B73,MATCH(B29,A67:A73,1)-1,0,2), OFFSET(A67:A73,MATCH(B29,A67:A73,1)-1,0,2) ))*B28 * 0.00220462 / 60</f>
        <v>1.7938634444631858E-2</v>
      </c>
      <c r="E111" s="21" t="s">
        <v>27</v>
      </c>
    </row>
    <row r="112" spans="1:5" x14ac:dyDescent="0.25">
      <c r="A112" s="5" t="s">
        <v>28</v>
      </c>
      <c r="B112" s="26">
        <f ca="1">(FORECAST( B29, OFFSET(B45:B51,MATCH(B29,A45:A51,1)-1,0,2), OFFSET(A45:A51,MATCH(B29,A45:A51,1)-1,0,2) ))*B28 / 60</f>
        <v>17.825159287915561</v>
      </c>
      <c r="C112" s="26" t="s">
        <v>26</v>
      </c>
      <c r="D112" s="26">
        <f ca="1">(FORECAST( B29, OFFSET(B45:B51,MATCH(B29,A45:A51,1)-1,0,2), OFFSET(A45:A51,MATCH(B29,A45:A51,1)-1,0,2) ))*B28 * 0.00220462 / 60</f>
        <v>3.9297702669324405E-2</v>
      </c>
      <c r="E112" s="21" t="s">
        <v>27</v>
      </c>
    </row>
    <row r="113" spans="1:13" x14ac:dyDescent="0.25">
      <c r="A113" s="8" t="s">
        <v>29</v>
      </c>
      <c r="B113" s="27">
        <f ca="1">FORECAST( B29, OFFSET(B100:B106,MATCH(B29,A100:A106,1)-1,0,2), OFFSET(A100:A106,MATCH(B29,A100:A106,1)-1,0,2) )</f>
        <v>3.8174946376401414E-4</v>
      </c>
      <c r="C113" s="27" t="s">
        <v>30</v>
      </c>
      <c r="D113" s="27">
        <f ca="1">FORECAST( B29, OFFSET(B100:B106,MATCH(B29,A100:A106,1)-1,0,2), OFFSET(A100:A106,MATCH(B29,A100:A106,1)-1,0,2) )</f>
        <v>3.8174946376401414E-4</v>
      </c>
      <c r="E113" s="22" t="s">
        <v>30</v>
      </c>
    </row>
    <row r="116" spans="1:13" ht="31.5" hidden="1" x14ac:dyDescent="0.5">
      <c r="A116" s="1" t="s">
        <v>31</v>
      </c>
      <c r="B116" s="1"/>
    </row>
    <row r="117" spans="1:13" hidden="1" x14ac:dyDescent="0.25">
      <c r="A117" s="2"/>
      <c r="B117" s="28" t="s">
        <v>16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18"/>
    </row>
    <row r="118" spans="1:13" hidden="1" x14ac:dyDescent="0.25">
      <c r="A118" s="19" t="s">
        <v>17</v>
      </c>
      <c r="B118" s="29">
        <v>15</v>
      </c>
      <c r="C118" s="29">
        <v>14.5</v>
      </c>
      <c r="D118" s="29">
        <v>14</v>
      </c>
      <c r="E118" s="29">
        <v>13.5</v>
      </c>
      <c r="F118" s="29">
        <v>13</v>
      </c>
      <c r="G118" s="29">
        <v>12</v>
      </c>
      <c r="H118" s="29">
        <v>11</v>
      </c>
      <c r="I118" s="29">
        <v>10</v>
      </c>
      <c r="J118" s="29">
        <v>9</v>
      </c>
      <c r="K118" s="29">
        <v>8</v>
      </c>
      <c r="L118" s="29">
        <v>7</v>
      </c>
      <c r="M118" s="20">
        <v>6</v>
      </c>
    </row>
    <row r="119" spans="1:13" hidden="1" x14ac:dyDescent="0.25">
      <c r="A119" s="5">
        <v>20</v>
      </c>
      <c r="B119" s="26">
        <v>0.76789593217608088</v>
      </c>
      <c r="C119" s="26">
        <v>0.81330087904965431</v>
      </c>
      <c r="D119" s="26">
        <v>0.86144887854237839</v>
      </c>
      <c r="E119" s="26">
        <v>0.91356847007926023</v>
      </c>
      <c r="F119" s="26">
        <v>0.97111724154528667</v>
      </c>
      <c r="G119" s="26">
        <v>1.10947791810448</v>
      </c>
      <c r="H119" s="26">
        <v>1.292772580499004</v>
      </c>
      <c r="I119" s="26">
        <v>1.5409076763672711</v>
      </c>
      <c r="J119" s="26">
        <v>1.877454428707088</v>
      </c>
      <c r="K119" s="26">
        <v>2.3296488358756191</v>
      </c>
      <c r="L119" s="26">
        <v>2.9283916715894178</v>
      </c>
      <c r="M119" s="21">
        <v>3.7082484849244062</v>
      </c>
    </row>
    <row r="120" spans="1:13" hidden="1" x14ac:dyDescent="0.25">
      <c r="A120" s="5">
        <v>30</v>
      </c>
      <c r="B120" s="26">
        <v>0.77447435473947335</v>
      </c>
      <c r="C120" s="26">
        <v>0.81688520815444865</v>
      </c>
      <c r="D120" s="26">
        <v>0.86295696603639327</v>
      </c>
      <c r="E120" s="26">
        <v>0.91409697263641299</v>
      </c>
      <c r="F120" s="26">
        <v>0.97194162066558898</v>
      </c>
      <c r="G120" s="26">
        <v>1.1154356541554871</v>
      </c>
      <c r="H120" s="26">
        <v>1.31111117739387</v>
      </c>
      <c r="I120" s="26">
        <v>1.5803050766279021</v>
      </c>
      <c r="J120" s="26">
        <v>1.9480190134641311</v>
      </c>
      <c r="K120" s="26">
        <v>2.4429194248684678</v>
      </c>
      <c r="L120" s="26">
        <v>3.0973375231662108</v>
      </c>
      <c r="M120" s="21">
        <v>3.947269296042025</v>
      </c>
    </row>
    <row r="121" spans="1:13" hidden="1" x14ac:dyDescent="0.25">
      <c r="A121" s="5">
        <v>40</v>
      </c>
      <c r="B121" s="26">
        <v>0.78143267437673625</v>
      </c>
      <c r="C121" s="26">
        <v>0.82120189347222183</v>
      </c>
      <c r="D121" s="26">
        <v>0.86573284848768273</v>
      </c>
      <c r="E121" s="26">
        <v>0.91661168850031616</v>
      </c>
      <c r="F121" s="26">
        <v>0.97565361104729742</v>
      </c>
      <c r="G121" s="26">
        <v>1.1266327361927611</v>
      </c>
      <c r="H121" s="26">
        <v>1.3377727734205831</v>
      </c>
      <c r="I121" s="26">
        <v>1.6318410475866869</v>
      </c>
      <c r="J121" s="26">
        <v>2.0352696589063601</v>
      </c>
      <c r="K121" s="26">
        <v>2.5781554829542568</v>
      </c>
      <c r="L121" s="26">
        <v>3.2942601706644199</v>
      </c>
      <c r="M121" s="21">
        <v>4.2210101483302616</v>
      </c>
    </row>
    <row r="122" spans="1:13" hidden="1" x14ac:dyDescent="0.25">
      <c r="A122" s="5">
        <v>50</v>
      </c>
      <c r="B122" s="26">
        <v>0.79017602576185975</v>
      </c>
      <c r="C122" s="26">
        <v>0.82802800117914188</v>
      </c>
      <c r="D122" s="26">
        <v>0.87187433478628151</v>
      </c>
      <c r="E122" s="26">
        <v>0.92347998048656432</v>
      </c>
      <c r="F122" s="26">
        <v>0.98483894064326405</v>
      </c>
      <c r="G122" s="26">
        <v>1.145938056078738</v>
      </c>
      <c r="H122" s="26">
        <v>1.375704669197954</v>
      </c>
      <c r="I122" s="26">
        <v>1.698336543465581</v>
      </c>
      <c r="J122" s="26">
        <v>2.1416962177056531</v>
      </c>
      <c r="K122" s="26">
        <v>2.737311006101566</v>
      </c>
      <c r="L122" s="26">
        <v>3.520372998196108</v>
      </c>
      <c r="M122" s="21">
        <v>4.5297390588914368</v>
      </c>
    </row>
    <row r="123" spans="1:13" hidden="1" x14ac:dyDescent="0.25">
      <c r="A123" s="5">
        <v>55.1</v>
      </c>
      <c r="B123" s="26">
        <v>0.79512792258606357</v>
      </c>
      <c r="C123" s="26">
        <v>0.83220208377761951</v>
      </c>
      <c r="D123" s="26">
        <v>0.87593562355735122</v>
      </c>
      <c r="E123" s="26">
        <v>0.92818468628984907</v>
      </c>
      <c r="F123" s="26">
        <v>0.99103446479969803</v>
      </c>
      <c r="G123" s="26">
        <v>1.1580221827494961</v>
      </c>
      <c r="H123" s="26">
        <v>1.39816128920246</v>
      </c>
      <c r="I123" s="26">
        <v>1.7363790713137091</v>
      </c>
      <c r="J123" s="26">
        <v>2.2012675915977469</v>
      </c>
      <c r="K123" s="26">
        <v>2.8250836879284229</v>
      </c>
      <c r="L123" s="26">
        <v>3.6437489735389899</v>
      </c>
      <c r="M123" s="21">
        <v>4.6968498370220608</v>
      </c>
    </row>
    <row r="124" spans="1:13" hidden="1" x14ac:dyDescent="0.25">
      <c r="A124" s="5">
        <v>60.000000000000007</v>
      </c>
      <c r="B124" s="26">
        <v>0.80140718306937897</v>
      </c>
      <c r="C124" s="26">
        <v>0.83809943442584001</v>
      </c>
      <c r="D124" s="26">
        <v>0.88213030655177382</v>
      </c>
      <c r="E124" s="26">
        <v>0.93544355817655711</v>
      </c>
      <c r="F124" s="26">
        <v>1.0002119964895571</v>
      </c>
      <c r="G124" s="26">
        <v>1.173950904237401</v>
      </c>
      <c r="H124" s="26">
        <v>1.4253104565093091</v>
      </c>
      <c r="I124" s="26">
        <v>1.7799188553786831</v>
      </c>
      <c r="J124" s="26">
        <v>2.2670690782783121</v>
      </c>
      <c r="K124" s="26">
        <v>2.9197188780003298</v>
      </c>
      <c r="L124" s="26">
        <v>3.774490782696275</v>
      </c>
      <c r="M124" s="21">
        <v>4.8716720958770434</v>
      </c>
    </row>
    <row r="125" spans="1:13" hidden="1" x14ac:dyDescent="0.25">
      <c r="A125" s="8">
        <v>70</v>
      </c>
      <c r="B125" s="27">
        <v>0.81878591619470464</v>
      </c>
      <c r="C125" s="27">
        <v>0.85579478492469774</v>
      </c>
      <c r="D125" s="27">
        <v>0.90164936610181767</v>
      </c>
      <c r="E125" s="27">
        <v>0.95847222328154713</v>
      </c>
      <c r="F125" s="27">
        <v>1.0286149684793191</v>
      </c>
      <c r="G125" s="27">
        <v>1.2194118132905949</v>
      </c>
      <c r="H125" s="27">
        <v>1.4974337658584129</v>
      </c>
      <c r="I125" s="27">
        <v>1.8897394668649099</v>
      </c>
      <c r="J125" s="27">
        <v>2.427052332351618</v>
      </c>
      <c r="K125" s="27">
        <v>3.143760553719424</v>
      </c>
      <c r="L125" s="27">
        <v>4.0779170977285997</v>
      </c>
      <c r="M125" s="22">
        <v>5.2712397064987986</v>
      </c>
    </row>
    <row r="126" spans="1:13" hidden="1" x14ac:dyDescent="0.25"/>
    <row r="127" spans="1:13" ht="28.9" customHeight="1" x14ac:dyDescent="0.5">
      <c r="A127" s="1" t="s">
        <v>32</v>
      </c>
      <c r="B127" s="1"/>
    </row>
    <row r="128" spans="1:13" x14ac:dyDescent="0.25">
      <c r="A128" s="23" t="s">
        <v>16</v>
      </c>
      <c r="B128" s="25" t="s">
        <v>33</v>
      </c>
    </row>
    <row r="129" spans="1:2" x14ac:dyDescent="0.25">
      <c r="A129" s="5">
        <v>15</v>
      </c>
      <c r="B129" s="21">
        <f ca="1">(FORECAST( 55.1, OFFSET(B119:B125,MATCH(55.1,A119:A125,1)-1,0,2), OFFSET(A119:A125,MATCH(55.1,A119:A125,1)-1,0,2) )) / 1000</f>
        <v>7.951279225860635E-4</v>
      </c>
    </row>
    <row r="130" spans="1:2" x14ac:dyDescent="0.25">
      <c r="A130" s="5">
        <v>14.5</v>
      </c>
      <c r="B130" s="21">
        <f ca="1">(FORECAST( 55.1, OFFSET(C119:C125,MATCH(55.1,A119:A125,1)-1,0,2), OFFSET(A119:A125,MATCH(55.1,A119:A125,1)-1,0,2) )) / 1000</f>
        <v>8.3220208377761948E-4</v>
      </c>
    </row>
    <row r="131" spans="1:2" x14ac:dyDescent="0.25">
      <c r="A131" s="5">
        <v>14</v>
      </c>
      <c r="B131" s="21">
        <f ca="1">(FORECAST( 55.1, OFFSET(D119:D125,MATCH(55.1,A119:A125,1)-1,0,2), OFFSET(A119:A125,MATCH(55.1,A119:A125,1)-1,0,2) )) / 1000</f>
        <v>8.7593562355735126E-4</v>
      </c>
    </row>
    <row r="132" spans="1:2" x14ac:dyDescent="0.25">
      <c r="A132" s="5">
        <v>13.5</v>
      </c>
      <c r="B132" s="21">
        <f ca="1">(FORECAST( 55.1, OFFSET(E119:E125,MATCH(55.1,A119:A125,1)-1,0,2), OFFSET(A119:A125,MATCH(55.1,A119:A125,1)-1,0,2) )) / 1000</f>
        <v>9.2818468628984893E-4</v>
      </c>
    </row>
    <row r="133" spans="1:2" x14ac:dyDescent="0.25">
      <c r="A133" s="5">
        <v>13</v>
      </c>
      <c r="B133" s="21">
        <f ca="1">(FORECAST( 55.1, OFFSET(F119:F125,MATCH(55.1,A119:A125,1)-1,0,2), OFFSET(A119:A125,MATCH(55.1,A119:A125,1)-1,0,2) )) / 1000</f>
        <v>9.9103446479969809E-4</v>
      </c>
    </row>
    <row r="134" spans="1:2" x14ac:dyDescent="0.25">
      <c r="A134" s="5">
        <v>12</v>
      </c>
      <c r="B134" s="21">
        <f ca="1">(FORECAST( 55.1, OFFSET(G119:G125,MATCH(55.1,A119:A125,1)-1,0,2), OFFSET(A119:A125,MATCH(55.1,A119:A125,1)-1,0,2) )) / 1000</f>
        <v>1.1580221827494964E-3</v>
      </c>
    </row>
    <row r="135" spans="1:2" x14ac:dyDescent="0.25">
      <c r="A135" s="5">
        <v>11</v>
      </c>
      <c r="B135" s="21">
        <f ca="1">(FORECAST( 55.1, OFFSET(H119:H125,MATCH(55.1,A119:A125,1)-1,0,2), OFFSET(A119:A125,MATCH(55.1,A119:A125,1)-1,0,2) )) / 1000</f>
        <v>1.3981612892024599E-3</v>
      </c>
    </row>
    <row r="136" spans="1:2" x14ac:dyDescent="0.25">
      <c r="A136" s="5">
        <v>10</v>
      </c>
      <c r="B136" s="21">
        <f ca="1">(FORECAST( 55.1, OFFSET(I119:I125,MATCH(55.1,A119:A125,1)-1,0,2), OFFSET(A119:A125,MATCH(55.1,A119:A125,1)-1,0,2) )) / 1000</f>
        <v>1.7363790713137088E-3</v>
      </c>
    </row>
    <row r="137" spans="1:2" x14ac:dyDescent="0.25">
      <c r="A137" s="5">
        <v>9</v>
      </c>
      <c r="B137" s="21">
        <f ca="1">(FORECAST( 55.1, OFFSET(J119:J125,MATCH(55.1,A119:A125,1)-1,0,2), OFFSET(A119:A125,MATCH(55.1,A119:A125,1)-1,0,2) )) / 1000</f>
        <v>2.2012675915977472E-3</v>
      </c>
    </row>
    <row r="138" spans="1:2" x14ac:dyDescent="0.25">
      <c r="A138" s="5">
        <v>8</v>
      </c>
      <c r="B138" s="21">
        <f ca="1">(FORECAST( 55.1, OFFSET(K119:K125,MATCH(55.1,A119:A125,1)-1,0,2), OFFSET(A119:A125,MATCH(55.1,A119:A125,1)-1,0,2) )) / 1000</f>
        <v>2.8250836879284229E-3</v>
      </c>
    </row>
    <row r="139" spans="1:2" x14ac:dyDescent="0.25">
      <c r="A139" s="5">
        <v>7</v>
      </c>
      <c r="B139" s="21">
        <f ca="1">(FORECAST( 55.1, OFFSET(L119:L125,MATCH(55.1,A119:A125,1)-1,0,2), OFFSET(A119:A125,MATCH(55.1,A119:A125,1)-1,0,2) )) / 1000</f>
        <v>3.6437489735389895E-3</v>
      </c>
    </row>
    <row r="140" spans="1:2" x14ac:dyDescent="0.25">
      <c r="A140" s="8">
        <v>6</v>
      </c>
      <c r="B140" s="22">
        <f ca="1">(FORECAST( 55.1, OFFSET(M119:M125,MATCH(55.1,A119:A125,1)-1,0,2), OFFSET(A119:A125,MATCH(55.1,A119:A125,1)-1,0,2) )) / 1000</f>
        <v>4.6968498370220605E-3</v>
      </c>
    </row>
    <row r="142" spans="1:2" x14ac:dyDescent="0.25">
      <c r="A142" t="s">
        <v>46</v>
      </c>
    </row>
    <row r="144" spans="1:2" ht="28.9" customHeight="1" x14ac:dyDescent="0.5">
      <c r="A144" s="1" t="s">
        <v>34</v>
      </c>
      <c r="B144" s="1"/>
    </row>
    <row r="145" spans="1:2" x14ac:dyDescent="0.25">
      <c r="A145" s="23" t="s">
        <v>17</v>
      </c>
      <c r="B145" s="25" t="s">
        <v>35</v>
      </c>
    </row>
    <row r="146" spans="1:2" x14ac:dyDescent="0.25">
      <c r="A146" s="5">
        <v>70</v>
      </c>
      <c r="B146" s="7">
        <v>1</v>
      </c>
    </row>
    <row r="147" spans="1:2" x14ac:dyDescent="0.25">
      <c r="A147" s="5">
        <v>60</v>
      </c>
      <c r="B147" s="7">
        <v>1</v>
      </c>
    </row>
    <row r="148" spans="1:2" x14ac:dyDescent="0.25">
      <c r="A148" s="5">
        <v>55.1</v>
      </c>
      <c r="B148" s="7">
        <v>1</v>
      </c>
    </row>
    <row r="149" spans="1:2" x14ac:dyDescent="0.25">
      <c r="A149" s="5">
        <v>50</v>
      </c>
      <c r="B149" s="7">
        <v>1</v>
      </c>
    </row>
    <row r="150" spans="1:2" x14ac:dyDescent="0.25">
      <c r="A150" s="5">
        <v>40</v>
      </c>
      <c r="B150" s="7">
        <v>1</v>
      </c>
    </row>
    <row r="151" spans="1:2" x14ac:dyDescent="0.25">
      <c r="A151" s="5">
        <v>30</v>
      </c>
      <c r="B151" s="7">
        <v>1</v>
      </c>
    </row>
    <row r="152" spans="1:2" x14ac:dyDescent="0.25">
      <c r="A152" s="8">
        <v>20</v>
      </c>
      <c r="B152" s="10">
        <v>1</v>
      </c>
    </row>
    <row r="154" spans="1:2" ht="28.9" customHeight="1" x14ac:dyDescent="0.5">
      <c r="A154" s="1" t="s">
        <v>36</v>
      </c>
      <c r="B154" s="1"/>
    </row>
    <row r="155" spans="1:2" x14ac:dyDescent="0.25">
      <c r="A155" s="23" t="s">
        <v>17</v>
      </c>
      <c r="B155" s="25" t="s">
        <v>35</v>
      </c>
    </row>
    <row r="156" spans="1:2" x14ac:dyDescent="0.25">
      <c r="A156" s="5">
        <v>70</v>
      </c>
      <c r="B156" s="7">
        <v>1</v>
      </c>
    </row>
    <row r="157" spans="1:2" x14ac:dyDescent="0.25">
      <c r="A157" s="5">
        <v>60</v>
      </c>
      <c r="B157" s="7">
        <v>1</v>
      </c>
    </row>
    <row r="158" spans="1:2" x14ac:dyDescent="0.25">
      <c r="A158" s="5">
        <v>55.1</v>
      </c>
      <c r="B158" s="7">
        <v>1</v>
      </c>
    </row>
    <row r="159" spans="1:2" x14ac:dyDescent="0.25">
      <c r="A159" s="5">
        <v>50</v>
      </c>
      <c r="B159" s="7">
        <v>1</v>
      </c>
    </row>
    <row r="160" spans="1:2" x14ac:dyDescent="0.25">
      <c r="A160" s="5">
        <v>40</v>
      </c>
      <c r="B160" s="7">
        <v>1</v>
      </c>
    </row>
    <row r="161" spans="1:2" x14ac:dyDescent="0.25">
      <c r="A161" s="5">
        <v>30</v>
      </c>
      <c r="B161" s="7">
        <v>1</v>
      </c>
    </row>
    <row r="162" spans="1:2" x14ac:dyDescent="0.25">
      <c r="A162" s="8">
        <v>20</v>
      </c>
      <c r="B162" s="10">
        <v>1</v>
      </c>
    </row>
    <row r="164" spans="1:2" ht="28.9" customHeight="1" x14ac:dyDescent="0.5">
      <c r="A164" s="1" t="s">
        <v>37</v>
      </c>
      <c r="B164" s="1"/>
    </row>
    <row r="165" spans="1:2" x14ac:dyDescent="0.25">
      <c r="A165" s="23" t="s">
        <v>17</v>
      </c>
      <c r="B165" s="25" t="s">
        <v>35</v>
      </c>
    </row>
    <row r="166" spans="1:2" x14ac:dyDescent="0.25">
      <c r="A166" s="5">
        <v>70</v>
      </c>
      <c r="B166" s="7">
        <v>1</v>
      </c>
    </row>
    <row r="167" spans="1:2" x14ac:dyDescent="0.25">
      <c r="A167" s="5">
        <v>60</v>
      </c>
      <c r="B167" s="7">
        <v>1</v>
      </c>
    </row>
    <row r="168" spans="1:2" x14ac:dyDescent="0.25">
      <c r="A168" s="5">
        <v>55.1</v>
      </c>
      <c r="B168" s="7">
        <v>1</v>
      </c>
    </row>
    <row r="169" spans="1:2" x14ac:dyDescent="0.25">
      <c r="A169" s="5">
        <v>50</v>
      </c>
      <c r="B169" s="7">
        <v>1</v>
      </c>
    </row>
    <row r="170" spans="1:2" x14ac:dyDescent="0.25">
      <c r="A170" s="5">
        <v>40</v>
      </c>
      <c r="B170" s="7">
        <v>1</v>
      </c>
    </row>
    <row r="171" spans="1:2" x14ac:dyDescent="0.25">
      <c r="A171" s="5">
        <v>30</v>
      </c>
      <c r="B171" s="7">
        <v>1</v>
      </c>
    </row>
    <row r="172" spans="1:2" x14ac:dyDescent="0.25">
      <c r="A172" s="8">
        <v>20</v>
      </c>
      <c r="B172" s="10">
        <v>1</v>
      </c>
    </row>
    <row r="174" spans="1:2" ht="28.9" customHeight="1" x14ac:dyDescent="0.5">
      <c r="A174" s="1" t="s">
        <v>38</v>
      </c>
      <c r="B174" s="1"/>
    </row>
    <row r="175" spans="1:2" x14ac:dyDescent="0.25">
      <c r="A175" s="23" t="s">
        <v>17</v>
      </c>
      <c r="B175" s="25" t="s">
        <v>35</v>
      </c>
    </row>
    <row r="176" spans="1:2" x14ac:dyDescent="0.25">
      <c r="A176" s="5">
        <v>70</v>
      </c>
      <c r="B176" s="7">
        <v>1</v>
      </c>
    </row>
    <row r="177" spans="1:2" x14ac:dyDescent="0.25">
      <c r="A177" s="5">
        <v>61.666666666666671</v>
      </c>
      <c r="B177" s="7">
        <v>1</v>
      </c>
    </row>
    <row r="178" spans="1:2" x14ac:dyDescent="0.25">
      <c r="A178" s="5">
        <v>55.1</v>
      </c>
      <c r="B178" s="7">
        <v>1</v>
      </c>
    </row>
    <row r="179" spans="1:2" x14ac:dyDescent="0.25">
      <c r="A179" s="5">
        <v>53.333333333333343</v>
      </c>
      <c r="B179" s="7">
        <v>1</v>
      </c>
    </row>
    <row r="180" spans="1:2" x14ac:dyDescent="0.25">
      <c r="A180" s="5">
        <v>45</v>
      </c>
      <c r="B180" s="7">
        <v>1</v>
      </c>
    </row>
    <row r="181" spans="1:2" x14ac:dyDescent="0.25">
      <c r="A181" s="5">
        <v>36.666666666666671</v>
      </c>
      <c r="B181" s="7">
        <v>1</v>
      </c>
    </row>
    <row r="182" spans="1:2" x14ac:dyDescent="0.25">
      <c r="A182" s="5">
        <v>28.333333333333339</v>
      </c>
      <c r="B182" s="7">
        <v>1</v>
      </c>
    </row>
    <row r="183" spans="1:2" x14ac:dyDescent="0.25">
      <c r="A183" s="8">
        <v>20</v>
      </c>
      <c r="B183" s="10">
        <v>1</v>
      </c>
    </row>
  </sheetData>
  <sheetProtection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5:M119"/>
  <sheetViews>
    <sheetView workbookViewId="0">
      <selection activeCell="E10" sqref="E10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43.511299999999999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20</v>
      </c>
      <c r="B34" s="7">
        <v>4.7694459153687762E-3</v>
      </c>
    </row>
    <row r="35" spans="1:2" hidden="1" x14ac:dyDescent="0.25">
      <c r="A35" s="5">
        <v>30</v>
      </c>
      <c r="B35" s="7">
        <v>5.3644032694559231E-3</v>
      </c>
    </row>
    <row r="36" spans="1:2" hidden="1" x14ac:dyDescent="0.25">
      <c r="A36" s="5">
        <v>40</v>
      </c>
      <c r="B36" s="7">
        <v>6.3276250069306539E-3</v>
      </c>
    </row>
    <row r="37" spans="1:2" hidden="1" x14ac:dyDescent="0.25">
      <c r="A37" s="5">
        <v>50</v>
      </c>
      <c r="B37" s="7">
        <v>7.4527514310631458E-3</v>
      </c>
    </row>
    <row r="38" spans="1:2" hidden="1" x14ac:dyDescent="0.25">
      <c r="A38" s="5">
        <v>60.000000000000007</v>
      </c>
      <c r="B38" s="7">
        <v>8.6975053881861233E-3</v>
      </c>
    </row>
    <row r="39" spans="1:2" hidden="1" x14ac:dyDescent="0.25">
      <c r="A39" s="8">
        <v>70</v>
      </c>
      <c r="B39" s="10">
        <v>1.0071498712061359E-2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20</v>
      </c>
      <c r="B44" s="21">
        <v>3.8533798337909623E-4</v>
      </c>
    </row>
    <row r="45" spans="1:2" hidden="1" x14ac:dyDescent="0.25">
      <c r="A45" s="5">
        <v>30</v>
      </c>
      <c r="B45" s="21">
        <v>3.8456096620941352E-4</v>
      </c>
    </row>
    <row r="46" spans="1:2" hidden="1" x14ac:dyDescent="0.25">
      <c r="A46" s="5">
        <v>40</v>
      </c>
      <c r="B46" s="21">
        <v>3.8365380091113062E-4</v>
      </c>
    </row>
    <row r="47" spans="1:2" hidden="1" x14ac:dyDescent="0.25">
      <c r="A47" s="5">
        <v>50</v>
      </c>
      <c r="B47" s="21">
        <v>3.8244736482901531E-4</v>
      </c>
    </row>
    <row r="48" spans="1:2" hidden="1" x14ac:dyDescent="0.25">
      <c r="A48" s="5">
        <v>60.000000000000007</v>
      </c>
      <c r="B48" s="21">
        <v>3.8088727161337909E-4</v>
      </c>
    </row>
    <row r="49" spans="1:13" hidden="1" x14ac:dyDescent="0.25">
      <c r="A49" s="8">
        <v>70</v>
      </c>
      <c r="B49" s="22">
        <v>3.7855281116242211E-4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(0.00672269064823629)*B29</f>
        <v>4.7731103602477658</v>
      </c>
      <c r="C53" s="26" t="s">
        <v>23</v>
      </c>
      <c r="D53" s="26">
        <f>1000 * 0.00672269064823629*B29 / 453592</f>
        <v>1.0522915660434411E-5</v>
      </c>
      <c r="E53" s="21" t="s">
        <v>24</v>
      </c>
    </row>
    <row r="54" spans="1:13" x14ac:dyDescent="0.25">
      <c r="A54" s="5" t="s">
        <v>25</v>
      </c>
      <c r="B54" s="26">
        <f>(608.187513836063)*B29 / 60</f>
        <v>7.1968855803934115</v>
      </c>
      <c r="C54" s="26" t="s">
        <v>26</v>
      </c>
      <c r="D54" s="26">
        <f>(608.187513836063)*B29 * 0.00220462 / 60</f>
        <v>1.5866397888246921E-2</v>
      </c>
      <c r="E54" s="21" t="s">
        <v>27</v>
      </c>
    </row>
    <row r="55" spans="1:13" x14ac:dyDescent="0.25">
      <c r="A55" s="5" t="s">
        <v>28</v>
      </c>
      <c r="B55" s="26">
        <f>(1447.24697978349)*B29 / 60</f>
        <v>17.125755927437964</v>
      </c>
      <c r="C55" s="26" t="s">
        <v>26</v>
      </c>
      <c r="D55" s="26">
        <f>(1447.24697978349)*B29 * 0.00220462 / 60</f>
        <v>3.7755784032748284E-2</v>
      </c>
      <c r="E55" s="21" t="s">
        <v>27</v>
      </c>
    </row>
    <row r="56" spans="1:13" x14ac:dyDescent="0.25">
      <c r="A56" s="8" t="s">
        <v>29</v>
      </c>
      <c r="B56" s="27">
        <f>0.000383230185009617</f>
        <v>3.8323018500961698E-4</v>
      </c>
      <c r="C56" s="27" t="s">
        <v>30</v>
      </c>
      <c r="D56" s="27">
        <f>0.000383230185009617</f>
        <v>3.8323018500961698E-4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20</v>
      </c>
      <c r="B62" s="26">
        <v>3.7082484849244062</v>
      </c>
      <c r="C62" s="26">
        <v>2.9283916715894178</v>
      </c>
      <c r="D62" s="26">
        <v>2.3296488358756191</v>
      </c>
      <c r="E62" s="26">
        <v>1.877454428707088</v>
      </c>
      <c r="F62" s="26">
        <v>1.5409076763672711</v>
      </c>
      <c r="G62" s="26">
        <v>1.292772580499004</v>
      </c>
      <c r="H62" s="26">
        <v>1.10947791810448</v>
      </c>
      <c r="I62" s="26">
        <v>0.97111724154528667</v>
      </c>
      <c r="J62" s="26">
        <v>0.91356847007926023</v>
      </c>
      <c r="K62" s="26">
        <v>0.86144887854237839</v>
      </c>
      <c r="L62" s="26">
        <v>0.81330087904965431</v>
      </c>
      <c r="M62" s="21">
        <v>0.76789593217608088</v>
      </c>
    </row>
    <row r="63" spans="1:13" hidden="1" x14ac:dyDescent="0.25">
      <c r="A63" s="5">
        <v>30</v>
      </c>
      <c r="B63" s="26">
        <v>3.947269296042025</v>
      </c>
      <c r="C63" s="26">
        <v>3.0973375231662108</v>
      </c>
      <c r="D63" s="26">
        <v>2.4429194248684678</v>
      </c>
      <c r="E63" s="26">
        <v>1.9480190134641311</v>
      </c>
      <c r="F63" s="26">
        <v>1.5803050766279021</v>
      </c>
      <c r="G63" s="26">
        <v>1.31111117739387</v>
      </c>
      <c r="H63" s="26">
        <v>1.1154356541554871</v>
      </c>
      <c r="I63" s="26">
        <v>0.97194162066558898</v>
      </c>
      <c r="J63" s="26">
        <v>0.91409697263641299</v>
      </c>
      <c r="K63" s="26">
        <v>0.86295696603639327</v>
      </c>
      <c r="L63" s="26">
        <v>0.81688520815444865</v>
      </c>
      <c r="M63" s="21">
        <v>0.77447435473947335</v>
      </c>
    </row>
    <row r="64" spans="1:13" hidden="1" x14ac:dyDescent="0.25">
      <c r="A64" s="5">
        <v>40</v>
      </c>
      <c r="B64" s="26">
        <v>4.2210101483302616</v>
      </c>
      <c r="C64" s="26">
        <v>3.2942601706644199</v>
      </c>
      <c r="D64" s="26">
        <v>2.5781554829542568</v>
      </c>
      <c r="E64" s="26">
        <v>2.0352696589063601</v>
      </c>
      <c r="F64" s="26">
        <v>1.6318410475866869</v>
      </c>
      <c r="G64" s="26">
        <v>1.3377727734205831</v>
      </c>
      <c r="H64" s="26">
        <v>1.1266327361927611</v>
      </c>
      <c r="I64" s="26">
        <v>0.97565361104729742</v>
      </c>
      <c r="J64" s="26">
        <v>0.91661168850031616</v>
      </c>
      <c r="K64" s="26">
        <v>0.86573284848768273</v>
      </c>
      <c r="L64" s="26">
        <v>0.82120189347222183</v>
      </c>
      <c r="M64" s="21">
        <v>0.78143267437673625</v>
      </c>
    </row>
    <row r="65" spans="1:13" hidden="1" x14ac:dyDescent="0.25">
      <c r="A65" s="5">
        <v>50</v>
      </c>
      <c r="B65" s="26">
        <v>4.5297390588914368</v>
      </c>
      <c r="C65" s="26">
        <v>3.520372998196108</v>
      </c>
      <c r="D65" s="26">
        <v>2.737311006101566</v>
      </c>
      <c r="E65" s="26">
        <v>2.1416962177056531</v>
      </c>
      <c r="F65" s="26">
        <v>1.698336543465581</v>
      </c>
      <c r="G65" s="26">
        <v>1.375704669197954</v>
      </c>
      <c r="H65" s="26">
        <v>1.145938056078738</v>
      </c>
      <c r="I65" s="26">
        <v>0.98483894064326405</v>
      </c>
      <c r="J65" s="26">
        <v>0.92347998048656432</v>
      </c>
      <c r="K65" s="26">
        <v>0.87187433478628151</v>
      </c>
      <c r="L65" s="26">
        <v>0.82802800117914188</v>
      </c>
      <c r="M65" s="21">
        <v>0.79017602576185975</v>
      </c>
    </row>
    <row r="66" spans="1:13" hidden="1" x14ac:dyDescent="0.25">
      <c r="A66" s="5">
        <v>60.000000000000007</v>
      </c>
      <c r="B66" s="26">
        <v>4.8716720958770434</v>
      </c>
      <c r="C66" s="26">
        <v>3.774490782696275</v>
      </c>
      <c r="D66" s="26">
        <v>2.9197188780003298</v>
      </c>
      <c r="E66" s="26">
        <v>2.2670690782783121</v>
      </c>
      <c r="F66" s="26">
        <v>1.7799188553786831</v>
      </c>
      <c r="G66" s="26">
        <v>1.4253104565093091</v>
      </c>
      <c r="H66" s="26">
        <v>1.173950904237401</v>
      </c>
      <c r="I66" s="26">
        <v>1.0002119964895571</v>
      </c>
      <c r="J66" s="26">
        <v>0.93544355817655711</v>
      </c>
      <c r="K66" s="26">
        <v>0.88213030655177382</v>
      </c>
      <c r="L66" s="26">
        <v>0.83809943442584001</v>
      </c>
      <c r="M66" s="21">
        <v>0.80140718306937897</v>
      </c>
    </row>
    <row r="67" spans="1:13" hidden="1" x14ac:dyDescent="0.25">
      <c r="A67" s="8">
        <v>70</v>
      </c>
      <c r="B67" s="27">
        <v>5.2712397064987986</v>
      </c>
      <c r="C67" s="27">
        <v>4.0779170977285997</v>
      </c>
      <c r="D67" s="27">
        <v>3.143760553719424</v>
      </c>
      <c r="E67" s="27">
        <v>2.427052332351618</v>
      </c>
      <c r="F67" s="27">
        <v>1.8897394668649099</v>
      </c>
      <c r="G67" s="27">
        <v>1.4974337658584129</v>
      </c>
      <c r="H67" s="27">
        <v>1.2194118132905949</v>
      </c>
      <c r="I67" s="27">
        <v>1.0286149684793191</v>
      </c>
      <c r="J67" s="27">
        <v>0.95847222328154713</v>
      </c>
      <c r="K67" s="27">
        <v>0.90164936610181767</v>
      </c>
      <c r="L67" s="27">
        <v>0.85579478492469774</v>
      </c>
      <c r="M67" s="22">
        <v>0.81878591619470464</v>
      </c>
    </row>
    <row r="68" spans="1:13" hidden="1" x14ac:dyDescent="0.25"/>
    <row r="69" spans="1:13" ht="28.9" customHeight="1" x14ac:dyDescent="0.5">
      <c r="A69" s="1" t="s">
        <v>47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6</v>
      </c>
      <c r="B71" s="21">
        <f ca="1">(FORECAST( 43.5113, OFFSET(B62:B67,MATCH(43.5113,A62:A67,1)-1,0,2), OFFSET(A62:A67,MATCH(43.5113,A62:A67,1)-1,0,2) )) / 1000</f>
        <v>4.3294141306956073E-3</v>
      </c>
    </row>
    <row r="72" spans="1:13" x14ac:dyDescent="0.25">
      <c r="A72" s="5">
        <v>7</v>
      </c>
      <c r="B72" s="21">
        <f ca="1">(FORECAST( 43.5113, OFFSET(C62:C67,MATCH(43.5113,A62:A67,1)-1,0,2), OFFSET(A62:A67,MATCH(43.5113,A62:A67,1)-1,0,2) )) / 1000</f>
        <v>3.3736551677956217E-3</v>
      </c>
    </row>
    <row r="73" spans="1:13" x14ac:dyDescent="0.25">
      <c r="A73" s="5">
        <v>8</v>
      </c>
      <c r="B73" s="21">
        <f ca="1">(FORECAST( 43.5113, OFFSET(D62:D67,MATCH(43.5113,A62:A67,1)-1,0,2), OFFSET(A62:A67,MATCH(43.5113,A62:A67,1)-1,0,2) )) / 1000</f>
        <v>2.6340397617969713E-3</v>
      </c>
    </row>
    <row r="74" spans="1:13" x14ac:dyDescent="0.25">
      <c r="A74" s="5">
        <v>9</v>
      </c>
      <c r="B74" s="21">
        <f ca="1">(FORECAST( 43.5113, OFFSET(E62:E67,MATCH(43.5113,A62:A67,1)-1,0,2), OFFSET(A62:A67,MATCH(43.5113,A62:A67,1)-1,0,2) )) / 1000</f>
        <v>2.0726392164975558E-3</v>
      </c>
    </row>
    <row r="75" spans="1:13" x14ac:dyDescent="0.25">
      <c r="A75" s="5">
        <v>10</v>
      </c>
      <c r="B75" s="21">
        <f ca="1">(FORECAST( 43.5113, OFFSET(F62:F67,MATCH(43.5113,A62:A67,1)-1,0,2), OFFSET(A62:A67,MATCH(43.5113,A62:A67,1)-1,0,2) )) / 1000</f>
        <v>1.6551896110546429E-3</v>
      </c>
    </row>
    <row r="76" spans="1:13" x14ac:dyDescent="0.25">
      <c r="A76" s="5">
        <v>11</v>
      </c>
      <c r="B76" s="21">
        <f ca="1">(FORECAST( 43.5113, OFFSET(G62:G67,MATCH(43.5113,A62:A67,1)-1,0,2), OFFSET(A62:A67,MATCH(43.5113,A62:A67,1)-1,0,2) )) / 1000</f>
        <v>1.3510917999848913E-3</v>
      </c>
    </row>
    <row r="77" spans="1:13" x14ac:dyDescent="0.25">
      <c r="A77" s="5">
        <v>12</v>
      </c>
      <c r="B77" s="21">
        <f ca="1">(FORECAST( 43.5113, OFFSET(H62:H67,MATCH(43.5113,A62:A67,1)-1,0,2), OFFSET(A62:A67,MATCH(43.5113,A62:A67,1)-1,0,2) )) / 1000</f>
        <v>1.1334114131643243E-3</v>
      </c>
    </row>
    <row r="78" spans="1:13" x14ac:dyDescent="0.25">
      <c r="A78" s="5">
        <v>13</v>
      </c>
      <c r="B78" s="21">
        <f ca="1">(FORECAST( 43.5113, OFFSET(I62:I67,MATCH(43.5113,A62:A67,1)-1,0,2), OFFSET(A62:A67,MATCH(43.5113,A62:A67,1)-1,0,2) )) / 1000</f>
        <v>9.7887885582832929E-4</v>
      </c>
    </row>
    <row r="79" spans="1:13" x14ac:dyDescent="0.25">
      <c r="A79" s="5">
        <v>13.5</v>
      </c>
      <c r="B79" s="21">
        <f ca="1">(FORECAST( 43.5113, OFFSET(J62:J67,MATCH(43.5113,A62:A67,1)-1,0,2), OFFSET(A62:A67,MATCH(43.5113,A62:A67,1)-1,0,2) )) / 1000</f>
        <v>9.1902335186544752E-4</v>
      </c>
    </row>
    <row r="80" spans="1:13" x14ac:dyDescent="0.25">
      <c r="A80" s="5">
        <v>14</v>
      </c>
      <c r="B80" s="21">
        <f ca="1">(FORECAST( 43.5113, OFFSET(K62:K67,MATCH(43.5113,A62:A67,1)-1,0,2), OFFSET(A62:A67,MATCH(43.5113,A62:A67,1)-1,0,2) )) / 1000</f>
        <v>8.6788930857170979E-4</v>
      </c>
    </row>
    <row r="81" spans="1:2" x14ac:dyDescent="0.25">
      <c r="A81" s="5">
        <v>14.5</v>
      </c>
      <c r="B81" s="21">
        <f ca="1">(FORECAST( 43.5113, OFFSET(L62:L67,MATCH(43.5113,A62:A67,1)-1,0,2), OFFSET(A62:A67,MATCH(43.5113,A62:A67,1)-1,0,2) )) / 1000</f>
        <v>8.2359874467135261E-4</v>
      </c>
    </row>
    <row r="82" spans="1:2" x14ac:dyDescent="0.25">
      <c r="A82" s="8">
        <v>15</v>
      </c>
      <c r="B82" s="22">
        <f ca="1">(FORECAST( 43.5113, OFFSET(M62:M67,MATCH(43.5113,A62:A67,1)-1,0,2), OFFSET(A62:A67,MATCH(43.5113,A62:A67,1)-1,0,2) )) / 1000</f>
        <v>7.8450272734859451E-4</v>
      </c>
    </row>
    <row r="84" spans="1:2" ht="28.9" customHeight="1" x14ac:dyDescent="0.5">
      <c r="A84" s="1" t="s">
        <v>48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20</v>
      </c>
      <c r="B86" s="7">
        <v>0.71195048939005223</v>
      </c>
    </row>
    <row r="87" spans="1:2" x14ac:dyDescent="0.25">
      <c r="A87" s="5">
        <v>30</v>
      </c>
      <c r="B87" s="7">
        <v>0.88218556656436153</v>
      </c>
    </row>
    <row r="88" spans="1:2" x14ac:dyDescent="0.25">
      <c r="A88" s="5">
        <v>40</v>
      </c>
      <c r="B88" s="7">
        <v>0.96938253016937248</v>
      </c>
    </row>
    <row r="89" spans="1:2" x14ac:dyDescent="0.25">
      <c r="A89" s="5">
        <v>50</v>
      </c>
      <c r="B89" s="7">
        <v>1.0141954194392719</v>
      </c>
    </row>
    <row r="90" spans="1:2" x14ac:dyDescent="0.25">
      <c r="A90" s="5">
        <v>60</v>
      </c>
      <c r="B90" s="7">
        <v>1.031201647072661</v>
      </c>
    </row>
    <row r="91" spans="1:2" x14ac:dyDescent="0.25">
      <c r="A91" s="8">
        <v>70</v>
      </c>
      <c r="B91" s="10">
        <v>1.028556293911713</v>
      </c>
    </row>
    <row r="93" spans="1:2" ht="28.9" customHeight="1" x14ac:dyDescent="0.5">
      <c r="A93" s="1" t="s">
        <v>49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20</v>
      </c>
      <c r="B95" s="7">
        <v>0.71044669334191413</v>
      </c>
    </row>
    <row r="96" spans="1:2" x14ac:dyDescent="0.25">
      <c r="A96" s="5">
        <v>30</v>
      </c>
      <c r="B96" s="7">
        <v>0.83345171072829183</v>
      </c>
    </row>
    <row r="97" spans="1:2" x14ac:dyDescent="0.25">
      <c r="A97" s="5">
        <v>40</v>
      </c>
      <c r="B97" s="7">
        <v>0.95671763574787405</v>
      </c>
    </row>
    <row r="98" spans="1:2" x14ac:dyDescent="0.25">
      <c r="A98" s="5">
        <v>50</v>
      </c>
      <c r="B98" s="7">
        <v>1.0711692008147291</v>
      </c>
    </row>
    <row r="99" spans="1:2" x14ac:dyDescent="0.25">
      <c r="A99" s="5">
        <v>60</v>
      </c>
      <c r="B99" s="7">
        <v>1.177519419160066</v>
      </c>
    </row>
    <row r="100" spans="1:2" x14ac:dyDescent="0.25">
      <c r="A100" s="8">
        <v>70</v>
      </c>
      <c r="B100" s="10">
        <v>1.2704150735051289</v>
      </c>
    </row>
    <row r="102" spans="1:2" ht="28.9" customHeight="1" x14ac:dyDescent="0.5">
      <c r="A102" s="1" t="s">
        <v>50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20</v>
      </c>
      <c r="B104" s="7">
        <v>0.71550549669267594</v>
      </c>
    </row>
    <row r="105" spans="1:2" x14ac:dyDescent="0.25">
      <c r="A105" s="5">
        <v>30</v>
      </c>
      <c r="B105" s="7">
        <v>0.80476015325044292</v>
      </c>
    </row>
    <row r="106" spans="1:2" x14ac:dyDescent="0.25">
      <c r="A106" s="5">
        <v>40</v>
      </c>
      <c r="B106" s="7">
        <v>0.94926130913444895</v>
      </c>
    </row>
    <row r="107" spans="1:2" x14ac:dyDescent="0.25">
      <c r="A107" s="5">
        <v>50</v>
      </c>
      <c r="B107" s="7">
        <v>1.1180511759713661</v>
      </c>
    </row>
    <row r="108" spans="1:2" x14ac:dyDescent="0.25">
      <c r="A108" s="5">
        <v>60</v>
      </c>
      <c r="B108" s="7">
        <v>1.304787395262907</v>
      </c>
    </row>
    <row r="109" spans="1:2" x14ac:dyDescent="0.25">
      <c r="A109" s="8">
        <v>70</v>
      </c>
      <c r="B109" s="10">
        <v>1.510911920647269</v>
      </c>
    </row>
    <row r="111" spans="1:2" ht="28.9" customHeight="1" x14ac:dyDescent="0.5">
      <c r="A111" s="1" t="s">
        <v>51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20</v>
      </c>
      <c r="B113" s="7">
        <v>0.9939325951570781</v>
      </c>
    </row>
    <row r="114" spans="1:2" x14ac:dyDescent="0.25">
      <c r="A114" s="5">
        <v>28.333333333333339</v>
      </c>
      <c r="B114" s="7">
        <v>0.99524837196102822</v>
      </c>
    </row>
    <row r="115" spans="1:2" x14ac:dyDescent="0.25">
      <c r="A115" s="5">
        <v>36.666666666666671</v>
      </c>
      <c r="B115" s="7">
        <v>0.99780780752573239</v>
      </c>
    </row>
    <row r="116" spans="1:2" x14ac:dyDescent="0.25">
      <c r="A116" s="5">
        <v>45</v>
      </c>
      <c r="B116" s="7">
        <v>1.0013673990074781</v>
      </c>
    </row>
    <row r="117" spans="1:2" x14ac:dyDescent="0.25">
      <c r="A117" s="5">
        <v>53.333333333333343</v>
      </c>
      <c r="B117" s="7">
        <v>1.009024067982399</v>
      </c>
    </row>
    <row r="118" spans="1:2" x14ac:dyDescent="0.25">
      <c r="A118" s="5">
        <v>61.666666666666671</v>
      </c>
      <c r="B118" s="7">
        <v>1.021548144097663</v>
      </c>
    </row>
    <row r="119" spans="1:2" x14ac:dyDescent="0.25">
      <c r="A119" s="8">
        <v>70</v>
      </c>
      <c r="B119" s="10">
        <v>1.040315585398057</v>
      </c>
    </row>
  </sheetData>
  <sheetProtection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5:M119"/>
  <sheetViews>
    <sheetView workbookViewId="0">
      <selection activeCell="E11" sqref="E11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55.1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40</v>
      </c>
      <c r="B34" s="7">
        <v>6.3276250069306539E-3</v>
      </c>
    </row>
    <row r="35" spans="1:2" hidden="1" x14ac:dyDescent="0.25">
      <c r="A35" s="5">
        <v>46</v>
      </c>
      <c r="B35" s="7">
        <v>6.9676448034852378E-3</v>
      </c>
    </row>
    <row r="36" spans="1:2" hidden="1" x14ac:dyDescent="0.25">
      <c r="A36" s="5">
        <v>52</v>
      </c>
      <c r="B36" s="7">
        <v>7.6953047448521002E-3</v>
      </c>
    </row>
    <row r="37" spans="1:2" hidden="1" x14ac:dyDescent="0.25">
      <c r="A37" s="5">
        <v>58</v>
      </c>
      <c r="B37" s="7">
        <v>8.4229646862189634E-3</v>
      </c>
    </row>
    <row r="38" spans="1:2" hidden="1" x14ac:dyDescent="0.25">
      <c r="A38" s="5">
        <v>63.999999999999993</v>
      </c>
      <c r="B38" s="7">
        <v>9.247102717736216E-3</v>
      </c>
    </row>
    <row r="39" spans="1:2" hidden="1" x14ac:dyDescent="0.25">
      <c r="A39" s="8">
        <v>70</v>
      </c>
      <c r="B39" s="10">
        <v>1.0071498712061359E-2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40</v>
      </c>
      <c r="B44" s="21">
        <v>3.8365380091113062E-4</v>
      </c>
    </row>
    <row r="45" spans="1:2" hidden="1" x14ac:dyDescent="0.25">
      <c r="A45" s="5">
        <v>46</v>
      </c>
      <c r="B45" s="21">
        <v>3.8299473821333009E-4</v>
      </c>
    </row>
    <row r="46" spans="1:2" hidden="1" x14ac:dyDescent="0.25">
      <c r="A46" s="5">
        <v>52</v>
      </c>
      <c r="B46" s="21">
        <v>3.8217367813685822E-4</v>
      </c>
    </row>
    <row r="47" spans="1:2" hidden="1" x14ac:dyDescent="0.25">
      <c r="A47" s="5">
        <v>58</v>
      </c>
      <c r="B47" s="21">
        <v>3.8135261806038629E-4</v>
      </c>
    </row>
    <row r="48" spans="1:2" hidden="1" x14ac:dyDescent="0.25">
      <c r="A48" s="5">
        <v>63.999999999999993</v>
      </c>
      <c r="B48" s="21">
        <v>3.7995348743299619E-4</v>
      </c>
    </row>
    <row r="49" spans="1:13" hidden="1" x14ac:dyDescent="0.25">
      <c r="A49" s="8">
        <v>70</v>
      </c>
      <c r="B49" s="22">
        <v>3.7855281116242211E-4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(0.00807126238122498)*B29</f>
        <v>5.7305962906697347</v>
      </c>
      <c r="C53" s="26" t="s">
        <v>23</v>
      </c>
      <c r="D53" s="26">
        <f>1000 * 0.00807126238122498*B29 / 453592</f>
        <v>1.2633812524625071E-5</v>
      </c>
      <c r="E53" s="21" t="s">
        <v>24</v>
      </c>
    </row>
    <row r="54" spans="1:13" x14ac:dyDescent="0.25">
      <c r="A54" s="5" t="s">
        <v>25</v>
      </c>
      <c r="B54" s="26">
        <f>(687.620061045882)*B29 / 60</f>
        <v>8.1368373890429364</v>
      </c>
      <c r="C54" s="26" t="s">
        <v>26</v>
      </c>
      <c r="D54" s="26">
        <f>(687.620061045882)*B29 * 0.00220462 / 60</f>
        <v>1.793863444463184E-2</v>
      </c>
      <c r="E54" s="21" t="s">
        <v>27</v>
      </c>
    </row>
    <row r="55" spans="1:13" x14ac:dyDescent="0.25">
      <c r="A55" s="5" t="s">
        <v>28</v>
      </c>
      <c r="B55" s="26">
        <f>(1506.35148911962)*B29 / 60</f>
        <v>17.825159287915501</v>
      </c>
      <c r="C55" s="26" t="s">
        <v>26</v>
      </c>
      <c r="D55" s="26">
        <f>(1506.35148911962)*B29 * 0.00220462 / 60</f>
        <v>3.9297702669324273E-2</v>
      </c>
      <c r="E55" s="21" t="s">
        <v>27</v>
      </c>
    </row>
    <row r="56" spans="1:13" x14ac:dyDescent="0.25">
      <c r="A56" s="8" t="s">
        <v>29</v>
      </c>
      <c r="B56" s="27">
        <f>0.000381749463764014</f>
        <v>3.8174946376401397E-4</v>
      </c>
      <c r="C56" s="27" t="s">
        <v>30</v>
      </c>
      <c r="D56" s="27">
        <f>0.000381749463764014</f>
        <v>3.8174946376401397E-4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40</v>
      </c>
      <c r="B62" s="26">
        <v>4.2210101483302616</v>
      </c>
      <c r="C62" s="26">
        <v>3.2942601706644199</v>
      </c>
      <c r="D62" s="26">
        <v>2.5781554829542568</v>
      </c>
      <c r="E62" s="26">
        <v>2.0352696589063601</v>
      </c>
      <c r="F62" s="26">
        <v>1.6318410475866869</v>
      </c>
      <c r="G62" s="26">
        <v>1.3377727734205831</v>
      </c>
      <c r="H62" s="26">
        <v>1.1266327361927611</v>
      </c>
      <c r="I62" s="26">
        <v>0.97565361104729742</v>
      </c>
      <c r="J62" s="26">
        <v>0.91661168850031616</v>
      </c>
      <c r="K62" s="26">
        <v>0.86573284848768273</v>
      </c>
      <c r="L62" s="26">
        <v>0.82120189347222183</v>
      </c>
      <c r="M62" s="21">
        <v>0.78143267437673625</v>
      </c>
    </row>
    <row r="63" spans="1:13" hidden="1" x14ac:dyDescent="0.25">
      <c r="A63" s="5">
        <v>46</v>
      </c>
      <c r="B63" s="26">
        <v>4.3986717819262431</v>
      </c>
      <c r="C63" s="26">
        <v>3.4236075273389459</v>
      </c>
      <c r="D63" s="26">
        <v>2.6684696870216769</v>
      </c>
      <c r="E63" s="26">
        <v>2.0949735715157751</v>
      </c>
      <c r="F63" s="26">
        <v>1.6684992667219509</v>
      </c>
      <c r="G63" s="26">
        <v>1.358091633900304</v>
      </c>
      <c r="H63" s="26">
        <v>1.1364603096703001</v>
      </c>
      <c r="I63" s="26">
        <v>0.97997970601076667</v>
      </c>
      <c r="J63" s="26">
        <v>0.91979001515065473</v>
      </c>
      <c r="K63" s="26">
        <v>0.86868901025995227</v>
      </c>
      <c r="L63" s="26">
        <v>0.82475421090582623</v>
      </c>
      <c r="M63" s="21">
        <v>0.7862921851154252</v>
      </c>
    </row>
    <row r="64" spans="1:13" hidden="1" x14ac:dyDescent="0.25">
      <c r="A64" s="5">
        <v>52</v>
      </c>
      <c r="B64" s="26">
        <v>4.5952726973740354</v>
      </c>
      <c r="C64" s="26">
        <v>3.5687557336246889</v>
      </c>
      <c r="D64" s="26">
        <v>2.7717316656415099</v>
      </c>
      <c r="E64" s="26">
        <v>2.1650575408005919</v>
      </c>
      <c r="F64" s="26">
        <v>1.713255181837396</v>
      </c>
      <c r="G64" s="26">
        <v>1.3845111868467801</v>
      </c>
      <c r="H64" s="26">
        <v>1.1506769292829571</v>
      </c>
      <c r="I64" s="26">
        <v>0.98726855795951263</v>
      </c>
      <c r="J64" s="26">
        <v>0.92532496315451906</v>
      </c>
      <c r="K64" s="26">
        <v>0.87346699704944608</v>
      </c>
      <c r="L64" s="26">
        <v>0.82966489631579976</v>
      </c>
      <c r="M64" s="21">
        <v>0.79211794608507691</v>
      </c>
    </row>
    <row r="65" spans="1:13" hidden="1" x14ac:dyDescent="0.25">
      <c r="A65" s="5">
        <v>58</v>
      </c>
      <c r="B65" s="26">
        <v>4.7918736128218278</v>
      </c>
      <c r="C65" s="26">
        <v>3.7139039399104319</v>
      </c>
      <c r="D65" s="26">
        <v>2.874993644261342</v>
      </c>
      <c r="E65" s="26">
        <v>2.2351415100854091</v>
      </c>
      <c r="F65" s="26">
        <v>1.75801109695284</v>
      </c>
      <c r="G65" s="26">
        <v>1.410930739793256</v>
      </c>
      <c r="H65" s="26">
        <v>1.164893548895614</v>
      </c>
      <c r="I65" s="26">
        <v>0.99455740990825858</v>
      </c>
      <c r="J65" s="26">
        <v>0.9308599111583834</v>
      </c>
      <c r="K65" s="26">
        <v>0.8782449838389399</v>
      </c>
      <c r="L65" s="26">
        <v>0.8345755817257734</v>
      </c>
      <c r="M65" s="21">
        <v>0.7979437070547285</v>
      </c>
    </row>
    <row r="66" spans="1:13" hidden="1" x14ac:dyDescent="0.25">
      <c r="A66" s="5">
        <v>63.999999999999993</v>
      </c>
      <c r="B66" s="26">
        <v>5.0314991401257458</v>
      </c>
      <c r="C66" s="26">
        <v>3.895861308709204</v>
      </c>
      <c r="D66" s="26">
        <v>3.0093355482879671</v>
      </c>
      <c r="E66" s="26">
        <v>2.331062379907634</v>
      </c>
      <c r="F66" s="26">
        <v>1.823847099973174</v>
      </c>
      <c r="G66" s="26">
        <v>1.454159780248951</v>
      </c>
      <c r="H66" s="26">
        <v>1.192135267858679</v>
      </c>
      <c r="I66" s="26">
        <v>1.0115731852854619</v>
      </c>
      <c r="J66" s="26">
        <v>0.94465502421855307</v>
      </c>
      <c r="K66" s="26">
        <v>0.88993793037179136</v>
      </c>
      <c r="L66" s="26">
        <v>0.84517757462538312</v>
      </c>
      <c r="M66" s="21">
        <v>0.8083586763195092</v>
      </c>
    </row>
    <row r="67" spans="1:13" hidden="1" x14ac:dyDescent="0.25">
      <c r="A67" s="8">
        <v>70</v>
      </c>
      <c r="B67" s="27">
        <v>5.2712397064987986</v>
      </c>
      <c r="C67" s="27">
        <v>4.0779170977285997</v>
      </c>
      <c r="D67" s="27">
        <v>3.143760553719424</v>
      </c>
      <c r="E67" s="27">
        <v>2.427052332351618</v>
      </c>
      <c r="F67" s="27">
        <v>1.8897394668649099</v>
      </c>
      <c r="G67" s="27">
        <v>1.4974337658584129</v>
      </c>
      <c r="H67" s="27">
        <v>1.2194118132905949</v>
      </c>
      <c r="I67" s="27">
        <v>1.0286149684793191</v>
      </c>
      <c r="J67" s="27">
        <v>0.95847222328154713</v>
      </c>
      <c r="K67" s="27">
        <v>0.90164936610181767</v>
      </c>
      <c r="L67" s="27">
        <v>0.85579478492469774</v>
      </c>
      <c r="M67" s="22">
        <v>0.81878591619470464</v>
      </c>
    </row>
    <row r="68" spans="1:13" hidden="1" x14ac:dyDescent="0.25"/>
    <row r="69" spans="1:13" ht="28.9" customHeight="1" x14ac:dyDescent="0.5">
      <c r="A69" s="1" t="s">
        <v>47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6</v>
      </c>
      <c r="B71" s="21">
        <f ca="1">(FORECAST( 55.1, OFFSET(B62:B67,MATCH(55.1,A62:A67,1)-1,0,2), OFFSET(A62:A67,MATCH(55.1,A62:A67,1)-1,0,2) )) / 1000</f>
        <v>4.6968498370220614E-3</v>
      </c>
    </row>
    <row r="72" spans="1:13" x14ac:dyDescent="0.25">
      <c r="A72" s="5">
        <v>7</v>
      </c>
      <c r="B72" s="21">
        <f ca="1">(FORECAST( 55.1, OFFSET(C62:C67,MATCH(55.1,A62:A67,1)-1,0,2), OFFSET(A62:A67,MATCH(55.1,A62:A67,1)-1,0,2) )) / 1000</f>
        <v>3.6437489735389895E-3</v>
      </c>
    </row>
    <row r="73" spans="1:13" x14ac:dyDescent="0.25">
      <c r="A73" s="5">
        <v>8</v>
      </c>
      <c r="B73" s="21">
        <f ca="1">(FORECAST( 55.1, OFFSET(D62:D67,MATCH(55.1,A62:A67,1)-1,0,2), OFFSET(A62:A67,MATCH(55.1,A62:A67,1)-1,0,2) )) / 1000</f>
        <v>2.8250836879284229E-3</v>
      </c>
    </row>
    <row r="74" spans="1:13" x14ac:dyDescent="0.25">
      <c r="A74" s="5">
        <v>9</v>
      </c>
      <c r="B74" s="21">
        <f ca="1">(FORECAST( 55.1, OFFSET(E62:E67,MATCH(55.1,A62:A67,1)-1,0,2), OFFSET(A62:A67,MATCH(55.1,A62:A67,1)-1,0,2) )) / 1000</f>
        <v>2.2012675915977472E-3</v>
      </c>
    </row>
    <row r="75" spans="1:13" x14ac:dyDescent="0.25">
      <c r="A75" s="5">
        <v>10</v>
      </c>
      <c r="B75" s="21">
        <f ca="1">(FORECAST( 55.1, OFFSET(F62:F67,MATCH(55.1,A62:A67,1)-1,0,2), OFFSET(A62:A67,MATCH(55.1,A62:A67,1)-1,0,2) )) / 1000</f>
        <v>1.7363790713137088E-3</v>
      </c>
    </row>
    <row r="76" spans="1:13" x14ac:dyDescent="0.25">
      <c r="A76" s="5">
        <v>11</v>
      </c>
      <c r="B76" s="21">
        <f ca="1">(FORECAST( 55.1, OFFSET(G62:G67,MATCH(55.1,A62:A67,1)-1,0,2), OFFSET(A62:A67,MATCH(55.1,A62:A67,1)-1,0,2) )) / 1000</f>
        <v>1.3981612892024593E-3</v>
      </c>
    </row>
    <row r="77" spans="1:13" x14ac:dyDescent="0.25">
      <c r="A77" s="5">
        <v>12</v>
      </c>
      <c r="B77" s="21">
        <f ca="1">(FORECAST( 55.1, OFFSET(H62:H67,MATCH(55.1,A62:A67,1)-1,0,2), OFFSET(A62:A67,MATCH(55.1,A62:A67,1)-1,0,2) )) / 1000</f>
        <v>1.1580221827494966E-3</v>
      </c>
    </row>
    <row r="78" spans="1:13" x14ac:dyDescent="0.25">
      <c r="A78" s="5">
        <v>13</v>
      </c>
      <c r="B78" s="21">
        <f ca="1">(FORECAST( 55.1, OFFSET(I62:I67,MATCH(55.1,A62:A67,1)-1,0,2), OFFSET(A62:A67,MATCH(55.1,A62:A67,1)-1,0,2) )) / 1000</f>
        <v>9.9103446479969809E-4</v>
      </c>
    </row>
    <row r="79" spans="1:13" x14ac:dyDescent="0.25">
      <c r="A79" s="5">
        <v>13.5</v>
      </c>
      <c r="B79" s="21">
        <f ca="1">(FORECAST( 55.1, OFFSET(J62:J67,MATCH(55.1,A62:A67,1)-1,0,2), OFFSET(A62:A67,MATCH(55.1,A62:A67,1)-1,0,2) )) / 1000</f>
        <v>9.2818468628984893E-4</v>
      </c>
    </row>
    <row r="80" spans="1:13" x14ac:dyDescent="0.25">
      <c r="A80" s="5">
        <v>14</v>
      </c>
      <c r="B80" s="21">
        <f ca="1">(FORECAST( 55.1, OFFSET(K62:K67,MATCH(55.1,A62:A67,1)-1,0,2), OFFSET(A62:A67,MATCH(55.1,A62:A67,1)-1,0,2) )) / 1000</f>
        <v>8.7593562355735126E-4</v>
      </c>
    </row>
    <row r="81" spans="1:2" x14ac:dyDescent="0.25">
      <c r="A81" s="5">
        <v>14.5</v>
      </c>
      <c r="B81" s="21">
        <f ca="1">(FORECAST( 55.1, OFFSET(L62:L67,MATCH(55.1,A62:A67,1)-1,0,2), OFFSET(A62:A67,MATCH(55.1,A62:A67,1)-1,0,2) )) / 1000</f>
        <v>8.3220208377761948E-4</v>
      </c>
    </row>
    <row r="82" spans="1:2" x14ac:dyDescent="0.25">
      <c r="A82" s="8">
        <v>15</v>
      </c>
      <c r="B82" s="22">
        <f ca="1">(FORECAST( 55.1, OFFSET(M62:M67,MATCH(55.1,A62:A67,1)-1,0,2), OFFSET(A62:A67,MATCH(55.1,A62:A67,1)-1,0,2) )) / 1000</f>
        <v>7.9512792258606361E-4</v>
      </c>
    </row>
    <row r="84" spans="1:2" ht="28.9" customHeight="1" x14ac:dyDescent="0.5">
      <c r="A84" s="1" t="s">
        <v>48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40</v>
      </c>
      <c r="B86" s="7">
        <v>0.94541699745020125</v>
      </c>
    </row>
    <row r="87" spans="1:2" x14ac:dyDescent="0.25">
      <c r="A87" s="5">
        <v>46</v>
      </c>
      <c r="B87" s="7">
        <v>0.98059023762778164</v>
      </c>
    </row>
    <row r="88" spans="1:2" x14ac:dyDescent="0.25">
      <c r="A88" s="5">
        <v>52</v>
      </c>
      <c r="B88" s="7">
        <v>0.99338788314792548</v>
      </c>
    </row>
    <row r="89" spans="1:2" x14ac:dyDescent="0.25">
      <c r="A89" s="5">
        <v>58</v>
      </c>
      <c r="B89" s="7">
        <v>1.006185528668069</v>
      </c>
    </row>
    <row r="90" spans="1:2" x14ac:dyDescent="0.25">
      <c r="A90" s="5">
        <v>64</v>
      </c>
      <c r="B90" s="7">
        <v>1.004675811553903</v>
      </c>
    </row>
    <row r="91" spans="1:2" x14ac:dyDescent="0.25">
      <c r="A91" s="8">
        <v>70</v>
      </c>
      <c r="B91" s="10">
        <v>1.0031278394594301</v>
      </c>
    </row>
    <row r="93" spans="1:2" ht="28.9" customHeight="1" x14ac:dyDescent="0.5">
      <c r="A93" s="1" t="s">
        <v>49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40</v>
      </c>
      <c r="B95" s="7">
        <v>0.84882656066319406</v>
      </c>
    </row>
    <row r="96" spans="1:2" x14ac:dyDescent="0.25">
      <c r="A96" s="5">
        <v>46</v>
      </c>
      <c r="B96" s="7">
        <v>0.91144661567345009</v>
      </c>
    </row>
    <row r="97" spans="1:2" x14ac:dyDescent="0.25">
      <c r="A97" s="5">
        <v>52</v>
      </c>
      <c r="B97" s="7">
        <v>0.96983346248216429</v>
      </c>
    </row>
    <row r="98" spans="1:2" x14ac:dyDescent="0.25">
      <c r="A98" s="5">
        <v>58</v>
      </c>
      <c r="B98" s="7">
        <v>1.0282203092908779</v>
      </c>
    </row>
    <row r="99" spans="1:2" x14ac:dyDescent="0.25">
      <c r="A99" s="5">
        <v>64</v>
      </c>
      <c r="B99" s="7">
        <v>1.077695904899977</v>
      </c>
    </row>
    <row r="100" spans="1:2" x14ac:dyDescent="0.25">
      <c r="A100" s="8">
        <v>70</v>
      </c>
      <c r="B100" s="10">
        <v>1.1271476736342101</v>
      </c>
    </row>
    <row r="102" spans="1:2" ht="28.9" customHeight="1" x14ac:dyDescent="0.5">
      <c r="A102" s="1" t="s">
        <v>50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40</v>
      </c>
      <c r="B104" s="7">
        <v>0.78396968256783472</v>
      </c>
    </row>
    <row r="105" spans="1:2" x14ac:dyDescent="0.25">
      <c r="A105" s="5">
        <v>46</v>
      </c>
      <c r="B105" s="7">
        <v>0.86326580333865366</v>
      </c>
    </row>
    <row r="106" spans="1:2" x14ac:dyDescent="0.25">
      <c r="A106" s="5">
        <v>52</v>
      </c>
      <c r="B106" s="7">
        <v>0.95342021871976113</v>
      </c>
    </row>
    <row r="107" spans="1:2" x14ac:dyDescent="0.25">
      <c r="A107" s="5">
        <v>58</v>
      </c>
      <c r="B107" s="7">
        <v>1.043574634100868</v>
      </c>
    </row>
    <row r="108" spans="1:2" x14ac:dyDescent="0.25">
      <c r="A108" s="5">
        <v>64</v>
      </c>
      <c r="B108" s="7">
        <v>1.1456823333170809</v>
      </c>
    </row>
    <row r="109" spans="1:2" x14ac:dyDescent="0.25">
      <c r="A109" s="8">
        <v>70</v>
      </c>
      <c r="B109" s="10">
        <v>1.2478219931852601</v>
      </c>
    </row>
    <row r="111" spans="1:2" ht="28.9" customHeight="1" x14ac:dyDescent="0.5">
      <c r="A111" s="1" t="s">
        <v>51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40</v>
      </c>
      <c r="B113" s="7">
        <v>0.98835214050522002</v>
      </c>
    </row>
    <row r="114" spans="1:2" x14ac:dyDescent="0.25">
      <c r="A114" s="5">
        <v>45</v>
      </c>
      <c r="B114" s="7">
        <v>0.99081788180241237</v>
      </c>
    </row>
    <row r="115" spans="1:2" x14ac:dyDescent="0.25">
      <c r="A115" s="5">
        <v>50</v>
      </c>
      <c r="B115" s="7">
        <v>0.99536348487052506</v>
      </c>
    </row>
    <row r="116" spans="1:2" x14ac:dyDescent="0.25">
      <c r="A116" s="5">
        <v>55</v>
      </c>
      <c r="B116" s="7">
        <v>0.99990908793863764</v>
      </c>
    </row>
    <row r="117" spans="1:2" x14ac:dyDescent="0.25">
      <c r="A117" s="5">
        <v>60</v>
      </c>
      <c r="B117" s="7">
        <v>1.007072075650109</v>
      </c>
    </row>
    <row r="118" spans="1:2" x14ac:dyDescent="0.25">
      <c r="A118" s="5">
        <v>65</v>
      </c>
      <c r="B118" s="7">
        <v>1.018213910178297</v>
      </c>
    </row>
    <row r="119" spans="1:2" x14ac:dyDescent="0.25">
      <c r="A119" s="8">
        <v>70</v>
      </c>
      <c r="B119" s="10">
        <v>1.0293557447064861</v>
      </c>
    </row>
  </sheetData>
  <sheetProtection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5:M119"/>
  <sheetViews>
    <sheetView workbookViewId="0">
      <selection activeCell="G12" sqref="G12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72.52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55.1</v>
      </c>
      <c r="B34" s="7">
        <v>8.0712623812249813E-3</v>
      </c>
    </row>
    <row r="35" spans="1:2" hidden="1" x14ac:dyDescent="0.25">
      <c r="A35" s="5">
        <v>61.079999999999991</v>
      </c>
      <c r="B35" s="7">
        <v>8.8458966671646471E-3</v>
      </c>
    </row>
    <row r="36" spans="1:2" hidden="1" x14ac:dyDescent="0.25">
      <c r="A36" s="5">
        <v>67.06</v>
      </c>
      <c r="B36" s="7">
        <v>9.6675446748420418E-3</v>
      </c>
    </row>
    <row r="37" spans="1:2" hidden="1" x14ac:dyDescent="0.25">
      <c r="A37" s="5">
        <v>73.039999999999992</v>
      </c>
      <c r="B37" s="7">
        <v>1.0471119170655831E-2</v>
      </c>
    </row>
    <row r="38" spans="1:2" hidden="1" x14ac:dyDescent="0.25">
      <c r="A38" s="5">
        <v>79.02</v>
      </c>
      <c r="B38" s="7">
        <v>1.108492179190187E-2</v>
      </c>
    </row>
    <row r="39" spans="1:2" hidden="1" x14ac:dyDescent="0.25">
      <c r="A39" s="8">
        <v>85</v>
      </c>
      <c r="B39" s="10">
        <v>1.16987244131479E-2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55.1</v>
      </c>
      <c r="B44" s="21">
        <v>3.8174946376401419E-4</v>
      </c>
    </row>
    <row r="45" spans="1:2" hidden="1" x14ac:dyDescent="0.25">
      <c r="A45" s="5">
        <v>61.079999999999991</v>
      </c>
      <c r="B45" s="21">
        <v>3.8063514988467568E-4</v>
      </c>
    </row>
    <row r="46" spans="1:2" hidden="1" x14ac:dyDescent="0.25">
      <c r="A46" s="5">
        <v>67.06</v>
      </c>
      <c r="B46" s="21">
        <v>3.7923914253500351E-4</v>
      </c>
    </row>
    <row r="47" spans="1:2" hidden="1" x14ac:dyDescent="0.25">
      <c r="A47" s="5">
        <v>73.039999999999992</v>
      </c>
      <c r="B47" s="21">
        <v>3.7775687981677622E-4</v>
      </c>
    </row>
    <row r="48" spans="1:2" hidden="1" x14ac:dyDescent="0.25">
      <c r="A48" s="5">
        <v>79.02</v>
      </c>
      <c r="B48" s="21">
        <v>3.7536893572872058E-4</v>
      </c>
    </row>
    <row r="49" spans="1:13" hidden="1" x14ac:dyDescent="0.25">
      <c r="A49" s="8">
        <v>85</v>
      </c>
      <c r="B49" s="22">
        <v>3.7298099164066511E-4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(0.0104012431275415)*B29</f>
        <v>7.3848826205544649</v>
      </c>
      <c r="C53" s="26" t="s">
        <v>23</v>
      </c>
      <c r="D53" s="26">
        <f>1000 * 0.0104012431275415*B29 / 453592</f>
        <v>1.6280892565465142E-5</v>
      </c>
      <c r="E53" s="21" t="s">
        <v>24</v>
      </c>
    </row>
    <row r="54" spans="1:13" x14ac:dyDescent="0.25">
      <c r="A54" s="5" t="s">
        <v>25</v>
      </c>
      <c r="B54" s="26">
        <f>(789.061453161169)*B29 / 60</f>
        <v>9.337227195740498</v>
      </c>
      <c r="C54" s="26" t="s">
        <v>26</v>
      </c>
      <c r="D54" s="26">
        <f>(789.061453161169)*B29 * 0.00220462 / 60</f>
        <v>2.0585037820273419E-2</v>
      </c>
      <c r="E54" s="21" t="s">
        <v>27</v>
      </c>
    </row>
    <row r="55" spans="1:13" x14ac:dyDescent="0.25">
      <c r="A55" s="5" t="s">
        <v>28</v>
      </c>
      <c r="B55" s="26">
        <f>(1512.19384036625)*B29 / 60</f>
        <v>17.894293777667293</v>
      </c>
      <c r="C55" s="26" t="s">
        <v>26</v>
      </c>
      <c r="D55" s="26">
        <f>(1512.19384036625)*B29 * 0.00220462 / 60</f>
        <v>3.9450117948120859E-2</v>
      </c>
      <c r="E55" s="21" t="s">
        <v>27</v>
      </c>
    </row>
    <row r="56" spans="1:13" x14ac:dyDescent="0.25">
      <c r="A56" s="8" t="s">
        <v>29</v>
      </c>
      <c r="B56" s="27">
        <f>0.000377885772227056</f>
        <v>3.7788577222705601E-4</v>
      </c>
      <c r="C56" s="27" t="s">
        <v>30</v>
      </c>
      <c r="D56" s="27">
        <f>0.000377885772227056</f>
        <v>3.7788577222705601E-4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55.1</v>
      </c>
      <c r="B62" s="26">
        <v>4.6968498370220608</v>
      </c>
      <c r="C62" s="26">
        <v>3.6437489735389899</v>
      </c>
      <c r="D62" s="26">
        <v>2.8250836879284229</v>
      </c>
      <c r="E62" s="26">
        <v>2.2012675915977469</v>
      </c>
      <c r="F62" s="26">
        <v>1.7363790713137091</v>
      </c>
      <c r="G62" s="26">
        <v>1.39816128920246</v>
      </c>
      <c r="H62" s="26">
        <v>1.1580221827494961</v>
      </c>
      <c r="I62" s="26">
        <v>0.99103446479969803</v>
      </c>
      <c r="J62" s="26">
        <v>0.92818468628984907</v>
      </c>
      <c r="K62" s="26">
        <v>0.87593562355735122</v>
      </c>
      <c r="L62" s="26">
        <v>0.83220208377761951</v>
      </c>
      <c r="M62" s="21">
        <v>0.79512792258606357</v>
      </c>
    </row>
    <row r="63" spans="1:13" hidden="1" x14ac:dyDescent="0.25">
      <c r="A63" s="5">
        <v>61.079999999999991</v>
      </c>
      <c r="B63" s="26">
        <v>4.9148253978241936</v>
      </c>
      <c r="C63" s="26">
        <v>3.8072608247197661</v>
      </c>
      <c r="D63" s="26">
        <v>2.9439153789779922</v>
      </c>
      <c r="E63" s="26">
        <v>2.284347269718229</v>
      </c>
      <c r="F63" s="26">
        <v>1.791779481419195</v>
      </c>
      <c r="G63" s="26">
        <v>1.4330997739190121</v>
      </c>
      <c r="H63" s="26">
        <v>1.178860682415146</v>
      </c>
      <c r="I63" s="26">
        <v>1.003279517464452</v>
      </c>
      <c r="J63" s="26">
        <v>0.93793065400789599</v>
      </c>
      <c r="K63" s="26">
        <v>0.88423836498317854</v>
      </c>
      <c r="L63" s="26">
        <v>0.84001053227971667</v>
      </c>
      <c r="M63" s="21">
        <v>0.80328408624691416</v>
      </c>
    </row>
    <row r="64" spans="1:13" hidden="1" x14ac:dyDescent="0.25">
      <c r="A64" s="5">
        <v>67.06</v>
      </c>
      <c r="B64" s="26">
        <v>5.1537668289760026</v>
      </c>
      <c r="C64" s="26">
        <v>3.9887097611090958</v>
      </c>
      <c r="D64" s="26">
        <v>3.0778923010580099</v>
      </c>
      <c r="E64" s="26">
        <v>2.380017255654066</v>
      </c>
      <c r="F64" s="26">
        <v>1.85745220708796</v>
      </c>
      <c r="G64" s="26">
        <v>1.476229512909776</v>
      </c>
      <c r="H64" s="26">
        <v>1.2060463060289559</v>
      </c>
      <c r="I64" s="26">
        <v>1.0202644947143289</v>
      </c>
      <c r="J64" s="26">
        <v>0.95170179574068015</v>
      </c>
      <c r="K64" s="26">
        <v>0.89591076259410474</v>
      </c>
      <c r="L64" s="26">
        <v>0.85059235187803361</v>
      </c>
      <c r="M64" s="21">
        <v>0.81367656865585891</v>
      </c>
    </row>
    <row r="65" spans="1:13" hidden="1" x14ac:dyDescent="0.25">
      <c r="A65" s="5">
        <v>73.039999999999992</v>
      </c>
      <c r="B65" s="26">
        <v>5.3975161695629952</v>
      </c>
      <c r="C65" s="26">
        <v>4.1743510699253603</v>
      </c>
      <c r="D65" s="26">
        <v>3.2154883096200759</v>
      </c>
      <c r="E65" s="26">
        <v>2.478775293190429</v>
      </c>
      <c r="F65" s="26">
        <v>1.92572420053909</v>
      </c>
      <c r="G65" s="26">
        <v>1.5215119869281111</v>
      </c>
      <c r="H65" s="26">
        <v>1.234980382978905</v>
      </c>
      <c r="I65" s="26">
        <v>1.0386358946722749</v>
      </c>
      <c r="J65" s="26">
        <v>0.96669418901625925</v>
      </c>
      <c r="K65" s="26">
        <v>0.9086498033483944</v>
      </c>
      <c r="L65" s="26">
        <v>0.86209676898612164</v>
      </c>
      <c r="M65" s="21">
        <v>0.82485816570682313</v>
      </c>
    </row>
    <row r="66" spans="1:13" hidden="1" x14ac:dyDescent="0.25">
      <c r="A66" s="5">
        <v>79.02</v>
      </c>
      <c r="B66" s="26">
        <v>5.6917485592194179</v>
      </c>
      <c r="C66" s="26">
        <v>4.4040122892244424</v>
      </c>
      <c r="D66" s="26">
        <v>3.3910847262436539</v>
      </c>
      <c r="E66" s="26">
        <v>2.609957872532318</v>
      </c>
      <c r="F66" s="26">
        <v>2.0212885057050731</v>
      </c>
      <c r="G66" s="26">
        <v>1.5893981787359419</v>
      </c>
      <c r="H66" s="26">
        <v>1.2822732199583109</v>
      </c>
      <c r="I66" s="26">
        <v>1.0715647330649449</v>
      </c>
      <c r="J66" s="26">
        <v>0.99450972349118794</v>
      </c>
      <c r="K66" s="26">
        <v>0.93258859710800102</v>
      </c>
      <c r="L66" s="26">
        <v>0.88328845994680583</v>
      </c>
      <c r="M66" s="21">
        <v>0.8443254664989911</v>
      </c>
    </row>
    <row r="67" spans="1:13" hidden="1" x14ac:dyDescent="0.25">
      <c r="A67" s="8">
        <v>85</v>
      </c>
      <c r="B67" s="27">
        <v>5.9859809488758398</v>
      </c>
      <c r="C67" s="27">
        <v>4.6336735085235219</v>
      </c>
      <c r="D67" s="27">
        <v>3.5666811428672318</v>
      </c>
      <c r="E67" s="27">
        <v>2.741140451874208</v>
      </c>
      <c r="F67" s="27">
        <v>2.1168528108710558</v>
      </c>
      <c r="G67" s="27">
        <v>1.657284370543773</v>
      </c>
      <c r="H67" s="27">
        <v>1.329566056937717</v>
      </c>
      <c r="I67" s="27">
        <v>1.1044935714576141</v>
      </c>
      <c r="J67" s="27">
        <v>1.022325257966116</v>
      </c>
      <c r="K67" s="27">
        <v>0.95652739086760763</v>
      </c>
      <c r="L67" s="27">
        <v>0.9044801509074899</v>
      </c>
      <c r="M67" s="22">
        <v>0.86379276729115917</v>
      </c>
    </row>
    <row r="68" spans="1:13" hidden="1" x14ac:dyDescent="0.25"/>
    <row r="69" spans="1:13" ht="28.9" customHeight="1" x14ac:dyDescent="0.5">
      <c r="A69" s="1" t="s">
        <v>47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6</v>
      </c>
      <c r="B71" s="21">
        <f ca="1">(FORECAST( 72.52, OFFSET(B62:B67,MATCH(72.52,A62:A67,1)-1,0,2), OFFSET(A62:A67,MATCH(72.52,A62:A67,1)-1,0,2) )) / 1000</f>
        <v>5.3763205747293435E-3</v>
      </c>
    </row>
    <row r="72" spans="1:13" x14ac:dyDescent="0.25">
      <c r="A72" s="5">
        <v>7</v>
      </c>
      <c r="B72" s="21">
        <f ca="1">(FORECAST( 72.52, OFFSET(C62:C67,MATCH(72.52,A62:A67,1)-1,0,2), OFFSET(A62:A67,MATCH(72.52,A62:A67,1)-1,0,2) )) / 1000</f>
        <v>4.1582083474195992E-3</v>
      </c>
    </row>
    <row r="73" spans="1:13" x14ac:dyDescent="0.25">
      <c r="A73" s="5">
        <v>8</v>
      </c>
      <c r="B73" s="21">
        <f ca="1">(FORECAST( 72.52, OFFSET(D62:D67,MATCH(72.52,A62:A67,1)-1,0,2), OFFSET(A62:A67,MATCH(72.52,A62:A67,1)-1,0,2) )) / 1000</f>
        <v>3.203523439310331E-3</v>
      </c>
    </row>
    <row r="74" spans="1:13" x14ac:dyDescent="0.25">
      <c r="A74" s="5">
        <v>9</v>
      </c>
      <c r="B74" s="21">
        <f ca="1">(FORECAST( 72.52, OFFSET(E62:E67,MATCH(72.52,A62:A67,1)-1,0,2), OFFSET(A62:A67,MATCH(72.52,A62:A67,1)-1,0,2) )) / 1000</f>
        <v>2.4701876377524845E-3</v>
      </c>
    </row>
    <row r="75" spans="1:13" x14ac:dyDescent="0.25">
      <c r="A75" s="5">
        <v>10</v>
      </c>
      <c r="B75" s="21">
        <f ca="1">(FORECAST( 72.52, OFFSET(F62:F67,MATCH(72.52,A62:A67,1)-1,0,2), OFFSET(A62:A67,MATCH(72.52,A62:A67,1)-1,0,2) )) / 1000</f>
        <v>1.9197875054563832E-3</v>
      </c>
    </row>
    <row r="76" spans="1:13" x14ac:dyDescent="0.25">
      <c r="A76" s="5">
        <v>11</v>
      </c>
      <c r="B76" s="21">
        <f ca="1">(FORECAST( 72.52, OFFSET(G62:G67,MATCH(72.52,A62:A67,1)-1,0,2), OFFSET(A62:A67,MATCH(72.52,A62:A67,1)-1,0,2) )) / 1000</f>
        <v>1.5175743804917341E-3</v>
      </c>
    </row>
    <row r="77" spans="1:13" x14ac:dyDescent="0.25">
      <c r="A77" s="5">
        <v>12</v>
      </c>
      <c r="B77" s="21">
        <f ca="1">(FORECAST( 72.52, OFFSET(H62:H67,MATCH(72.52,A62:A67,1)-1,0,2), OFFSET(A62:A67,MATCH(72.52,A62:A67,1)-1,0,2) )) / 1000</f>
        <v>1.232464376287605E-3</v>
      </c>
    </row>
    <row r="78" spans="1:13" x14ac:dyDescent="0.25">
      <c r="A78" s="5">
        <v>13</v>
      </c>
      <c r="B78" s="21">
        <f ca="1">(FORECAST( 72.52, OFFSET(I62:I67,MATCH(72.52,A62:A67,1)-1,0,2), OFFSET(A62:A67,MATCH(72.52,A62:A67,1)-1,0,2) )) / 1000</f>
        <v>1.0370383816324536E-3</v>
      </c>
    </row>
    <row r="79" spans="1:13" x14ac:dyDescent="0.25">
      <c r="A79" s="5">
        <v>13.5</v>
      </c>
      <c r="B79" s="21">
        <f ca="1">(FORECAST( 72.52, OFFSET(J62:J67,MATCH(72.52,A62:A67,1)-1,0,2), OFFSET(A62:A67,MATCH(72.52,A62:A67,1)-1,0,2) )) / 1000</f>
        <v>9.6539050264446977E-4</v>
      </c>
    </row>
    <row r="80" spans="1:13" x14ac:dyDescent="0.25">
      <c r="A80" s="5">
        <v>14</v>
      </c>
      <c r="B80" s="21">
        <f ca="1">(FORECAST( 72.52, OFFSET(K62:K67,MATCH(72.52,A62:A67,1)-1,0,2), OFFSET(A62:A67,MATCH(72.52,A62:A67,1)-1,0,2) )) / 1000</f>
        <v>9.0754206067410832E-4</v>
      </c>
    </row>
    <row r="81" spans="1:2" x14ac:dyDescent="0.25">
      <c r="A81" s="5">
        <v>14.5</v>
      </c>
      <c r="B81" s="21">
        <f ca="1">(FORECAST( 72.52, OFFSET(L62:L67,MATCH(72.52,A62:A67,1)-1,0,2), OFFSET(A62:A67,MATCH(72.52,A62:A67,1)-1,0,2) )) / 1000</f>
        <v>8.6109638488976611E-4</v>
      </c>
    </row>
    <row r="82" spans="1:2" x14ac:dyDescent="0.25">
      <c r="A82" s="8">
        <v>15</v>
      </c>
      <c r="B82" s="22">
        <f ca="1">(FORECAST( 72.52, OFFSET(M62:M67,MATCH(72.52,A62:A67,1)-1,0,2), OFFSET(A62:A67,MATCH(72.52,A62:A67,1)-1,0,2) )) / 1000</f>
        <v>8.2388585291978276E-4</v>
      </c>
    </row>
    <row r="84" spans="1:2" ht="28.9" customHeight="1" x14ac:dyDescent="0.5">
      <c r="A84" s="1" t="s">
        <v>48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55.1</v>
      </c>
      <c r="B86" s="7">
        <v>0.99752843260099266</v>
      </c>
    </row>
    <row r="87" spans="1:2" x14ac:dyDescent="0.25">
      <c r="A87" s="5">
        <v>61.08</v>
      </c>
      <c r="B87" s="7">
        <v>1.002944172044355</v>
      </c>
    </row>
    <row r="88" spans="1:2" x14ac:dyDescent="0.25">
      <c r="A88" s="5">
        <v>67.06</v>
      </c>
      <c r="B88" s="7">
        <v>1.001405173021169</v>
      </c>
    </row>
    <row r="89" spans="1:2" x14ac:dyDescent="0.25">
      <c r="A89" s="5">
        <v>73.039999999999992</v>
      </c>
      <c r="B89" s="7">
        <v>1.0013965773187641</v>
      </c>
    </row>
    <row r="90" spans="1:2" x14ac:dyDescent="0.25">
      <c r="A90" s="5">
        <v>79.02</v>
      </c>
      <c r="B90" s="7">
        <v>1.0174572164845559</v>
      </c>
    </row>
    <row r="91" spans="1:2" x14ac:dyDescent="0.25">
      <c r="A91" s="8">
        <v>85</v>
      </c>
      <c r="B91" s="10">
        <v>1.033517855650347</v>
      </c>
    </row>
    <row r="93" spans="1:2" ht="28.9" customHeight="1" x14ac:dyDescent="0.5">
      <c r="A93" s="1" t="s">
        <v>49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55.1</v>
      </c>
      <c r="B95" s="7">
        <v>0.87114280663738486</v>
      </c>
    </row>
    <row r="96" spans="1:2" x14ac:dyDescent="0.25">
      <c r="A96" s="5">
        <v>61.08</v>
      </c>
      <c r="B96" s="7">
        <v>0.91786165302679823</v>
      </c>
    </row>
    <row r="97" spans="1:2" x14ac:dyDescent="0.25">
      <c r="A97" s="5">
        <v>67.06</v>
      </c>
      <c r="B97" s="7">
        <v>0.96079760712642659</v>
      </c>
    </row>
    <row r="98" spans="1:2" x14ac:dyDescent="0.25">
      <c r="A98" s="5">
        <v>73.039999999999992</v>
      </c>
      <c r="B98" s="7">
        <v>1.003359489825649</v>
      </c>
    </row>
    <row r="99" spans="1:2" x14ac:dyDescent="0.25">
      <c r="A99" s="5">
        <v>79.02</v>
      </c>
      <c r="B99" s="7">
        <v>1.0419936228206099</v>
      </c>
    </row>
    <row r="100" spans="1:2" x14ac:dyDescent="0.25">
      <c r="A100" s="8">
        <v>85</v>
      </c>
      <c r="B100" s="10">
        <v>1.0806277558155719</v>
      </c>
    </row>
    <row r="102" spans="1:2" ht="28.9" customHeight="1" x14ac:dyDescent="0.5">
      <c r="A102" s="1" t="s">
        <v>50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55.1</v>
      </c>
      <c r="B104" s="7">
        <v>0.77476098313326791</v>
      </c>
    </row>
    <row r="105" spans="1:2" x14ac:dyDescent="0.25">
      <c r="A105" s="5">
        <v>61.08</v>
      </c>
      <c r="B105" s="7">
        <v>0.84911817691492608</v>
      </c>
    </row>
    <row r="106" spans="1:2" x14ac:dyDescent="0.25">
      <c r="A106" s="5">
        <v>67.06</v>
      </c>
      <c r="B106" s="7">
        <v>0.92798822080030574</v>
      </c>
    </row>
    <row r="107" spans="1:2" x14ac:dyDescent="0.25">
      <c r="A107" s="5">
        <v>73.039999999999992</v>
      </c>
      <c r="B107" s="7">
        <v>1.0051233871462451</v>
      </c>
    </row>
    <row r="108" spans="1:2" x14ac:dyDescent="0.25">
      <c r="A108" s="5">
        <v>79.02</v>
      </c>
      <c r="B108" s="7">
        <v>1.06404233932807</v>
      </c>
    </row>
    <row r="109" spans="1:2" x14ac:dyDescent="0.25">
      <c r="A109" s="8">
        <v>85</v>
      </c>
      <c r="B109" s="10">
        <v>1.122961291509895</v>
      </c>
    </row>
    <row r="111" spans="1:2" ht="28.9" customHeight="1" x14ac:dyDescent="0.5">
      <c r="A111" s="1" t="s">
        <v>51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55.1</v>
      </c>
      <c r="B113" s="7">
        <v>0.96621043337402501</v>
      </c>
    </row>
    <row r="114" spans="1:2" x14ac:dyDescent="0.25">
      <c r="A114" s="5">
        <v>60.083333333333343</v>
      </c>
      <c r="B114" s="7">
        <v>0.97322296926557139</v>
      </c>
    </row>
    <row r="115" spans="1:2" x14ac:dyDescent="0.25">
      <c r="A115" s="5">
        <v>65.066666666666663</v>
      </c>
      <c r="B115" s="7">
        <v>0.98395244151107408</v>
      </c>
    </row>
    <row r="116" spans="1:2" x14ac:dyDescent="0.25">
      <c r="A116" s="5">
        <v>70.05</v>
      </c>
      <c r="B116" s="7">
        <v>0.99468191375657689</v>
      </c>
    </row>
    <row r="117" spans="1:2" x14ac:dyDescent="0.25">
      <c r="A117" s="5">
        <v>75.033333333333331</v>
      </c>
      <c r="B117" s="7">
        <v>1.01109815290529</v>
      </c>
    </row>
    <row r="118" spans="1:2" x14ac:dyDescent="0.25">
      <c r="A118" s="5">
        <v>80.016666666666666</v>
      </c>
      <c r="B118" s="7">
        <v>1.0331031112519879</v>
      </c>
    </row>
    <row r="119" spans="1:2" x14ac:dyDescent="0.25">
      <c r="A119" s="8">
        <v>85</v>
      </c>
      <c r="B119" s="10">
        <v>1.0551080695986841</v>
      </c>
    </row>
  </sheetData>
  <sheetProtection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5:M183"/>
  <sheetViews>
    <sheetView workbookViewId="0">
      <selection activeCell="J15" sqref="J15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8"/>
      <c r="B25" s="15"/>
      <c r="C25" s="15"/>
      <c r="D25" s="16"/>
    </row>
    <row r="28" spans="1:7" x14ac:dyDescent="0.25">
      <c r="A28" s="17" t="s">
        <v>12</v>
      </c>
      <c r="B28" s="30">
        <v>0.71</v>
      </c>
      <c r="C28" s="17" t="s">
        <v>13</v>
      </c>
      <c r="D28" s="17" t="s">
        <v>14</v>
      </c>
      <c r="E28" s="17"/>
      <c r="F28" s="17"/>
      <c r="G28" s="17"/>
    </row>
    <row r="29" spans="1:7" x14ac:dyDescent="0.25">
      <c r="A29" s="17" t="s">
        <v>39</v>
      </c>
      <c r="B29" s="30">
        <v>55.1</v>
      </c>
      <c r="C29" s="17" t="s">
        <v>11</v>
      </c>
      <c r="D29" s="17" t="s">
        <v>40</v>
      </c>
      <c r="E29" s="17"/>
      <c r="F29" s="17"/>
      <c r="G29" s="17"/>
    </row>
    <row r="31" spans="1:7" ht="31.5" hidden="1" x14ac:dyDescent="0.5">
      <c r="A31" s="1" t="s">
        <v>41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20</v>
      </c>
      <c r="B34" s="7">
        <v>1.246786861921475</v>
      </c>
    </row>
    <row r="35" spans="1:2" hidden="1" x14ac:dyDescent="0.25">
      <c r="A35" s="5">
        <v>30</v>
      </c>
      <c r="B35" s="7">
        <v>1.247517932245807</v>
      </c>
    </row>
    <row r="36" spans="1:2" hidden="1" x14ac:dyDescent="0.25">
      <c r="A36" s="5">
        <v>40</v>
      </c>
      <c r="B36" s="7">
        <v>1.2493866493988131</v>
      </c>
    </row>
    <row r="37" spans="1:2" hidden="1" x14ac:dyDescent="0.25">
      <c r="A37" s="5">
        <v>50</v>
      </c>
      <c r="B37" s="7">
        <v>1.254321699615297</v>
      </c>
    </row>
    <row r="38" spans="1:2" hidden="1" x14ac:dyDescent="0.25">
      <c r="A38" s="5">
        <v>55.1</v>
      </c>
      <c r="B38" s="7">
        <v>1.257685087321365</v>
      </c>
    </row>
    <row r="39" spans="1:2" hidden="1" x14ac:dyDescent="0.25">
      <c r="A39" s="5">
        <v>60.000000000000007</v>
      </c>
      <c r="B39" s="7">
        <v>1.2630175781651529</v>
      </c>
    </row>
    <row r="40" spans="1:2" hidden="1" x14ac:dyDescent="0.25">
      <c r="A40" s="8">
        <v>70</v>
      </c>
      <c r="B40" s="10">
        <v>1.28020217726424</v>
      </c>
    </row>
    <row r="41" spans="1:2" hidden="1" x14ac:dyDescent="0.25"/>
    <row r="42" spans="1:2" ht="31.5" hidden="1" x14ac:dyDescent="0.5">
      <c r="A42" s="1" t="s">
        <v>42</v>
      </c>
      <c r="B42" s="1"/>
    </row>
    <row r="43" spans="1:2" hidden="1" x14ac:dyDescent="0.25">
      <c r="A43" s="2"/>
      <c r="B43" s="18" t="s">
        <v>16</v>
      </c>
    </row>
    <row r="44" spans="1:2" hidden="1" x14ac:dyDescent="0.25">
      <c r="A44" s="19" t="s">
        <v>17</v>
      </c>
      <c r="B44" s="20">
        <v>14</v>
      </c>
    </row>
    <row r="45" spans="1:2" hidden="1" x14ac:dyDescent="0.25">
      <c r="A45" s="5">
        <v>20</v>
      </c>
      <c r="B45" s="7">
        <v>1045.9341218476579</v>
      </c>
    </row>
    <row r="46" spans="1:2" hidden="1" x14ac:dyDescent="0.25">
      <c r="A46" s="5">
        <v>30</v>
      </c>
      <c r="B46" s="7">
        <v>1296.028304807661</v>
      </c>
    </row>
    <row r="47" spans="1:2" hidden="1" x14ac:dyDescent="0.25">
      <c r="A47" s="5">
        <v>40</v>
      </c>
      <c r="B47" s="7">
        <v>1424.1303019481149</v>
      </c>
    </row>
    <row r="48" spans="1:2" hidden="1" x14ac:dyDescent="0.25">
      <c r="A48" s="5">
        <v>50</v>
      </c>
      <c r="B48" s="7">
        <v>1489.9653995911051</v>
      </c>
    </row>
    <row r="49" spans="1:13" hidden="1" x14ac:dyDescent="0.25">
      <c r="A49" s="5">
        <v>55.1</v>
      </c>
      <c r="B49" s="7">
        <v>1506.3514891196251</v>
      </c>
    </row>
    <row r="50" spans="1:13" hidden="1" x14ac:dyDescent="0.25">
      <c r="A50" s="5">
        <v>60.000000000000007</v>
      </c>
      <c r="B50" s="7">
        <v>1514.949431529772</v>
      </c>
    </row>
    <row r="51" spans="1:13" hidden="1" x14ac:dyDescent="0.25">
      <c r="A51" s="8">
        <v>70</v>
      </c>
      <c r="B51" s="10">
        <v>1511.0631147470649</v>
      </c>
    </row>
    <row r="52" spans="1:13" hidden="1" x14ac:dyDescent="0.25"/>
    <row r="53" spans="1:13" ht="31.5" hidden="1" x14ac:dyDescent="0.5">
      <c r="A53" s="1" t="s">
        <v>43</v>
      </c>
      <c r="B53" s="1"/>
    </row>
    <row r="54" spans="1:13" hidden="1" x14ac:dyDescent="0.25">
      <c r="A54" s="2"/>
      <c r="B54" s="28" t="s">
        <v>16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/>
    </row>
    <row r="55" spans="1:13" hidden="1" x14ac:dyDescent="0.25">
      <c r="A55" s="19" t="s">
        <v>17</v>
      </c>
      <c r="B55" s="29">
        <v>6</v>
      </c>
      <c r="C55" s="29">
        <v>7</v>
      </c>
      <c r="D55" s="29">
        <v>8</v>
      </c>
      <c r="E55" s="29">
        <v>9</v>
      </c>
      <c r="F55" s="29">
        <v>10</v>
      </c>
      <c r="G55" s="29">
        <v>11</v>
      </c>
      <c r="H55" s="29">
        <v>12</v>
      </c>
      <c r="I55" s="29">
        <v>13</v>
      </c>
      <c r="J55" s="29">
        <v>13.5</v>
      </c>
      <c r="K55" s="29">
        <v>14</v>
      </c>
      <c r="L55" s="29">
        <v>14.5</v>
      </c>
      <c r="M55" s="20">
        <v>15</v>
      </c>
    </row>
    <row r="56" spans="1:13" hidden="1" x14ac:dyDescent="0.25">
      <c r="A56" s="5">
        <v>20</v>
      </c>
      <c r="B56" s="6">
        <v>3.7082484849244062</v>
      </c>
      <c r="C56" s="6">
        <v>2.9283916715894178</v>
      </c>
      <c r="D56" s="6">
        <v>2.3296488358756191</v>
      </c>
      <c r="E56" s="6">
        <v>1.877454428707088</v>
      </c>
      <c r="F56" s="6">
        <v>1.5409076763672711</v>
      </c>
      <c r="G56" s="6">
        <v>1.292772580499004</v>
      </c>
      <c r="H56" s="6">
        <v>1.10947791810448</v>
      </c>
      <c r="I56" s="6">
        <v>0.97111724154528667</v>
      </c>
      <c r="J56" s="6">
        <v>0.91356847007926023</v>
      </c>
      <c r="K56" s="6">
        <v>0.86144887854237839</v>
      </c>
      <c r="L56" s="6">
        <v>0.81330087904965431</v>
      </c>
      <c r="M56" s="7">
        <v>0.76789593217608088</v>
      </c>
    </row>
    <row r="57" spans="1:13" hidden="1" x14ac:dyDescent="0.25">
      <c r="A57" s="5">
        <v>30</v>
      </c>
      <c r="B57" s="6">
        <v>3.947269296042025</v>
      </c>
      <c r="C57" s="6">
        <v>3.0973375231662108</v>
      </c>
      <c r="D57" s="6">
        <v>2.4429194248684678</v>
      </c>
      <c r="E57" s="6">
        <v>1.9480190134641311</v>
      </c>
      <c r="F57" s="6">
        <v>1.5803050766279021</v>
      </c>
      <c r="G57" s="6">
        <v>1.31111117739387</v>
      </c>
      <c r="H57" s="6">
        <v>1.1154356541554871</v>
      </c>
      <c r="I57" s="6">
        <v>0.97194162066558898</v>
      </c>
      <c r="J57" s="6">
        <v>0.91409697263641299</v>
      </c>
      <c r="K57" s="6">
        <v>0.86295696603639327</v>
      </c>
      <c r="L57" s="6">
        <v>0.81688520815444865</v>
      </c>
      <c r="M57" s="7">
        <v>0.77447435473947335</v>
      </c>
    </row>
    <row r="58" spans="1:13" hidden="1" x14ac:dyDescent="0.25">
      <c r="A58" s="5">
        <v>40</v>
      </c>
      <c r="B58" s="6">
        <v>4.2210101483302616</v>
      </c>
      <c r="C58" s="6">
        <v>3.2942601706644199</v>
      </c>
      <c r="D58" s="6">
        <v>2.5781554829542568</v>
      </c>
      <c r="E58" s="6">
        <v>2.0352696589063601</v>
      </c>
      <c r="F58" s="6">
        <v>1.6318410475866869</v>
      </c>
      <c r="G58" s="6">
        <v>1.3377727734205831</v>
      </c>
      <c r="H58" s="6">
        <v>1.1266327361927611</v>
      </c>
      <c r="I58" s="6">
        <v>0.97565361104729742</v>
      </c>
      <c r="J58" s="6">
        <v>0.91661168850031616</v>
      </c>
      <c r="K58" s="6">
        <v>0.86573284848768273</v>
      </c>
      <c r="L58" s="6">
        <v>0.82120189347222183</v>
      </c>
      <c r="M58" s="7">
        <v>0.78143267437673625</v>
      </c>
    </row>
    <row r="59" spans="1:13" hidden="1" x14ac:dyDescent="0.25">
      <c r="A59" s="5">
        <v>50</v>
      </c>
      <c r="B59" s="6">
        <v>4.5297390588914368</v>
      </c>
      <c r="C59" s="6">
        <v>3.520372998196108</v>
      </c>
      <c r="D59" s="6">
        <v>2.737311006101566</v>
      </c>
      <c r="E59" s="6">
        <v>2.1416962177056531</v>
      </c>
      <c r="F59" s="6">
        <v>1.698336543465581</v>
      </c>
      <c r="G59" s="6">
        <v>1.375704669197954</v>
      </c>
      <c r="H59" s="6">
        <v>1.145938056078738</v>
      </c>
      <c r="I59" s="6">
        <v>0.98483894064326405</v>
      </c>
      <c r="J59" s="6">
        <v>0.92347998048656432</v>
      </c>
      <c r="K59" s="6">
        <v>0.87187433478628151</v>
      </c>
      <c r="L59" s="6">
        <v>0.82802800117914188</v>
      </c>
      <c r="M59" s="7">
        <v>0.79017602576185975</v>
      </c>
    </row>
    <row r="60" spans="1:13" hidden="1" x14ac:dyDescent="0.25">
      <c r="A60" s="5">
        <v>55.1</v>
      </c>
      <c r="B60" s="6">
        <v>4.6968498370220608</v>
      </c>
      <c r="C60" s="6">
        <v>3.6437489735389899</v>
      </c>
      <c r="D60" s="6">
        <v>2.8250836879284229</v>
      </c>
      <c r="E60" s="6">
        <v>2.2012675915977469</v>
      </c>
      <c r="F60" s="6">
        <v>1.7363790713137091</v>
      </c>
      <c r="G60" s="6">
        <v>1.39816128920246</v>
      </c>
      <c r="H60" s="6">
        <v>1.1580221827494961</v>
      </c>
      <c r="I60" s="6">
        <v>0.99103446479969803</v>
      </c>
      <c r="J60" s="6">
        <v>0.92818468628984907</v>
      </c>
      <c r="K60" s="6">
        <v>0.87593562355735122</v>
      </c>
      <c r="L60" s="6">
        <v>0.83220208377761951</v>
      </c>
      <c r="M60" s="7">
        <v>0.79512792258606357</v>
      </c>
    </row>
    <row r="61" spans="1:13" hidden="1" x14ac:dyDescent="0.25">
      <c r="A61" s="5">
        <v>60.000000000000007</v>
      </c>
      <c r="B61" s="6">
        <v>4.8716720958770434</v>
      </c>
      <c r="C61" s="6">
        <v>3.774490782696275</v>
      </c>
      <c r="D61" s="6">
        <v>2.9197188780003298</v>
      </c>
      <c r="E61" s="6">
        <v>2.2670690782783121</v>
      </c>
      <c r="F61" s="6">
        <v>1.7799188553786831</v>
      </c>
      <c r="G61" s="6">
        <v>1.4253104565093091</v>
      </c>
      <c r="H61" s="6">
        <v>1.173950904237401</v>
      </c>
      <c r="I61" s="6">
        <v>1.0002119964895571</v>
      </c>
      <c r="J61" s="6">
        <v>0.93544355817655711</v>
      </c>
      <c r="K61" s="6">
        <v>0.88213030655177382</v>
      </c>
      <c r="L61" s="6">
        <v>0.83809943442584001</v>
      </c>
      <c r="M61" s="7">
        <v>0.80140718306937897</v>
      </c>
    </row>
    <row r="62" spans="1:13" hidden="1" x14ac:dyDescent="0.25">
      <c r="A62" s="8">
        <v>70</v>
      </c>
      <c r="B62" s="9">
        <v>5.2712397064987986</v>
      </c>
      <c r="C62" s="9">
        <v>4.0779170977285997</v>
      </c>
      <c r="D62" s="9">
        <v>3.143760553719424</v>
      </c>
      <c r="E62" s="9">
        <v>2.427052332351618</v>
      </c>
      <c r="F62" s="9">
        <v>1.8897394668649099</v>
      </c>
      <c r="G62" s="9">
        <v>1.4974337658584129</v>
      </c>
      <c r="H62" s="9">
        <v>1.2194118132905949</v>
      </c>
      <c r="I62" s="9">
        <v>1.0286149684793191</v>
      </c>
      <c r="J62" s="9">
        <v>0.95847222328154713</v>
      </c>
      <c r="K62" s="9">
        <v>0.90164936610181767</v>
      </c>
      <c r="L62" s="9">
        <v>0.85579478492469774</v>
      </c>
      <c r="M62" s="10">
        <v>0.81878591619470464</v>
      </c>
    </row>
    <row r="63" spans="1:13" hidden="1" x14ac:dyDescent="0.25"/>
    <row r="64" spans="1:13" ht="31.5" hidden="1" x14ac:dyDescent="0.5">
      <c r="A64" s="1" t="s">
        <v>44</v>
      </c>
      <c r="B64" s="1"/>
    </row>
    <row r="65" spans="1:13" hidden="1" x14ac:dyDescent="0.25">
      <c r="A65" s="2"/>
      <c r="B65" s="18" t="s">
        <v>16</v>
      </c>
    </row>
    <row r="66" spans="1:13" hidden="1" x14ac:dyDescent="0.25">
      <c r="A66" s="19" t="s">
        <v>17</v>
      </c>
      <c r="B66" s="20">
        <v>14</v>
      </c>
    </row>
    <row r="67" spans="1:13" hidden="1" x14ac:dyDescent="0.25">
      <c r="A67" s="5">
        <v>20</v>
      </c>
      <c r="B67" s="7">
        <v>433.42625642344052</v>
      </c>
    </row>
    <row r="68" spans="1:13" hidden="1" x14ac:dyDescent="0.25">
      <c r="A68" s="5">
        <v>30</v>
      </c>
      <c r="B68" s="7">
        <v>508.46862723988102</v>
      </c>
    </row>
    <row r="69" spans="1:13" hidden="1" x14ac:dyDescent="0.25">
      <c r="A69" s="5">
        <v>40</v>
      </c>
      <c r="B69" s="7">
        <v>583.6701714605922</v>
      </c>
    </row>
    <row r="70" spans="1:13" hidden="1" x14ac:dyDescent="0.25">
      <c r="A70" s="5">
        <v>50</v>
      </c>
      <c r="B70" s="7">
        <v>653.49428895403071</v>
      </c>
    </row>
    <row r="71" spans="1:13" hidden="1" x14ac:dyDescent="0.25">
      <c r="A71" s="5">
        <v>55.1</v>
      </c>
      <c r="B71" s="7">
        <v>687.62006104588272</v>
      </c>
    </row>
    <row r="72" spans="1:13" hidden="1" x14ac:dyDescent="0.25">
      <c r="A72" s="5">
        <v>60.000000000000007</v>
      </c>
      <c r="B72" s="7">
        <v>718.37597175897974</v>
      </c>
    </row>
    <row r="73" spans="1:13" hidden="1" x14ac:dyDescent="0.25">
      <c r="A73" s="8">
        <v>70</v>
      </c>
      <c r="B73" s="10">
        <v>775.04935215208002</v>
      </c>
    </row>
    <row r="74" spans="1:13" hidden="1" x14ac:dyDescent="0.25"/>
    <row r="75" spans="1:13" ht="31.5" hidden="1" x14ac:dyDescent="0.5">
      <c r="A75" s="1" t="s">
        <v>45</v>
      </c>
      <c r="B75" s="1"/>
    </row>
    <row r="76" spans="1:13" hidden="1" x14ac:dyDescent="0.25">
      <c r="A76" s="2"/>
      <c r="B76" s="28" t="s">
        <v>16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8"/>
    </row>
    <row r="77" spans="1:13" hidden="1" x14ac:dyDescent="0.25">
      <c r="A77" s="19" t="s">
        <v>17</v>
      </c>
      <c r="B77" s="29">
        <v>6</v>
      </c>
      <c r="C77" s="29">
        <v>7</v>
      </c>
      <c r="D77" s="29">
        <v>8</v>
      </c>
      <c r="E77" s="29">
        <v>9</v>
      </c>
      <c r="F77" s="29">
        <v>10</v>
      </c>
      <c r="G77" s="29">
        <v>11</v>
      </c>
      <c r="H77" s="29">
        <v>12</v>
      </c>
      <c r="I77" s="29">
        <v>13</v>
      </c>
      <c r="J77" s="29">
        <v>13.5</v>
      </c>
      <c r="K77" s="29">
        <v>14</v>
      </c>
      <c r="L77" s="29">
        <v>14.5</v>
      </c>
      <c r="M77" s="20">
        <v>15</v>
      </c>
    </row>
    <row r="78" spans="1:13" hidden="1" x14ac:dyDescent="0.25">
      <c r="A78" s="5">
        <v>20</v>
      </c>
      <c r="B78" s="6">
        <v>4.2753766245255651</v>
      </c>
      <c r="C78" s="6">
        <v>3.5499164113108201</v>
      </c>
      <c r="D78" s="6">
        <v>2.995050898598477</v>
      </c>
      <c r="E78" s="6">
        <v>2.5745191946931199</v>
      </c>
      <c r="F78" s="6">
        <v>2.2558182228133399</v>
      </c>
      <c r="G78" s="6">
        <v>2.0111867562317651</v>
      </c>
      <c r="H78" s="6">
        <v>1.8183189155849839</v>
      </c>
      <c r="I78" s="6">
        <v>1.6602999564397729</v>
      </c>
      <c r="J78" s="6">
        <v>1.5903484230328211</v>
      </c>
      <c r="K78" s="6">
        <v>1.5247677625177729</v>
      </c>
      <c r="L78" s="6">
        <v>1.462547324760515</v>
      </c>
      <c r="M78" s="7">
        <v>1.402844117627057</v>
      </c>
    </row>
    <row r="79" spans="1:13" hidden="1" x14ac:dyDescent="0.25">
      <c r="A79" s="5">
        <v>30</v>
      </c>
      <c r="B79" s="6">
        <v>4.5341289316008773</v>
      </c>
      <c r="C79" s="6">
        <v>3.7337921010963631</v>
      </c>
      <c r="D79" s="6">
        <v>3.1165000251719901</v>
      </c>
      <c r="E79" s="6">
        <v>2.644745206583544</v>
      </c>
      <c r="F79" s="6">
        <v>2.2854943619004371</v>
      </c>
      <c r="G79" s="6">
        <v>2.0109972141820611</v>
      </c>
      <c r="H79" s="6">
        <v>1.798934389000866</v>
      </c>
      <c r="I79" s="6">
        <v>1.6317532339958749</v>
      </c>
      <c r="J79" s="6">
        <v>1.5605528532766331</v>
      </c>
      <c r="K79" s="6">
        <v>1.4956279045827701</v>
      </c>
      <c r="L79" s="6">
        <v>1.4356977744174799</v>
      </c>
      <c r="M79" s="7">
        <v>1.3796399025118189</v>
      </c>
    </row>
    <row r="80" spans="1:13" hidden="1" x14ac:dyDescent="0.25">
      <c r="A80" s="5">
        <v>40</v>
      </c>
      <c r="B80" s="6">
        <v>4.8502554936417512</v>
      </c>
      <c r="C80" s="6">
        <v>3.9781379878834509</v>
      </c>
      <c r="D80" s="6">
        <v>3.3028896912668642</v>
      </c>
      <c r="E80" s="6">
        <v>2.7841131543366102</v>
      </c>
      <c r="F80" s="6">
        <v>2.3864167858790362</v>
      </c>
      <c r="G80" s="6">
        <v>2.0807873900625871</v>
      </c>
      <c r="H80" s="6">
        <v>1.844712842099635</v>
      </c>
      <c r="I80" s="6">
        <v>1.66086957069876</v>
      </c>
      <c r="J80" s="6">
        <v>1.584094627393376</v>
      </c>
      <c r="K80" s="6">
        <v>1.5153555251149711</v>
      </c>
      <c r="L80" s="6">
        <v>1.4532612573782471</v>
      </c>
      <c r="M80" s="7">
        <v>1.3965430763530911</v>
      </c>
    </row>
    <row r="81" spans="1:13" hidden="1" x14ac:dyDescent="0.25">
      <c r="A81" s="5">
        <v>50</v>
      </c>
      <c r="B81" s="6">
        <v>5.1990985686202382</v>
      </c>
      <c r="C81" s="6">
        <v>4.2543771476256911</v>
      </c>
      <c r="D81" s="6">
        <v>3.5226831170530839</v>
      </c>
      <c r="E81" s="6">
        <v>2.9593515121466929</v>
      </c>
      <c r="F81" s="6">
        <v>2.5244965956702199</v>
      </c>
      <c r="G81" s="6">
        <v>2.1861863343626311</v>
      </c>
      <c r="H81" s="6">
        <v>1.9216452594331519</v>
      </c>
      <c r="I81" s="6">
        <v>1.7150605223162481</v>
      </c>
      <c r="J81" s="6">
        <v>1.6295521102168651</v>
      </c>
      <c r="K81" s="6">
        <v>1.5539657822787161</v>
      </c>
      <c r="L81" s="6">
        <v>1.486899737999883</v>
      </c>
      <c r="M81" s="7">
        <v>1.4269987503466941</v>
      </c>
    </row>
    <row r="82" spans="1:13" hidden="1" x14ac:dyDescent="0.25">
      <c r="A82" s="5">
        <v>55.1</v>
      </c>
      <c r="B82" s="6">
        <v>5.386040472841513</v>
      </c>
      <c r="C82" s="6">
        <v>4.4040637860263292</v>
      </c>
      <c r="D82" s="6">
        <v>3.643999426050291</v>
      </c>
      <c r="E82" s="6">
        <v>3.058625696217586</v>
      </c>
      <c r="F82" s="6">
        <v>2.6051752112526012</v>
      </c>
      <c r="G82" s="6">
        <v>2.2497701870301872</v>
      </c>
      <c r="H82" s="6">
        <v>1.9694813607720341</v>
      </c>
      <c r="I82" s="6">
        <v>1.749620170937382</v>
      </c>
      <c r="J82" s="6">
        <v>1.6587856213056149</v>
      </c>
      <c r="K82" s="6">
        <v>1.5788698784327639</v>
      </c>
      <c r="L82" s="6">
        <v>1.5084931328164131</v>
      </c>
      <c r="M82" s="7">
        <v>1.446272536511428</v>
      </c>
    </row>
    <row r="83" spans="1:13" hidden="1" x14ac:dyDescent="0.25">
      <c r="A83" s="5">
        <v>60.000000000000007</v>
      </c>
      <c r="B83" s="6">
        <v>5.572563037558286</v>
      </c>
      <c r="C83" s="6">
        <v>4.5520965081468949</v>
      </c>
      <c r="D83" s="6">
        <v>3.7633706474448521</v>
      </c>
      <c r="E83" s="6">
        <v>3.1571045767729911</v>
      </c>
      <c r="F83" s="6">
        <v>2.6873759366415948</v>
      </c>
      <c r="G83" s="6">
        <v>2.317185129072493</v>
      </c>
      <c r="H83" s="6">
        <v>2.022292965870101</v>
      </c>
      <c r="I83" s="6">
        <v>1.788941271184384</v>
      </c>
      <c r="J83" s="6">
        <v>1.6923306115595771</v>
      </c>
      <c r="K83" s="6">
        <v>1.607520069139279</v>
      </c>
      <c r="L83" s="6">
        <v>1.533219688809506</v>
      </c>
      <c r="M83" s="7">
        <v>1.468066758806561</v>
      </c>
    </row>
    <row r="84" spans="1:13" hidden="1" x14ac:dyDescent="0.25">
      <c r="A84" s="8">
        <v>70</v>
      </c>
      <c r="B84" s="9">
        <v>5.9739530669565166</v>
      </c>
      <c r="C84" s="9">
        <v>4.8668504665183976</v>
      </c>
      <c r="D84" s="9">
        <v>4.0154212404994931</v>
      </c>
      <c r="E84" s="9">
        <v>3.3673737597286411</v>
      </c>
      <c r="F84" s="9">
        <v>2.869188136639266</v>
      </c>
      <c r="G84" s="9">
        <v>2.473737242091516</v>
      </c>
      <c r="H84" s="9">
        <v>2.150622656825155</v>
      </c>
      <c r="I84" s="9">
        <v>1.8875355903262281</v>
      </c>
      <c r="J84" s="9">
        <v>1.7771607546260819</v>
      </c>
      <c r="K84" s="9">
        <v>1.680155691587516</v>
      </c>
      <c r="L84" s="9">
        <v>1.5956199658095971</v>
      </c>
      <c r="M84" s="10">
        <v>1.522371958491106</v>
      </c>
    </row>
    <row r="85" spans="1:13" hidden="1" x14ac:dyDescent="0.25"/>
    <row r="86" spans="1:13" ht="31.5" hidden="1" x14ac:dyDescent="0.5">
      <c r="A86" s="1" t="s">
        <v>15</v>
      </c>
      <c r="B86" s="1"/>
    </row>
    <row r="87" spans="1:13" hidden="1" x14ac:dyDescent="0.25">
      <c r="A87" s="2"/>
      <c r="B87" s="18" t="s">
        <v>16</v>
      </c>
    </row>
    <row r="88" spans="1:13" hidden="1" x14ac:dyDescent="0.25">
      <c r="A88" s="19" t="s">
        <v>17</v>
      </c>
      <c r="B88" s="20">
        <v>14</v>
      </c>
    </row>
    <row r="89" spans="1:13" hidden="1" x14ac:dyDescent="0.25">
      <c r="A89" s="5">
        <v>20</v>
      </c>
      <c r="B89" s="7">
        <v>4.7694459153687762E-3</v>
      </c>
    </row>
    <row r="90" spans="1:13" hidden="1" x14ac:dyDescent="0.25">
      <c r="A90" s="5">
        <v>30</v>
      </c>
      <c r="B90" s="7">
        <v>5.3644032694559231E-3</v>
      </c>
    </row>
    <row r="91" spans="1:13" hidden="1" x14ac:dyDescent="0.25">
      <c r="A91" s="5">
        <v>40</v>
      </c>
      <c r="B91" s="7">
        <v>6.3276250069306539E-3</v>
      </c>
    </row>
    <row r="92" spans="1:13" hidden="1" x14ac:dyDescent="0.25">
      <c r="A92" s="5">
        <v>50</v>
      </c>
      <c r="B92" s="7">
        <v>7.4527514310631458E-3</v>
      </c>
    </row>
    <row r="93" spans="1:13" hidden="1" x14ac:dyDescent="0.25">
      <c r="A93" s="5">
        <v>55.1</v>
      </c>
      <c r="B93" s="7">
        <v>8.0712623812249813E-3</v>
      </c>
    </row>
    <row r="94" spans="1:13" hidden="1" x14ac:dyDescent="0.25">
      <c r="A94" s="5">
        <v>60.000000000000007</v>
      </c>
      <c r="B94" s="7">
        <v>8.6975053881861233E-3</v>
      </c>
    </row>
    <row r="95" spans="1:13" hidden="1" x14ac:dyDescent="0.25">
      <c r="A95" s="8">
        <v>70</v>
      </c>
      <c r="B95" s="10">
        <v>1.0071498712061359E-2</v>
      </c>
    </row>
    <row r="96" spans="1:13" hidden="1" x14ac:dyDescent="0.25"/>
    <row r="97" spans="1:5" ht="31.5" hidden="1" x14ac:dyDescent="0.5">
      <c r="A97" s="1" t="s">
        <v>18</v>
      </c>
      <c r="B97" s="1"/>
    </row>
    <row r="98" spans="1:5" hidden="1" x14ac:dyDescent="0.25">
      <c r="A98" s="2"/>
      <c r="B98" s="18" t="s">
        <v>16</v>
      </c>
    </row>
    <row r="99" spans="1:5" hidden="1" x14ac:dyDescent="0.25">
      <c r="A99" s="19" t="s">
        <v>17</v>
      </c>
      <c r="B99" s="20">
        <v>14</v>
      </c>
    </row>
    <row r="100" spans="1:5" hidden="1" x14ac:dyDescent="0.25">
      <c r="A100" s="5">
        <v>20</v>
      </c>
      <c r="B100" s="21">
        <v>3.8533798337909623E-4</v>
      </c>
    </row>
    <row r="101" spans="1:5" hidden="1" x14ac:dyDescent="0.25">
      <c r="A101" s="5">
        <v>30</v>
      </c>
      <c r="B101" s="21">
        <v>3.8456096620941352E-4</v>
      </c>
    </row>
    <row r="102" spans="1:5" hidden="1" x14ac:dyDescent="0.25">
      <c r="A102" s="5">
        <v>40</v>
      </c>
      <c r="B102" s="21">
        <v>3.8365380091113062E-4</v>
      </c>
    </row>
    <row r="103" spans="1:5" hidden="1" x14ac:dyDescent="0.25">
      <c r="A103" s="5">
        <v>50</v>
      </c>
      <c r="B103" s="21">
        <v>3.8244736482901531E-4</v>
      </c>
    </row>
    <row r="104" spans="1:5" hidden="1" x14ac:dyDescent="0.25">
      <c r="A104" s="5">
        <v>55.1</v>
      </c>
      <c r="B104" s="21">
        <v>3.8174946376401419E-4</v>
      </c>
    </row>
    <row r="105" spans="1:5" hidden="1" x14ac:dyDescent="0.25">
      <c r="A105" s="5">
        <v>60.000000000000007</v>
      </c>
      <c r="B105" s="21">
        <v>3.8088727161337909E-4</v>
      </c>
    </row>
    <row r="106" spans="1:5" hidden="1" x14ac:dyDescent="0.25">
      <c r="A106" s="8">
        <v>70</v>
      </c>
      <c r="B106" s="22">
        <v>3.7855281116242211E-4</v>
      </c>
    </row>
    <row r="107" spans="1:5" hidden="1" x14ac:dyDescent="0.25"/>
    <row r="108" spans="1:5" ht="28.9" customHeight="1" x14ac:dyDescent="0.5">
      <c r="A108" s="1" t="s">
        <v>19</v>
      </c>
      <c r="B108" s="1"/>
    </row>
    <row r="109" spans="1:5" x14ac:dyDescent="0.25">
      <c r="A109" s="23"/>
      <c r="B109" s="24" t="s">
        <v>20</v>
      </c>
      <c r="C109" s="24"/>
      <c r="D109" s="24" t="s">
        <v>21</v>
      </c>
      <c r="E109" s="25"/>
    </row>
    <row r="110" spans="1:5" x14ac:dyDescent="0.25">
      <c r="A110" s="5" t="s">
        <v>22</v>
      </c>
      <c r="B110" s="26">
        <f ca="1">1000 * (FORECAST( B29, OFFSET(B89:B95,MATCH(B29,A89:A95,1)-1,0,2), OFFSET(A89:A95,MATCH(B29,A89:A95,1)-1,0,2) ))*B28</f>
        <v>5.7305962906697365</v>
      </c>
      <c r="C110" s="26" t="s">
        <v>23</v>
      </c>
      <c r="D110" s="26">
        <f ca="1">1000 * FORECAST( B29, OFFSET(B89:B95,MATCH(B29,A89:A95,1)-1,0,2), OFFSET(A89:A95,MATCH(B29,A89:A95,1)-1,0,2) )*B28 / 453592</f>
        <v>1.2633812524625074E-5</v>
      </c>
      <c r="E110" s="21" t="s">
        <v>24</v>
      </c>
    </row>
    <row r="111" spans="1:5" x14ac:dyDescent="0.25">
      <c r="A111" s="5" t="s">
        <v>25</v>
      </c>
      <c r="B111" s="26">
        <f ca="1">(FORECAST( B29, OFFSET(B67:B73,MATCH(B29,A67:A73,1)-1,0,2), OFFSET(A67:A73,MATCH(B29,A67:A73,1)-1,0,2) ))*B28 / 60</f>
        <v>8.1368373890429453</v>
      </c>
      <c r="C111" s="26" t="s">
        <v>26</v>
      </c>
      <c r="D111" s="26">
        <f ca="1">(FORECAST( B29, OFFSET(B67:B73,MATCH(B29,A67:A73,1)-1,0,2), OFFSET(A67:A73,MATCH(B29,A67:A73,1)-1,0,2) ))*B28 * 0.00220462 / 60</f>
        <v>1.7938634444631858E-2</v>
      </c>
      <c r="E111" s="21" t="s">
        <v>27</v>
      </c>
    </row>
    <row r="112" spans="1:5" x14ac:dyDescent="0.25">
      <c r="A112" s="5" t="s">
        <v>28</v>
      </c>
      <c r="B112" s="26">
        <f ca="1">(FORECAST( B29, OFFSET(B45:B51,MATCH(B29,A45:A51,1)-1,0,2), OFFSET(A45:A51,MATCH(B29,A45:A51,1)-1,0,2) ))*B28 / 60</f>
        <v>17.825159287915561</v>
      </c>
      <c r="C112" s="26" t="s">
        <v>26</v>
      </c>
      <c r="D112" s="26">
        <f ca="1">(FORECAST( B29, OFFSET(B45:B51,MATCH(B29,A45:A51,1)-1,0,2), OFFSET(A45:A51,MATCH(B29,A45:A51,1)-1,0,2) ))*B28 * 0.00220462 / 60</f>
        <v>3.9297702669324405E-2</v>
      </c>
      <c r="E112" s="21" t="s">
        <v>27</v>
      </c>
    </row>
    <row r="113" spans="1:13" x14ac:dyDescent="0.25">
      <c r="A113" s="8" t="s">
        <v>29</v>
      </c>
      <c r="B113" s="27">
        <f ca="1">FORECAST( B29, OFFSET(B100:B106,MATCH(B29,A100:A106,1)-1,0,2), OFFSET(A100:A106,MATCH(B29,A100:A106,1)-1,0,2) )</f>
        <v>3.8174946376401414E-4</v>
      </c>
      <c r="C113" s="27" t="s">
        <v>30</v>
      </c>
      <c r="D113" s="27">
        <f ca="1">FORECAST( B29, OFFSET(B100:B106,MATCH(B29,A100:A106,1)-1,0,2), OFFSET(A100:A106,MATCH(B29,A100:A106,1)-1,0,2) )</f>
        <v>3.8174946376401414E-4</v>
      </c>
      <c r="E113" s="22" t="s">
        <v>30</v>
      </c>
    </row>
    <row r="116" spans="1:13" ht="31.5" hidden="1" x14ac:dyDescent="0.5">
      <c r="A116" s="1" t="s">
        <v>31</v>
      </c>
      <c r="B116" s="1"/>
    </row>
    <row r="117" spans="1:13" hidden="1" x14ac:dyDescent="0.25">
      <c r="A117" s="2"/>
      <c r="B117" s="28" t="s">
        <v>16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18"/>
    </row>
    <row r="118" spans="1:13" hidden="1" x14ac:dyDescent="0.25">
      <c r="A118" s="19" t="s">
        <v>17</v>
      </c>
      <c r="B118" s="29">
        <v>6</v>
      </c>
      <c r="C118" s="29">
        <v>7</v>
      </c>
      <c r="D118" s="29">
        <v>8</v>
      </c>
      <c r="E118" s="29">
        <v>9</v>
      </c>
      <c r="F118" s="29">
        <v>10</v>
      </c>
      <c r="G118" s="29">
        <v>11</v>
      </c>
      <c r="H118" s="29">
        <v>12</v>
      </c>
      <c r="I118" s="29">
        <v>13</v>
      </c>
      <c r="J118" s="29">
        <v>13.5</v>
      </c>
      <c r="K118" s="29">
        <v>14</v>
      </c>
      <c r="L118" s="29">
        <v>14.5</v>
      </c>
      <c r="M118" s="20">
        <v>15</v>
      </c>
    </row>
    <row r="119" spans="1:13" hidden="1" x14ac:dyDescent="0.25">
      <c r="A119" s="5">
        <v>20</v>
      </c>
      <c r="B119" s="26">
        <v>3.7082484849244062</v>
      </c>
      <c r="C119" s="26">
        <v>2.9283916715894178</v>
      </c>
      <c r="D119" s="26">
        <v>2.3296488358756191</v>
      </c>
      <c r="E119" s="26">
        <v>1.877454428707088</v>
      </c>
      <c r="F119" s="26">
        <v>1.5409076763672711</v>
      </c>
      <c r="G119" s="26">
        <v>1.292772580499004</v>
      </c>
      <c r="H119" s="26">
        <v>1.10947791810448</v>
      </c>
      <c r="I119" s="26">
        <v>0.97111724154528667</v>
      </c>
      <c r="J119" s="26">
        <v>0.91356847007926023</v>
      </c>
      <c r="K119" s="26">
        <v>0.86144887854237839</v>
      </c>
      <c r="L119" s="26">
        <v>0.81330087904965431</v>
      </c>
      <c r="M119" s="21">
        <v>0.76789593217608088</v>
      </c>
    </row>
    <row r="120" spans="1:13" hidden="1" x14ac:dyDescent="0.25">
      <c r="A120" s="5">
        <v>30</v>
      </c>
      <c r="B120" s="26">
        <v>3.947269296042025</v>
      </c>
      <c r="C120" s="26">
        <v>3.0973375231662108</v>
      </c>
      <c r="D120" s="26">
        <v>2.4429194248684678</v>
      </c>
      <c r="E120" s="26">
        <v>1.9480190134641311</v>
      </c>
      <c r="F120" s="26">
        <v>1.5803050766279021</v>
      </c>
      <c r="G120" s="26">
        <v>1.31111117739387</v>
      </c>
      <c r="H120" s="26">
        <v>1.1154356541554871</v>
      </c>
      <c r="I120" s="26">
        <v>0.97194162066558898</v>
      </c>
      <c r="J120" s="26">
        <v>0.91409697263641299</v>
      </c>
      <c r="K120" s="26">
        <v>0.86295696603639327</v>
      </c>
      <c r="L120" s="26">
        <v>0.81688520815444865</v>
      </c>
      <c r="M120" s="21">
        <v>0.77447435473947335</v>
      </c>
    </row>
    <row r="121" spans="1:13" hidden="1" x14ac:dyDescent="0.25">
      <c r="A121" s="5">
        <v>40</v>
      </c>
      <c r="B121" s="26">
        <v>4.2210101483302616</v>
      </c>
      <c r="C121" s="26">
        <v>3.2942601706644199</v>
      </c>
      <c r="D121" s="26">
        <v>2.5781554829542568</v>
      </c>
      <c r="E121" s="26">
        <v>2.0352696589063601</v>
      </c>
      <c r="F121" s="26">
        <v>1.6318410475866869</v>
      </c>
      <c r="G121" s="26">
        <v>1.3377727734205831</v>
      </c>
      <c r="H121" s="26">
        <v>1.1266327361927611</v>
      </c>
      <c r="I121" s="26">
        <v>0.97565361104729742</v>
      </c>
      <c r="J121" s="26">
        <v>0.91661168850031616</v>
      </c>
      <c r="K121" s="26">
        <v>0.86573284848768273</v>
      </c>
      <c r="L121" s="26">
        <v>0.82120189347222183</v>
      </c>
      <c r="M121" s="21">
        <v>0.78143267437673625</v>
      </c>
    </row>
    <row r="122" spans="1:13" hidden="1" x14ac:dyDescent="0.25">
      <c r="A122" s="5">
        <v>50</v>
      </c>
      <c r="B122" s="26">
        <v>4.5297390588914368</v>
      </c>
      <c r="C122" s="26">
        <v>3.520372998196108</v>
      </c>
      <c r="D122" s="26">
        <v>2.737311006101566</v>
      </c>
      <c r="E122" s="26">
        <v>2.1416962177056531</v>
      </c>
      <c r="F122" s="26">
        <v>1.698336543465581</v>
      </c>
      <c r="G122" s="26">
        <v>1.375704669197954</v>
      </c>
      <c r="H122" s="26">
        <v>1.145938056078738</v>
      </c>
      <c r="I122" s="26">
        <v>0.98483894064326405</v>
      </c>
      <c r="J122" s="26">
        <v>0.92347998048656432</v>
      </c>
      <c r="K122" s="26">
        <v>0.87187433478628151</v>
      </c>
      <c r="L122" s="26">
        <v>0.82802800117914188</v>
      </c>
      <c r="M122" s="21">
        <v>0.79017602576185975</v>
      </c>
    </row>
    <row r="123" spans="1:13" hidden="1" x14ac:dyDescent="0.25">
      <c r="A123" s="5">
        <v>55.1</v>
      </c>
      <c r="B123" s="26">
        <v>4.6968498370220608</v>
      </c>
      <c r="C123" s="26">
        <v>3.6437489735389899</v>
      </c>
      <c r="D123" s="26">
        <v>2.8250836879284229</v>
      </c>
      <c r="E123" s="26">
        <v>2.2012675915977469</v>
      </c>
      <c r="F123" s="26">
        <v>1.7363790713137091</v>
      </c>
      <c r="G123" s="26">
        <v>1.39816128920246</v>
      </c>
      <c r="H123" s="26">
        <v>1.1580221827494961</v>
      </c>
      <c r="I123" s="26">
        <v>0.99103446479969803</v>
      </c>
      <c r="J123" s="26">
        <v>0.92818468628984907</v>
      </c>
      <c r="K123" s="26">
        <v>0.87593562355735122</v>
      </c>
      <c r="L123" s="26">
        <v>0.83220208377761951</v>
      </c>
      <c r="M123" s="21">
        <v>0.79512792258606357</v>
      </c>
    </row>
    <row r="124" spans="1:13" hidden="1" x14ac:dyDescent="0.25">
      <c r="A124" s="5">
        <v>60.000000000000007</v>
      </c>
      <c r="B124" s="26">
        <v>4.8716720958770434</v>
      </c>
      <c r="C124" s="26">
        <v>3.774490782696275</v>
      </c>
      <c r="D124" s="26">
        <v>2.9197188780003298</v>
      </c>
      <c r="E124" s="26">
        <v>2.2670690782783121</v>
      </c>
      <c r="F124" s="26">
        <v>1.7799188553786831</v>
      </c>
      <c r="G124" s="26">
        <v>1.4253104565093091</v>
      </c>
      <c r="H124" s="26">
        <v>1.173950904237401</v>
      </c>
      <c r="I124" s="26">
        <v>1.0002119964895571</v>
      </c>
      <c r="J124" s="26">
        <v>0.93544355817655711</v>
      </c>
      <c r="K124" s="26">
        <v>0.88213030655177382</v>
      </c>
      <c r="L124" s="26">
        <v>0.83809943442584001</v>
      </c>
      <c r="M124" s="21">
        <v>0.80140718306937897</v>
      </c>
    </row>
    <row r="125" spans="1:13" hidden="1" x14ac:dyDescent="0.25">
      <c r="A125" s="8">
        <v>70</v>
      </c>
      <c r="B125" s="27">
        <v>5.2712397064987986</v>
      </c>
      <c r="C125" s="27">
        <v>4.0779170977285997</v>
      </c>
      <c r="D125" s="27">
        <v>3.143760553719424</v>
      </c>
      <c r="E125" s="27">
        <v>2.427052332351618</v>
      </c>
      <c r="F125" s="27">
        <v>1.8897394668649099</v>
      </c>
      <c r="G125" s="27">
        <v>1.4974337658584129</v>
      </c>
      <c r="H125" s="27">
        <v>1.2194118132905949</v>
      </c>
      <c r="I125" s="27">
        <v>1.0286149684793191</v>
      </c>
      <c r="J125" s="27">
        <v>0.95847222328154713</v>
      </c>
      <c r="K125" s="27">
        <v>0.90164936610181767</v>
      </c>
      <c r="L125" s="27">
        <v>0.85579478492469774</v>
      </c>
      <c r="M125" s="22">
        <v>0.81878591619470464</v>
      </c>
    </row>
    <row r="126" spans="1:13" hidden="1" x14ac:dyDescent="0.25"/>
    <row r="127" spans="1:13" ht="28.9" customHeight="1" x14ac:dyDescent="0.5">
      <c r="A127" s="1" t="s">
        <v>47</v>
      </c>
      <c r="B127" s="1"/>
    </row>
    <row r="128" spans="1:13" x14ac:dyDescent="0.25">
      <c r="A128" s="23" t="s">
        <v>16</v>
      </c>
      <c r="B128" s="25" t="s">
        <v>33</v>
      </c>
    </row>
    <row r="129" spans="1:2" x14ac:dyDescent="0.25">
      <c r="A129" s="5">
        <v>6</v>
      </c>
      <c r="B129" s="21">
        <f ca="1">(FORECAST( 55.1, OFFSET(B119:B125,MATCH(55.1,A119:A125,1)-1,0,2), OFFSET(A119:A125,MATCH(55.1,A119:A125,1)-1,0,2) )) / 1000</f>
        <v>4.6968498370220605E-3</v>
      </c>
    </row>
    <row r="130" spans="1:2" x14ac:dyDescent="0.25">
      <c r="A130" s="5">
        <v>7</v>
      </c>
      <c r="B130" s="21">
        <f ca="1">(FORECAST( 55.1, OFFSET(C119:C125,MATCH(55.1,A119:A125,1)-1,0,2), OFFSET(A119:A125,MATCH(55.1,A119:A125,1)-1,0,2) )) / 1000</f>
        <v>3.6437489735389895E-3</v>
      </c>
    </row>
    <row r="131" spans="1:2" x14ac:dyDescent="0.25">
      <c r="A131" s="5">
        <v>8</v>
      </c>
      <c r="B131" s="21">
        <f ca="1">(FORECAST( 55.1, OFFSET(D119:D125,MATCH(55.1,A119:A125,1)-1,0,2), OFFSET(A119:A125,MATCH(55.1,A119:A125,1)-1,0,2) )) / 1000</f>
        <v>2.8250836879284229E-3</v>
      </c>
    </row>
    <row r="132" spans="1:2" x14ac:dyDescent="0.25">
      <c r="A132" s="5">
        <v>9</v>
      </c>
      <c r="B132" s="21">
        <f ca="1">(FORECAST( 55.1, OFFSET(E119:E125,MATCH(55.1,A119:A125,1)-1,0,2), OFFSET(A119:A125,MATCH(55.1,A119:A125,1)-1,0,2) )) / 1000</f>
        <v>2.2012675915977472E-3</v>
      </c>
    </row>
    <row r="133" spans="1:2" x14ac:dyDescent="0.25">
      <c r="A133" s="5">
        <v>10</v>
      </c>
      <c r="B133" s="21">
        <f ca="1">(FORECAST( 55.1, OFFSET(F119:F125,MATCH(55.1,A119:A125,1)-1,0,2), OFFSET(A119:A125,MATCH(55.1,A119:A125,1)-1,0,2) )) / 1000</f>
        <v>1.7363790713137088E-3</v>
      </c>
    </row>
    <row r="134" spans="1:2" x14ac:dyDescent="0.25">
      <c r="A134" s="5">
        <v>11</v>
      </c>
      <c r="B134" s="21">
        <f ca="1">(FORECAST( 55.1, OFFSET(G119:G125,MATCH(55.1,A119:A125,1)-1,0,2), OFFSET(A119:A125,MATCH(55.1,A119:A125,1)-1,0,2) )) / 1000</f>
        <v>1.3981612892024599E-3</v>
      </c>
    </row>
    <row r="135" spans="1:2" x14ac:dyDescent="0.25">
      <c r="A135" s="5">
        <v>12</v>
      </c>
      <c r="B135" s="21">
        <f ca="1">(FORECAST( 55.1, OFFSET(H119:H125,MATCH(55.1,A119:A125,1)-1,0,2), OFFSET(A119:A125,MATCH(55.1,A119:A125,1)-1,0,2) )) / 1000</f>
        <v>1.1580221827494964E-3</v>
      </c>
    </row>
    <row r="136" spans="1:2" x14ac:dyDescent="0.25">
      <c r="A136" s="5">
        <v>13</v>
      </c>
      <c r="B136" s="21">
        <f ca="1">(FORECAST( 55.1, OFFSET(I119:I125,MATCH(55.1,A119:A125,1)-1,0,2), OFFSET(A119:A125,MATCH(55.1,A119:A125,1)-1,0,2) )) / 1000</f>
        <v>9.9103446479969809E-4</v>
      </c>
    </row>
    <row r="137" spans="1:2" x14ac:dyDescent="0.25">
      <c r="A137" s="5">
        <v>13.5</v>
      </c>
      <c r="B137" s="21">
        <f ca="1">(FORECAST( 55.1, OFFSET(J119:J125,MATCH(55.1,A119:A125,1)-1,0,2), OFFSET(A119:A125,MATCH(55.1,A119:A125,1)-1,0,2) )) / 1000</f>
        <v>9.2818468628984893E-4</v>
      </c>
    </row>
    <row r="138" spans="1:2" x14ac:dyDescent="0.25">
      <c r="A138" s="5">
        <v>14</v>
      </c>
      <c r="B138" s="21">
        <f ca="1">(FORECAST( 55.1, OFFSET(K119:K125,MATCH(55.1,A119:A125,1)-1,0,2), OFFSET(A119:A125,MATCH(55.1,A119:A125,1)-1,0,2) )) / 1000</f>
        <v>8.7593562355735126E-4</v>
      </c>
    </row>
    <row r="139" spans="1:2" x14ac:dyDescent="0.25">
      <c r="A139" s="5">
        <v>14.5</v>
      </c>
      <c r="B139" s="21">
        <f ca="1">(FORECAST( 55.1, OFFSET(L119:L125,MATCH(55.1,A119:A125,1)-1,0,2), OFFSET(A119:A125,MATCH(55.1,A119:A125,1)-1,0,2) )) / 1000</f>
        <v>8.3220208377761948E-4</v>
      </c>
    </row>
    <row r="140" spans="1:2" x14ac:dyDescent="0.25">
      <c r="A140" s="8">
        <v>15</v>
      </c>
      <c r="B140" s="22">
        <f ca="1">(FORECAST( 55.1, OFFSET(M119:M125,MATCH(55.1,A119:A125,1)-1,0,2), OFFSET(A119:A125,MATCH(55.1,A119:A125,1)-1,0,2) )) / 1000</f>
        <v>7.951279225860635E-4</v>
      </c>
    </row>
    <row r="142" spans="1:2" x14ac:dyDescent="0.25">
      <c r="A142" t="s">
        <v>46</v>
      </c>
    </row>
    <row r="144" spans="1:2" ht="28.9" customHeight="1" x14ac:dyDescent="0.5">
      <c r="A144" s="1" t="s">
        <v>48</v>
      </c>
      <c r="B144" s="1"/>
    </row>
    <row r="145" spans="1:2" x14ac:dyDescent="0.25">
      <c r="A145" s="23" t="s">
        <v>17</v>
      </c>
      <c r="B145" s="25" t="s">
        <v>35</v>
      </c>
    </row>
    <row r="146" spans="1:2" x14ac:dyDescent="0.25">
      <c r="A146" s="5">
        <v>20</v>
      </c>
      <c r="B146" s="7">
        <v>1</v>
      </c>
    </row>
    <row r="147" spans="1:2" x14ac:dyDescent="0.25">
      <c r="A147" s="5">
        <v>30</v>
      </c>
      <c r="B147" s="7">
        <v>1</v>
      </c>
    </row>
    <row r="148" spans="1:2" x14ac:dyDescent="0.25">
      <c r="A148" s="5">
        <v>40</v>
      </c>
      <c r="B148" s="7">
        <v>1</v>
      </c>
    </row>
    <row r="149" spans="1:2" x14ac:dyDescent="0.25">
      <c r="A149" s="5">
        <v>50</v>
      </c>
      <c r="B149" s="7">
        <v>1</v>
      </c>
    </row>
    <row r="150" spans="1:2" x14ac:dyDescent="0.25">
      <c r="A150" s="5">
        <v>55.1</v>
      </c>
      <c r="B150" s="7">
        <v>1</v>
      </c>
    </row>
    <row r="151" spans="1:2" x14ac:dyDescent="0.25">
      <c r="A151" s="5">
        <v>60</v>
      </c>
      <c r="B151" s="7">
        <v>1</v>
      </c>
    </row>
    <row r="152" spans="1:2" x14ac:dyDescent="0.25">
      <c r="A152" s="8">
        <v>70</v>
      </c>
      <c r="B152" s="10">
        <v>1</v>
      </c>
    </row>
    <row r="154" spans="1:2" ht="28.9" customHeight="1" x14ac:dyDescent="0.5">
      <c r="A154" s="1" t="s">
        <v>49</v>
      </c>
      <c r="B154" s="1"/>
    </row>
    <row r="155" spans="1:2" x14ac:dyDescent="0.25">
      <c r="A155" s="23" t="s">
        <v>17</v>
      </c>
      <c r="B155" s="25" t="s">
        <v>35</v>
      </c>
    </row>
    <row r="156" spans="1:2" x14ac:dyDescent="0.25">
      <c r="A156" s="5">
        <v>20</v>
      </c>
      <c r="B156" s="7">
        <v>1</v>
      </c>
    </row>
    <row r="157" spans="1:2" x14ac:dyDescent="0.25">
      <c r="A157" s="5">
        <v>30</v>
      </c>
      <c r="B157" s="7">
        <v>1</v>
      </c>
    </row>
    <row r="158" spans="1:2" x14ac:dyDescent="0.25">
      <c r="A158" s="5">
        <v>40</v>
      </c>
      <c r="B158" s="7">
        <v>1</v>
      </c>
    </row>
    <row r="159" spans="1:2" x14ac:dyDescent="0.25">
      <c r="A159" s="5">
        <v>50</v>
      </c>
      <c r="B159" s="7">
        <v>1</v>
      </c>
    </row>
    <row r="160" spans="1:2" x14ac:dyDescent="0.25">
      <c r="A160" s="5">
        <v>55.1</v>
      </c>
      <c r="B160" s="7">
        <v>1</v>
      </c>
    </row>
    <row r="161" spans="1:2" x14ac:dyDescent="0.25">
      <c r="A161" s="5">
        <v>60</v>
      </c>
      <c r="B161" s="7">
        <v>1</v>
      </c>
    </row>
    <row r="162" spans="1:2" x14ac:dyDescent="0.25">
      <c r="A162" s="8">
        <v>70</v>
      </c>
      <c r="B162" s="10">
        <v>1</v>
      </c>
    </row>
    <row r="164" spans="1:2" ht="28.9" customHeight="1" x14ac:dyDescent="0.5">
      <c r="A164" s="1" t="s">
        <v>50</v>
      </c>
      <c r="B164" s="1"/>
    </row>
    <row r="165" spans="1:2" x14ac:dyDescent="0.25">
      <c r="A165" s="23" t="s">
        <v>17</v>
      </c>
      <c r="B165" s="25" t="s">
        <v>35</v>
      </c>
    </row>
    <row r="166" spans="1:2" x14ac:dyDescent="0.25">
      <c r="A166" s="5">
        <v>20</v>
      </c>
      <c r="B166" s="7">
        <v>1</v>
      </c>
    </row>
    <row r="167" spans="1:2" x14ac:dyDescent="0.25">
      <c r="A167" s="5">
        <v>30</v>
      </c>
      <c r="B167" s="7">
        <v>1</v>
      </c>
    </row>
    <row r="168" spans="1:2" x14ac:dyDescent="0.25">
      <c r="A168" s="5">
        <v>40</v>
      </c>
      <c r="B168" s="7">
        <v>1</v>
      </c>
    </row>
    <row r="169" spans="1:2" x14ac:dyDescent="0.25">
      <c r="A169" s="5">
        <v>50</v>
      </c>
      <c r="B169" s="7">
        <v>1</v>
      </c>
    </row>
    <row r="170" spans="1:2" x14ac:dyDescent="0.25">
      <c r="A170" s="5">
        <v>55.1</v>
      </c>
      <c r="B170" s="7">
        <v>1</v>
      </c>
    </row>
    <row r="171" spans="1:2" x14ac:dyDescent="0.25">
      <c r="A171" s="5">
        <v>60</v>
      </c>
      <c r="B171" s="7">
        <v>1</v>
      </c>
    </row>
    <row r="172" spans="1:2" x14ac:dyDescent="0.25">
      <c r="A172" s="8">
        <v>70</v>
      </c>
      <c r="B172" s="10">
        <v>1</v>
      </c>
    </row>
    <row r="174" spans="1:2" ht="28.9" customHeight="1" x14ac:dyDescent="0.5">
      <c r="A174" s="1" t="s">
        <v>51</v>
      </c>
      <c r="B174" s="1"/>
    </row>
    <row r="175" spans="1:2" x14ac:dyDescent="0.25">
      <c r="A175" s="23" t="s">
        <v>17</v>
      </c>
      <c r="B175" s="25" t="s">
        <v>35</v>
      </c>
    </row>
    <row r="176" spans="1:2" x14ac:dyDescent="0.25">
      <c r="A176" s="5">
        <v>20</v>
      </c>
      <c r="B176" s="7">
        <v>1</v>
      </c>
    </row>
    <row r="177" spans="1:2" x14ac:dyDescent="0.25">
      <c r="A177" s="5">
        <v>28.333333333333339</v>
      </c>
      <c r="B177" s="7">
        <v>1</v>
      </c>
    </row>
    <row r="178" spans="1:2" x14ac:dyDescent="0.25">
      <c r="A178" s="5">
        <v>36.666666666666671</v>
      </c>
      <c r="B178" s="7">
        <v>1</v>
      </c>
    </row>
    <row r="179" spans="1:2" x14ac:dyDescent="0.25">
      <c r="A179" s="5">
        <v>45</v>
      </c>
      <c r="B179" s="7">
        <v>1</v>
      </c>
    </row>
    <row r="180" spans="1:2" x14ac:dyDescent="0.25">
      <c r="A180" s="5">
        <v>53.333333333333343</v>
      </c>
      <c r="B180" s="7">
        <v>1</v>
      </c>
    </row>
    <row r="181" spans="1:2" x14ac:dyDescent="0.25">
      <c r="A181" s="5">
        <v>55.1</v>
      </c>
      <c r="B181" s="7">
        <v>1</v>
      </c>
    </row>
    <row r="182" spans="1:2" x14ac:dyDescent="0.25">
      <c r="A182" s="5">
        <v>61.666666666666671</v>
      </c>
      <c r="B182" s="7">
        <v>1</v>
      </c>
    </row>
    <row r="183" spans="1:2" x14ac:dyDescent="0.25">
      <c r="A183" s="8">
        <v>70</v>
      </c>
      <c r="B183" s="10">
        <v>1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SCT Stock 20...70psi</vt:lpstr>
      <vt:lpstr>SCT Stock 40...70psi</vt:lpstr>
      <vt:lpstr>SCT Stock 55.1...85psi</vt:lpstr>
      <vt:lpstr>SCT Return</vt:lpstr>
      <vt:lpstr>HP Tuners Stock 20...70psi</vt:lpstr>
      <vt:lpstr>HP Tuners Stock 40...70psi</vt:lpstr>
      <vt:lpstr>HP Tuners Stock 55.1...85psi</vt:lpstr>
      <vt:lpstr>HP Tuners 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2023-01-25T00:03:01Z</dcterms:created>
  <dcterms:modified xsi:type="dcterms:W3CDTF">2023-01-25T00:17:31Z</dcterms:modified>
</cp:coreProperties>
</file>