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25M\"/>
    </mc:Choice>
  </mc:AlternateContent>
  <xr:revisionPtr revIDLastSave="0" documentId="13_ncr:1_{670E5D83-AF12-4B36-BFC8-C49DAED571D6}" xr6:coauthVersionLast="47" xr6:coauthVersionMax="47" xr10:uidLastSave="{00000000-0000-0000-0000-000000000000}"/>
  <bookViews>
    <workbookView xWindow="38280" yWindow="-120" windowWidth="38640" windowHeight="21240" activeTab="7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8" l="1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</calcChain>
</file>

<file path=xl/sharedStrings.xml><?xml version="1.0" encoding="utf-8"?>
<sst xmlns="http://schemas.openxmlformats.org/spreadsheetml/2006/main" count="294" uniqueCount="44">
  <si>
    <t>P01, 0411, P59</t>
  </si>
  <si>
    <t>Injector Type:</t>
  </si>
  <si>
    <t>HP725M</t>
  </si>
  <si>
    <t>Matched Set:</t>
  </si>
  <si>
    <t>None selected</t>
  </si>
  <si>
    <t>Report Date:</t>
  </si>
  <si>
    <t>20/05/2022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</si>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</sst>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F3A479-4DF6-4736-AEFC-7D236285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0E5AAE-05F2-45F8-AE1C-D644A3AAA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6D33FF-81C7-4E68-B461-33122767A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752C70-E70A-4CC2-959F-C9287881E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C5C716-9231-432B-A744-0C0CA8C0D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BD5B9E-C12F-45AD-AF79-0A5D1162E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F5A649-9795-4C54-8BCE-2731CAA75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B259A3-2477-4C73-BA0A-1BDBADDBD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C160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0.13000000000000009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84.868824846999061</v>
      </c>
      <c r="C41" s="6">
        <f>84.868824846999 * $B$36 / 100</f>
        <v>84.86882484699899</v>
      </c>
      <c r="D41" s="6">
        <v>10.69328333333333</v>
      </c>
      <c r="E41" s="7">
        <f>10.6932833333333 * $B$36 / 100</f>
        <v>10.6932833333333</v>
      </c>
    </row>
    <row r="42" spans="1:5" x14ac:dyDescent="0.25">
      <c r="A42" s="5">
        <v>5</v>
      </c>
      <c r="B42" s="6">
        <v>85.38205479814458</v>
      </c>
      <c r="C42" s="6">
        <f>85.3820547981445 * $B$36 / 100</f>
        <v>85.382054798144495</v>
      </c>
      <c r="D42" s="6">
        <v>10.75794916666667</v>
      </c>
      <c r="E42" s="7">
        <f>10.7579491666666 * $B$36 / 100</f>
        <v>10.757949166666601</v>
      </c>
    </row>
    <row r="43" spans="1:5" x14ac:dyDescent="0.25">
      <c r="A43" s="5">
        <v>10</v>
      </c>
      <c r="B43" s="6">
        <v>85.895284749290113</v>
      </c>
      <c r="C43" s="6">
        <f>85.8952847492901 * $B$36 / 100</f>
        <v>85.895284749290099</v>
      </c>
      <c r="D43" s="6">
        <v>10.822615000000001</v>
      </c>
      <c r="E43" s="7">
        <f>10.8226149999999 * $B$36 / 100</f>
        <v>10.822614999999901</v>
      </c>
    </row>
    <row r="44" spans="1:5" x14ac:dyDescent="0.25">
      <c r="A44" s="5">
        <v>15</v>
      </c>
      <c r="B44" s="6">
        <v>86.408514700435632</v>
      </c>
      <c r="C44" s="6">
        <f>86.4085147004356 * $B$36 / 100</f>
        <v>86.408514700435603</v>
      </c>
      <c r="D44" s="6">
        <v>10.88728083333333</v>
      </c>
      <c r="E44" s="7">
        <f>10.8872808333333 * $B$36 / 100</f>
        <v>10.8872808333333</v>
      </c>
    </row>
    <row r="45" spans="1:5" x14ac:dyDescent="0.25">
      <c r="A45" s="5">
        <v>20</v>
      </c>
      <c r="B45" s="6">
        <v>86.92174465158115</v>
      </c>
      <c r="C45" s="6">
        <f>86.9217446515811 * $B$36 / 100</f>
        <v>86.921744651581108</v>
      </c>
      <c r="D45" s="6">
        <v>10.951946666666659</v>
      </c>
      <c r="E45" s="7">
        <f>10.9519466666666 * $B$36 / 100</f>
        <v>10.951946666666599</v>
      </c>
    </row>
    <row r="46" spans="1:5" x14ac:dyDescent="0.25">
      <c r="A46" s="5">
        <v>25</v>
      </c>
      <c r="B46" s="6">
        <v>87.434974602726683</v>
      </c>
      <c r="C46" s="6">
        <f>87.4349746027266 * $B$36 / 100</f>
        <v>87.434974602726598</v>
      </c>
      <c r="D46" s="6">
        <v>11.016612500000001</v>
      </c>
      <c r="E46" s="7">
        <f>11.0166125 * $B$36 / 100</f>
        <v>11.016612500000001</v>
      </c>
    </row>
    <row r="47" spans="1:5" x14ac:dyDescent="0.25">
      <c r="A47" s="5">
        <v>30</v>
      </c>
      <c r="B47" s="6">
        <v>87.948204553872202</v>
      </c>
      <c r="C47" s="6">
        <f>87.9482045538722 * $B$36 / 100</f>
        <v>87.948204553872202</v>
      </c>
      <c r="D47" s="6">
        <v>11.08127833333333</v>
      </c>
      <c r="E47" s="7">
        <f>11.0812783333333 * $B$36 / 100</f>
        <v>11.0812783333333</v>
      </c>
    </row>
    <row r="48" spans="1:5" x14ac:dyDescent="0.25">
      <c r="A48" s="5">
        <v>35</v>
      </c>
      <c r="B48" s="6">
        <v>88.461434505017721</v>
      </c>
      <c r="C48" s="6">
        <f>88.4614345050177 * $B$36 / 100</f>
        <v>88.461434505017721</v>
      </c>
      <c r="D48" s="6">
        <v>11.14594416666667</v>
      </c>
      <c r="E48" s="7">
        <f>11.1459441666666 * $B$36 / 100</f>
        <v>11.145944166666601</v>
      </c>
    </row>
    <row r="49" spans="1:18" x14ac:dyDescent="0.25">
      <c r="A49" s="5">
        <v>40</v>
      </c>
      <c r="B49" s="6">
        <v>88.974664456163254</v>
      </c>
      <c r="C49" s="6">
        <f>88.9746644561632 * $B$36 / 100</f>
        <v>88.974664456163197</v>
      </c>
      <c r="D49" s="6">
        <v>11.210610000000001</v>
      </c>
      <c r="E49" s="7">
        <f>11.21061 * $B$36 / 100</f>
        <v>11.210610000000001</v>
      </c>
    </row>
    <row r="50" spans="1:18" x14ac:dyDescent="0.25">
      <c r="A50" s="5">
        <v>45</v>
      </c>
      <c r="B50" s="6">
        <v>89.487894407308772</v>
      </c>
      <c r="C50" s="6">
        <f>89.4878944073087 * $B$36 / 100</f>
        <v>89.487894407308701</v>
      </c>
      <c r="D50" s="6">
        <v>11.27527583333333</v>
      </c>
      <c r="E50" s="7">
        <f>11.2752758333333 * $B$36 / 100</f>
        <v>11.275275833333302</v>
      </c>
    </row>
    <row r="51" spans="1:18" x14ac:dyDescent="0.25">
      <c r="A51" s="5">
        <v>50</v>
      </c>
      <c r="B51" s="6">
        <v>90.001124358454291</v>
      </c>
      <c r="C51" s="6">
        <f>90.0011243584542 * $B$36 / 100</f>
        <v>90.001124358454206</v>
      </c>
      <c r="D51" s="6">
        <v>11.33994166666667</v>
      </c>
      <c r="E51" s="7">
        <f>11.3399416666666 * $B$36 / 100</f>
        <v>11.339941666666601</v>
      </c>
    </row>
    <row r="52" spans="1:18" x14ac:dyDescent="0.25">
      <c r="A52" s="5">
        <v>55</v>
      </c>
      <c r="B52" s="6">
        <v>90.514354309599824</v>
      </c>
      <c r="C52" s="6">
        <f>90.5143543095998 * $B$36 / 100</f>
        <v>90.51435430959981</v>
      </c>
      <c r="D52" s="6">
        <v>11.404607499999999</v>
      </c>
      <c r="E52" s="7">
        <f>11.4046075 * $B$36 / 100</f>
        <v>11.404607499999999</v>
      </c>
    </row>
    <row r="53" spans="1:18" x14ac:dyDescent="0.25">
      <c r="A53" s="5">
        <v>60</v>
      </c>
      <c r="B53" s="6">
        <v>91.027584260745343</v>
      </c>
      <c r="C53" s="6">
        <f>91.0275842607453 * $B$36 / 100</f>
        <v>91.0275842607453</v>
      </c>
      <c r="D53" s="6">
        <v>11.46927333333333</v>
      </c>
      <c r="E53" s="7">
        <f>11.4692733333333 * $B$36 / 100</f>
        <v>11.469273333333298</v>
      </c>
    </row>
    <row r="54" spans="1:18" x14ac:dyDescent="0.25">
      <c r="A54" s="5">
        <v>65</v>
      </c>
      <c r="B54" s="6">
        <v>91.540814211890876</v>
      </c>
      <c r="C54" s="6">
        <f>91.5408142118908 * $B$36 / 100</f>
        <v>91.540814211890805</v>
      </c>
      <c r="D54" s="6">
        <v>11.53393916666667</v>
      </c>
      <c r="E54" s="7">
        <f>11.5339391666666 * $B$36 / 100</f>
        <v>11.533939166666601</v>
      </c>
    </row>
    <row r="55" spans="1:18" x14ac:dyDescent="0.25">
      <c r="A55" s="5">
        <v>70</v>
      </c>
      <c r="B55" s="6">
        <v>92.054044163036394</v>
      </c>
      <c r="C55" s="6">
        <f>92.0540441630364 * $B$36 / 100</f>
        <v>92.054044163036394</v>
      </c>
      <c r="D55" s="6">
        <v>11.598604999999999</v>
      </c>
      <c r="E55" s="7">
        <f>11.598605 * $B$36 / 100</f>
        <v>11.598604999999999</v>
      </c>
    </row>
    <row r="56" spans="1:18" x14ac:dyDescent="0.25">
      <c r="A56" s="5">
        <v>75</v>
      </c>
      <c r="B56" s="6">
        <v>92.567274114181913</v>
      </c>
      <c r="C56" s="6">
        <f>92.5672741141819 * $B$36 / 100</f>
        <v>92.567274114181885</v>
      </c>
      <c r="D56" s="6">
        <v>11.66327083333333</v>
      </c>
      <c r="E56" s="7">
        <f>11.6632708333333 * $B$36 / 100</f>
        <v>11.6632708333333</v>
      </c>
    </row>
    <row r="57" spans="1:18" x14ac:dyDescent="0.25">
      <c r="A57" s="8">
        <v>80</v>
      </c>
      <c r="B57" s="9">
        <v>93.080504065327446</v>
      </c>
      <c r="C57" s="9">
        <f>93.0805040653274 * $B$36 / 100</f>
        <v>93.080504065327403</v>
      </c>
      <c r="D57" s="9">
        <v>11.72793666666667</v>
      </c>
      <c r="E57" s="10">
        <f>11.7279366666666 * $B$36 / 100</f>
        <v>11.727936666666601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29" x14ac:dyDescent="0.25">
      <c r="A65" s="24" t="s">
        <v>29</v>
      </c>
      <c r="B65" s="25" t="s">
        <v>30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6"/>
    </row>
    <row r="66" spans="1:29" x14ac:dyDescent="0.25">
      <c r="A66" s="27" t="s">
        <v>19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9">
        <v>18</v>
      </c>
    </row>
    <row r="67" spans="1:29" x14ac:dyDescent="0.25">
      <c r="A67" s="30">
        <v>0</v>
      </c>
      <c r="B67" s="31">
        <v>4.8841787404018051</v>
      </c>
      <c r="C67" s="31">
        <v>4.3587691385285714</v>
      </c>
      <c r="D67" s="31">
        <v>3.8921878919923798</v>
      </c>
      <c r="E67" s="31">
        <v>3.4795319507874698</v>
      </c>
      <c r="F67" s="31">
        <v>3.116111609004816</v>
      </c>
      <c r="G67" s="31">
        <v>2.7974505048321499</v>
      </c>
      <c r="H67" s="31">
        <v>2.519285620553942</v>
      </c>
      <c r="I67" s="31">
        <v>2.2775672825514111</v>
      </c>
      <c r="J67" s="31">
        <v>2.0684591613025289</v>
      </c>
      <c r="K67" s="31">
        <v>1.8883382713820041</v>
      </c>
      <c r="L67" s="31">
        <v>1.733794971461303</v>
      </c>
      <c r="M67" s="31">
        <v>1.6016329643086309</v>
      </c>
      <c r="N67" s="31">
        <v>1.488869296788939</v>
      </c>
      <c r="O67" s="31">
        <v>1.3927343598639379</v>
      </c>
      <c r="P67" s="31">
        <v>1.310671888592073</v>
      </c>
      <c r="Q67" s="31">
        <v>1.240338962128529</v>
      </c>
      <c r="R67" s="31">
        <v>1.179606003725264</v>
      </c>
      <c r="S67" s="31">
        <v>1.12655678073096</v>
      </c>
      <c r="T67" s="31">
        <v>1.079488404591052</v>
      </c>
      <c r="U67" s="31">
        <v>1.03691133084773</v>
      </c>
      <c r="V67" s="31">
        <v>0.99754935913990839</v>
      </c>
      <c r="W67" s="31">
        <v>0.9603396332032843</v>
      </c>
      <c r="X67" s="31">
        <v>0.92443264087025945</v>
      </c>
      <c r="Y67" s="31">
        <v>0.88919221407001992</v>
      </c>
      <c r="Z67" s="31">
        <v>0.8541955288284806</v>
      </c>
      <c r="AA67" s="31">
        <v>0.81923310526830695</v>
      </c>
      <c r="AB67" s="31">
        <v>0.78430880760889321</v>
      </c>
      <c r="AC67" s="32">
        <v>0.74963984416643126</v>
      </c>
    </row>
    <row r="68" spans="1:29" x14ac:dyDescent="0.25">
      <c r="A68" s="30">
        <v>5</v>
      </c>
      <c r="B68" s="31">
        <v>4.9104851477420501</v>
      </c>
      <c r="C68" s="31">
        <v>4.3822465377377968</v>
      </c>
      <c r="D68" s="31">
        <v>3.9130706549867709</v>
      </c>
      <c r="E68" s="31">
        <v>3.4980444795413739</v>
      </c>
      <c r="F68" s="31">
        <v>3.132468335550743</v>
      </c>
      <c r="G68" s="31">
        <v>2.811855891260767</v>
      </c>
      <c r="H68" s="31">
        <v>2.5319341590140851</v>
      </c>
      <c r="I68" s="31">
        <v>2.288643495250072</v>
      </c>
      <c r="J68" s="31">
        <v>2.0781376005048662</v>
      </c>
      <c r="K68" s="31">
        <v>1.8967835194113309</v>
      </c>
      <c r="L68" s="31">
        <v>1.7411616406991</v>
      </c>
      <c r="M68" s="31">
        <v>1.6080656971945431</v>
      </c>
      <c r="N68" s="31">
        <v>1.4945027658207699</v>
      </c>
      <c r="O68" s="31">
        <v>1.397693267597653</v>
      </c>
      <c r="P68" s="31">
        <v>1.3150709676417971</v>
      </c>
      <c r="Q68" s="31">
        <v>1.2442829751665609</v>
      </c>
      <c r="R68" s="31">
        <v>1.18318974348204</v>
      </c>
      <c r="S68" s="31">
        <v>1.1298650699951041</v>
      </c>
      <c r="T68" s="31">
        <v>1.0825960962093331</v>
      </c>
      <c r="U68" s="31">
        <v>1.0398833077250871</v>
      </c>
      <c r="V68" s="31">
        <v>1.0004405342394349</v>
      </c>
      <c r="W68" s="31">
        <v>0.96319494954625207</v>
      </c>
      <c r="X68" s="31">
        <v>0.92728707153608458</v>
      </c>
      <c r="Y68" s="31">
        <v>0.89207076219628156</v>
      </c>
      <c r="Z68" s="31">
        <v>0.85711322761093123</v>
      </c>
      <c r="AA68" s="31">
        <v>0.82219501796086025</v>
      </c>
      <c r="AB68" s="31">
        <v>0.78731002752361168</v>
      </c>
      <c r="AC68" s="32">
        <v>0.75266549467354338</v>
      </c>
    </row>
    <row r="69" spans="1:29" x14ac:dyDescent="0.25">
      <c r="A69" s="30">
        <v>10</v>
      </c>
      <c r="B69" s="31">
        <v>4.9369788781673538</v>
      </c>
      <c r="C69" s="31">
        <v>4.405895913967532</v>
      </c>
      <c r="D69" s="31">
        <v>3.9341107241564122</v>
      </c>
      <c r="E69" s="31">
        <v>3.5167003188445509</v>
      </c>
      <c r="F69" s="31">
        <v>3.148955052239252</v>
      </c>
      <c r="G69" s="31">
        <v>2.8263786226445649</v>
      </c>
      <c r="H69" s="31">
        <v>2.544688072461287</v>
      </c>
      <c r="I69" s="31">
        <v>2.2998137881869631</v>
      </c>
      <c r="J69" s="31">
        <v>2.087899500415888</v>
      </c>
      <c r="K69" s="31">
        <v>1.905302283839087</v>
      </c>
      <c r="L69" s="31">
        <v>1.748592557244357</v>
      </c>
      <c r="M69" s="31">
        <v>1.6145540835162311</v>
      </c>
      <c r="N69" s="31">
        <v>1.500183969635974</v>
      </c>
      <c r="O69" s="31">
        <v>1.4026926666816271</v>
      </c>
      <c r="P69" s="31">
        <v>1.3195039698279589</v>
      </c>
      <c r="Q69" s="31">
        <v>1.248255018346478</v>
      </c>
      <c r="R69" s="31">
        <v>1.186796295605455</v>
      </c>
      <c r="S69" s="31">
        <v>1.1331916290699151</v>
      </c>
      <c r="T69" s="31">
        <v>1.085718190301602</v>
      </c>
      <c r="U69" s="31">
        <v>1.0428664949590369</v>
      </c>
      <c r="V69" s="31">
        <v>1.003340402797456</v>
      </c>
      <c r="W69" s="31">
        <v>0.96605711766887392</v>
      </c>
      <c r="X69" s="31">
        <v>0.93014718752203429</v>
      </c>
      <c r="Y69" s="31">
        <v>0.89495450440242741</v>
      </c>
      <c r="Z69" s="31">
        <v>0.86003630445230106</v>
      </c>
      <c r="AA69" s="31">
        <v>0.82516316791064737</v>
      </c>
      <c r="AB69" s="31">
        <v>0.7903190191131787</v>
      </c>
      <c r="AC69" s="32">
        <v>0.75570112649240606</v>
      </c>
    </row>
    <row r="70" spans="1:29" x14ac:dyDescent="0.25">
      <c r="A70" s="30">
        <v>15</v>
      </c>
      <c r="B70" s="31">
        <v>4.9636579710745634</v>
      </c>
      <c r="C70" s="31">
        <v>4.4297153703280197</v>
      </c>
      <c r="D70" s="31">
        <v>3.955306266324933</v>
      </c>
      <c r="E70" s="31">
        <v>3.5354976992340248</v>
      </c>
      <c r="F70" s="31">
        <v>3.16557005332076</v>
      </c>
      <c r="G70" s="31">
        <v>2.8410170569473499</v>
      </c>
      <c r="H70" s="31">
        <v>2.5575457825727552</v>
      </c>
      <c r="I70" s="31">
        <v>2.3110766467526811</v>
      </c>
      <c r="J70" s="31">
        <v>2.0977434101395831</v>
      </c>
      <c r="K70" s="31">
        <v>1.9138931774826511</v>
      </c>
      <c r="L70" s="31">
        <v>1.756086397627842</v>
      </c>
      <c r="M70" s="31">
        <v>1.62109686351785</v>
      </c>
      <c r="N70" s="31">
        <v>1.5059117121921051</v>
      </c>
      <c r="O70" s="31">
        <v>1.4077314247868089</v>
      </c>
      <c r="P70" s="31">
        <v>1.3239698265348849</v>
      </c>
      <c r="Q70" s="31">
        <v>1.252254086766021</v>
      </c>
      <c r="R70" s="31">
        <v>1.190424718906635</v>
      </c>
      <c r="S70" s="31">
        <v>1.1365355804799151</v>
      </c>
      <c r="T70" s="31">
        <v>1.0888538731057731</v>
      </c>
      <c r="U70" s="31">
        <v>1.0458601425008831</v>
      </c>
      <c r="V70" s="31">
        <v>1.0062482784786551</v>
      </c>
      <c r="W70" s="31">
        <v>0.96892551494925894</v>
      </c>
      <c r="X70" s="31">
        <v>0.93301242991960198</v>
      </c>
      <c r="Y70" s="31">
        <v>0.89784294549332677</v>
      </c>
      <c r="Z70" s="31">
        <v>0.86296432787085953</v>
      </c>
      <c r="AA70" s="31">
        <v>0.82813718734933628</v>
      </c>
      <c r="AB70" s="31">
        <v>0.79333547832264628</v>
      </c>
      <c r="AC70" s="32">
        <v>0.75874649928145033</v>
      </c>
    </row>
    <row r="71" spans="1:29" x14ac:dyDescent="0.25">
      <c r="A71" s="30">
        <v>20</v>
      </c>
      <c r="B71" s="31">
        <v>4.9905204955233602</v>
      </c>
      <c r="C71" s="31">
        <v>4.4537030395923294</v>
      </c>
      <c r="D71" s="31">
        <v>3.9766554779787948</v>
      </c>
      <c r="E71" s="31">
        <v>3.554434880909648</v>
      </c>
      <c r="F71" s="31">
        <v>3.1823116627085111</v>
      </c>
      <c r="G71" s="31">
        <v>2.85576958179576</v>
      </c>
      <c r="H71" s="31">
        <v>2.5705057406885161</v>
      </c>
      <c r="I71" s="31">
        <v>2.3224305860006429</v>
      </c>
      <c r="J71" s="31">
        <v>2.107667908442763</v>
      </c>
      <c r="K71" s="31">
        <v>1.922554842822225</v>
      </c>
      <c r="L71" s="31">
        <v>1.763641868043152</v>
      </c>
      <c r="M71" s="31">
        <v>1.627692807106395</v>
      </c>
      <c r="N71" s="31">
        <v>1.5116848271095451</v>
      </c>
      <c r="O71" s="31">
        <v>1.412808439246974</v>
      </c>
      <c r="P71" s="31">
        <v>1.3284674988097569</v>
      </c>
      <c r="Q71" s="31">
        <v>1.256279205185747</v>
      </c>
      <c r="R71" s="31">
        <v>1.19407410185953</v>
      </c>
      <c r="S71" s="31">
        <v>1.1398960764124479</v>
      </c>
      <c r="T71" s="31">
        <v>1.092002360522579</v>
      </c>
      <c r="U71" s="31">
        <v>1.0488635299647571</v>
      </c>
      <c r="V71" s="31">
        <v>1.0091635046105569</v>
      </c>
      <c r="W71" s="31">
        <v>0.97179954842830174</v>
      </c>
      <c r="X71" s="31">
        <v>0.93588226948306796</v>
      </c>
      <c r="Y71" s="31">
        <v>0.90073561993667006</v>
      </c>
      <c r="Z71" s="31">
        <v>0.86589689604767628</v>
      </c>
      <c r="AA71" s="31">
        <v>0.83111673817139908</v>
      </c>
      <c r="AB71" s="31">
        <v>0.79635913075987985</v>
      </c>
      <c r="AC71" s="32">
        <v>0.76180140236195348</v>
      </c>
    </row>
    <row r="72" spans="1:29" x14ac:dyDescent="0.25">
      <c r="A72" s="30">
        <v>25</v>
      </c>
      <c r="B72" s="31">
        <v>5.017564550236238</v>
      </c>
      <c r="C72" s="31">
        <v>4.477857084196347</v>
      </c>
      <c r="D72" s="31">
        <v>3.9981565852672829</v>
      </c>
      <c r="E72" s="31">
        <v>3.5735101537340981</v>
      </c>
      <c r="F72" s="31">
        <v>3.1991782339785759</v>
      </c>
      <c r="G72" s="31">
        <v>2.8706346144792581</v>
      </c>
      <c r="H72" s="31">
        <v>2.5835664278114212</v>
      </c>
      <c r="I72" s="31">
        <v>2.3338741506470968</v>
      </c>
      <c r="J72" s="31">
        <v>2.1176716037550678</v>
      </c>
      <c r="K72" s="31">
        <v>1.931285952000845</v>
      </c>
      <c r="L72" s="31">
        <v>1.771257704346711</v>
      </c>
      <c r="M72" s="31">
        <v>1.6343407138516779</v>
      </c>
      <c r="N72" s="31">
        <v>1.517502177671503</v>
      </c>
      <c r="O72" s="31">
        <v>1.4179226370587159</v>
      </c>
      <c r="P72" s="31">
        <v>1.332995977362563</v>
      </c>
      <c r="Q72" s="31">
        <v>1.2603294280290409</v>
      </c>
      <c r="R72" s="31">
        <v>1.1977435626009141</v>
      </c>
      <c r="S72" s="31">
        <v>1.143272298717676</v>
      </c>
      <c r="T72" s="31">
        <v>1.0951628981155781</v>
      </c>
      <c r="U72" s="31">
        <v>1.0518759666276121</v>
      </c>
      <c r="V72" s="31">
        <v>1.0120854541835049</v>
      </c>
      <c r="W72" s="31">
        <v>0.97467865480975202</v>
      </c>
      <c r="X72" s="31">
        <v>0.93875620662958592</v>
      </c>
      <c r="Y72" s="31">
        <v>0.90363209186298432</v>
      </c>
      <c r="Z72" s="31">
        <v>0.86883363682668424</v>
      </c>
      <c r="AA72" s="31">
        <v>0.8341015119341525</v>
      </c>
      <c r="AB72" s="31">
        <v>0.79938973169559246</v>
      </c>
      <c r="AC72" s="32">
        <v>0.76486565471800438</v>
      </c>
    </row>
    <row r="73" spans="1:29" x14ac:dyDescent="0.25">
      <c r="A73" s="30">
        <v>30</v>
      </c>
      <c r="B73" s="31">
        <v>5.0447882635985231</v>
      </c>
      <c r="C73" s="31">
        <v>4.5021756962387913</v>
      </c>
      <c r="D73" s="31">
        <v>4.0198078440025053</v>
      </c>
      <c r="E73" s="31">
        <v>3.592721837232872</v>
      </c>
      <c r="F73" s="31">
        <v>3.2161681503698478</v>
      </c>
      <c r="G73" s="31">
        <v>2.8856106019501242</v>
      </c>
      <c r="H73" s="31">
        <v>2.5967263546071502</v>
      </c>
      <c r="I73" s="31">
        <v>2.3454059150711131</v>
      </c>
      <c r="J73" s="31">
        <v>2.1277531341689571</v>
      </c>
      <c r="K73" s="31">
        <v>1.940085206824357</v>
      </c>
      <c r="L73" s="31">
        <v>1.778932672057757</v>
      </c>
      <c r="M73" s="31">
        <v>1.6410394129863339</v>
      </c>
      <c r="N73" s="31">
        <v>1.523362656824004</v>
      </c>
      <c r="O73" s="31">
        <v>1.4230729748814599</v>
      </c>
      <c r="P73" s="31">
        <v>1.337554282566104</v>
      </c>
      <c r="Q73" s="31">
        <v>1.2644038393821071</v>
      </c>
      <c r="R73" s="31">
        <v>1.201432248930383</v>
      </c>
      <c r="S73" s="31">
        <v>1.146663458908596</v>
      </c>
      <c r="T73" s="31">
        <v>1.098334761111152</v>
      </c>
      <c r="U73" s="31">
        <v>1.054896791429212</v>
      </c>
      <c r="V73" s="31">
        <v>1.015013529850658</v>
      </c>
      <c r="W73" s="31">
        <v>0.97756230046015258</v>
      </c>
      <c r="X73" s="31">
        <v>0.94163377143908211</v>
      </c>
      <c r="Y73" s="31">
        <v>0.9065319550656028</v>
      </c>
      <c r="Z73" s="31">
        <v>0.87177420771459802</v>
      </c>
      <c r="AA73" s="31">
        <v>0.83709122985769835</v>
      </c>
      <c r="AB73" s="31">
        <v>0.80242706606327896</v>
      </c>
      <c r="AC73" s="32">
        <v>0.76793910499648621</v>
      </c>
    </row>
    <row r="74" spans="1:29" x14ac:dyDescent="0.25">
      <c r="A74" s="30">
        <v>35</v>
      </c>
      <c r="B74" s="31">
        <v>5.0721897936583531</v>
      </c>
      <c r="C74" s="31">
        <v>4.5266570974811939</v>
      </c>
      <c r="D74" s="31">
        <v>4.0416075396593838</v>
      </c>
      <c r="E74" s="31">
        <v>3.6120682805942912</v>
      </c>
      <c r="F74" s="31">
        <v>3.2332798247840331</v>
      </c>
      <c r="G74" s="31">
        <v>2.9006960208234611</v>
      </c>
      <c r="H74" s="31">
        <v>2.6099840614041909</v>
      </c>
      <c r="I74" s="31">
        <v>2.357024483314571</v>
      </c>
      <c r="J74" s="31">
        <v>2.137911167439706</v>
      </c>
      <c r="K74" s="31">
        <v>1.948951338761435</v>
      </c>
      <c r="L74" s="31">
        <v>1.786665566358357</v>
      </c>
      <c r="M74" s="31">
        <v>1.6477877634058189</v>
      </c>
      <c r="N74" s="31">
        <v>1.529265187175898</v>
      </c>
      <c r="O74" s="31">
        <v>1.42825843903744</v>
      </c>
      <c r="P74" s="31">
        <v>1.342141464456019</v>
      </c>
      <c r="Q74" s="31">
        <v>1.2685015529939681</v>
      </c>
      <c r="R74" s="31">
        <v>1.2051393383103519</v>
      </c>
      <c r="S74" s="31">
        <v>1.150068798161012</v>
      </c>
      <c r="T74" s="31">
        <v>1.101517254398505</v>
      </c>
      <c r="U74" s="31">
        <v>1.0579253729721501</v>
      </c>
      <c r="V74" s="31">
        <v>1.0179471639280071</v>
      </c>
      <c r="W74" s="31">
        <v>0.98044998140888961</v>
      </c>
      <c r="X74" s="31">
        <v>0.94451452365434996</v>
      </c>
      <c r="Y74" s="31">
        <v>0.90943483300070216</v>
      </c>
      <c r="Z74" s="31">
        <v>0.87471829588098182</v>
      </c>
      <c r="AA74" s="31">
        <v>0.84008564282500231</v>
      </c>
      <c r="AB74" s="31">
        <v>0.8054709484592929</v>
      </c>
      <c r="AC74" s="32">
        <v>0.77102163150715686</v>
      </c>
    </row>
    <row r="75" spans="1:29" x14ac:dyDescent="0.25">
      <c r="A75" s="30">
        <v>40</v>
      </c>
      <c r="B75" s="31">
        <v>5.0997673281267124</v>
      </c>
      <c r="C75" s="31">
        <v>4.5512995393479221</v>
      </c>
      <c r="D75" s="31">
        <v>4.0635539873756761</v>
      </c>
      <c r="E75" s="31">
        <v>3.6315478626695001</v>
      </c>
      <c r="F75" s="31">
        <v>3.2505116997856698</v>
      </c>
      <c r="G75" s="31">
        <v>2.9158893773772032</v>
      </c>
      <c r="H75" s="31">
        <v>2.6233381181938729</v>
      </c>
      <c r="I75" s="31">
        <v>2.368728489082192</v>
      </c>
      <c r="J75" s="31">
        <v>2.1481444009854269</v>
      </c>
      <c r="K75" s="31">
        <v>1.957883108943578</v>
      </c>
      <c r="L75" s="31">
        <v>1.7944552120934081</v>
      </c>
      <c r="M75" s="31">
        <v>1.6545846536684219</v>
      </c>
      <c r="N75" s="31">
        <v>1.5352087209988601</v>
      </c>
      <c r="O75" s="31">
        <v>1.4334780455117291</v>
      </c>
      <c r="P75" s="31">
        <v>1.3467566027307749</v>
      </c>
      <c r="Q75" s="31">
        <v>1.272621712276474</v>
      </c>
      <c r="R75" s="31">
        <v>1.208864037866074</v>
      </c>
      <c r="S75" s="31">
        <v>1.1534875873135619</v>
      </c>
      <c r="T75" s="31">
        <v>1.1047097125296601</v>
      </c>
      <c r="U75" s="31">
        <v>1.060961109521857</v>
      </c>
      <c r="V75" s="31">
        <v>1.0208858183943601</v>
      </c>
      <c r="W75" s="31">
        <v>0.98334122334816332</v>
      </c>
      <c r="X75" s="31">
        <v>0.94739805268096799</v>
      </c>
      <c r="Y75" s="31">
        <v>0.91234037878724905</v>
      </c>
      <c r="Z75" s="31">
        <v>0.87766561815821698</v>
      </c>
      <c r="AA75" s="31">
        <v>0.84308453138183748</v>
      </c>
      <c r="AB75" s="31">
        <v>0.80852122314278863</v>
      </c>
      <c r="AC75" s="32">
        <v>0.77411314222256788</v>
      </c>
    </row>
    <row r="76" spans="1:29" x14ac:dyDescent="0.25">
      <c r="A76" s="30">
        <v>45</v>
      </c>
      <c r="B76" s="31">
        <v>5.1275190843773668</v>
      </c>
      <c r="C76" s="31">
        <v>4.5761013029261512</v>
      </c>
      <c r="D76" s="31">
        <v>4.085645531951954</v>
      </c>
      <c r="E76" s="31">
        <v>3.651158991972463</v>
      </c>
      <c r="F76" s="31">
        <v>3.2678622476021162</v>
      </c>
      <c r="G76" s="31">
        <v>2.9311892075520962</v>
      </c>
      <c r="H76" s="31">
        <v>2.6367871246303372</v>
      </c>
      <c r="I76" s="31">
        <v>2.380516595741506</v>
      </c>
      <c r="J76" s="31">
        <v>2.158451561887043</v>
      </c>
      <c r="K76" s="31">
        <v>1.966879308165101</v>
      </c>
      <c r="L76" s="31">
        <v>1.8023004637706119</v>
      </c>
      <c r="M76" s="31">
        <v>1.661429001995238</v>
      </c>
      <c r="N76" s="31">
        <v>1.5411922402273801</v>
      </c>
      <c r="O76" s="31">
        <v>1.438730839952219</v>
      </c>
      <c r="P76" s="31">
        <v>1.351398806751644</v>
      </c>
      <c r="Q76" s="31">
        <v>1.276763490304301</v>
      </c>
      <c r="R76" s="31">
        <v>1.2126055843856041</v>
      </c>
      <c r="S76" s="31">
        <v>1.156919126867697</v>
      </c>
      <c r="T76" s="31">
        <v>1.107911499719471</v>
      </c>
      <c r="U76" s="31">
        <v>1.0640034290065641</v>
      </c>
      <c r="V76" s="31">
        <v>1.02382898489136</v>
      </c>
      <c r="W76" s="31">
        <v>0.98623558163300307</v>
      </c>
      <c r="X76" s="31">
        <v>0.95028397758735939</v>
      </c>
      <c r="Y76" s="31">
        <v>0.91524827520706986</v>
      </c>
      <c r="Z76" s="31">
        <v>0.88061592104149999</v>
      </c>
      <c r="AA76" s="31">
        <v>0.84608770573679082</v>
      </c>
      <c r="AB76" s="31">
        <v>0.8115777640357662</v>
      </c>
      <c r="AC76" s="32">
        <v>0.77721357477808783</v>
      </c>
    </row>
    <row r="77" spans="1:29" x14ac:dyDescent="0.25">
      <c r="A77" s="30">
        <v>50</v>
      </c>
      <c r="B77" s="31">
        <v>5.1554433094469472</v>
      </c>
      <c r="C77" s="31">
        <v>4.6010606989658926</v>
      </c>
      <c r="D77" s="31">
        <v>4.1078805478516189</v>
      </c>
      <c r="E77" s="31">
        <v>3.670900106679976</v>
      </c>
      <c r="F77" s="31">
        <v>3.285329970123561</v>
      </c>
      <c r="G77" s="31">
        <v>2.9465940769517212</v>
      </c>
      <c r="H77" s="31">
        <v>2.6503297100305478</v>
      </c>
      <c r="I77" s="31">
        <v>2.3923874963228799</v>
      </c>
      <c r="J77" s="31">
        <v>2.1688314068883079</v>
      </c>
      <c r="K77" s="31">
        <v>1.9759387568831559</v>
      </c>
      <c r="L77" s="31">
        <v>1.81020020556051</v>
      </c>
      <c r="M77" s="31">
        <v>1.6683197562701999</v>
      </c>
      <c r="N77" s="31">
        <v>1.547214756458789</v>
      </c>
      <c r="O77" s="31">
        <v>1.444015897669612</v>
      </c>
      <c r="P77" s="31">
        <v>1.3560672155427289</v>
      </c>
      <c r="Q77" s="31">
        <v>1.2809260898149499</v>
      </c>
      <c r="R77" s="31">
        <v>1.2163632443198391</v>
      </c>
      <c r="S77" s="31">
        <v>1.1603627469877029</v>
      </c>
      <c r="T77" s="31">
        <v>1.1111220098456129</v>
      </c>
      <c r="U77" s="31">
        <v>1.0670517890173461</v>
      </c>
      <c r="V77" s="31">
        <v>1.0267761847234611</v>
      </c>
      <c r="W77" s="31">
        <v>0.98913264128125988</v>
      </c>
      <c r="X77" s="31">
        <v>0.95317194710477093</v>
      </c>
      <c r="Y77" s="31">
        <v>0.9181582347047943</v>
      </c>
      <c r="Z77" s="31">
        <v>0.8835689806888678</v>
      </c>
      <c r="AA77" s="31">
        <v>0.84909500576128161</v>
      </c>
      <c r="AB77" s="31">
        <v>0.81464047472303669</v>
      </c>
      <c r="AC77" s="32">
        <v>0.7803228964719402</v>
      </c>
    </row>
    <row r="78" spans="1:29" x14ac:dyDescent="0.25">
      <c r="A78" s="30">
        <v>55</v>
      </c>
      <c r="B78" s="31">
        <v>5.1835382800348881</v>
      </c>
      <c r="C78" s="31">
        <v>4.6261760678799746</v>
      </c>
      <c r="D78" s="31">
        <v>4.1302574392008919</v>
      </c>
      <c r="E78" s="31">
        <v>3.6907696746316478</v>
      </c>
      <c r="F78" s="31">
        <v>3.3029133989030051</v>
      </c>
      <c r="G78" s="31">
        <v>2.9621025808424699</v>
      </c>
      <c r="H78" s="31">
        <v>2.6639645333742998</v>
      </c>
      <c r="I78" s="31">
        <v>2.4043399135194909</v>
      </c>
      <c r="J78" s="31">
        <v>2.1792827223957971</v>
      </c>
      <c r="K78" s="31">
        <v>1.9850603052177029</v>
      </c>
      <c r="L78" s="31">
        <v>1.8181533512964629</v>
      </c>
      <c r="M78" s="31">
        <v>1.675255894040061</v>
      </c>
      <c r="N78" s="31">
        <v>1.553275310953224</v>
      </c>
      <c r="O78" s="31">
        <v>1.449332323637452</v>
      </c>
      <c r="P78" s="31">
        <v>1.360760997790962</v>
      </c>
      <c r="Q78" s="31">
        <v>1.285108743208728</v>
      </c>
      <c r="R78" s="31">
        <v>1.2201363137824801</v>
      </c>
      <c r="S78" s="31">
        <v>1.163817807500688</v>
      </c>
      <c r="T78" s="31">
        <v>1.1143406664485671</v>
      </c>
      <c r="U78" s="31">
        <v>1.070105676808077</v>
      </c>
      <c r="V78" s="31">
        <v>1.0297269688579329</v>
      </c>
      <c r="W78" s="31">
        <v>0.99203201697359245</v>
      </c>
      <c r="X78" s="31">
        <v>0.95606163962725366</v>
      </c>
      <c r="Y78" s="31">
        <v>0.92106999938787848</v>
      </c>
      <c r="Z78" s="31">
        <v>0.88652460292116342</v>
      </c>
      <c r="AA78" s="31">
        <v>0.85210630098955087</v>
      </c>
      <c r="AB78" s="31">
        <v>0.81770928845221957</v>
      </c>
      <c r="AC78" s="32">
        <v>0.78344110426512625</v>
      </c>
    </row>
    <row r="79" spans="1:29" x14ac:dyDescent="0.25">
      <c r="A79" s="30">
        <v>60</v>
      </c>
      <c r="B79" s="31">
        <v>5.2118023025034486</v>
      </c>
      <c r="C79" s="31">
        <v>4.6514457797440496</v>
      </c>
      <c r="D79" s="31">
        <v>4.1527746397888166</v>
      </c>
      <c r="E79" s="31">
        <v>3.7107661933299161</v>
      </c>
      <c r="F79" s="31">
        <v>3.3206110951562788</v>
      </c>
      <c r="G79" s="31">
        <v>2.977713344153567</v>
      </c>
      <c r="H79" s="31">
        <v>2.677690283304202</v>
      </c>
      <c r="I79" s="31">
        <v>2.4163725996873442</v>
      </c>
      <c r="J79" s="31">
        <v>2.1898043244789061</v>
      </c>
      <c r="K79" s="31">
        <v>1.994242832951536</v>
      </c>
      <c r="L79" s="31">
        <v>1.8261588444746479</v>
      </c>
      <c r="M79" s="31">
        <v>1.6822364225143911</v>
      </c>
      <c r="N79" s="31">
        <v>1.5593729746336531</v>
      </c>
      <c r="O79" s="31">
        <v>1.454679252492094</v>
      </c>
      <c r="P79" s="31">
        <v>1.365479351846093</v>
      </c>
      <c r="Q79" s="31">
        <v>1.2893107125487899</v>
      </c>
      <c r="R79" s="31">
        <v>1.223924118550068</v>
      </c>
      <c r="S79" s="31">
        <v>1.1672836978965719</v>
      </c>
      <c r="T79" s="31">
        <v>1.11756692273167</v>
      </c>
      <c r="U79" s="31">
        <v>1.073164609295485</v>
      </c>
      <c r="V79" s="31">
        <v>1.0326809179248939</v>
      </c>
      <c r="W79" s="31">
        <v>0.9949333530535176</v>
      </c>
      <c r="X79" s="31">
        <v>0.95895276321171785</v>
      </c>
      <c r="Y79" s="31">
        <v>0.92398334102661117</v>
      </c>
      <c r="Z79" s="31">
        <v>0.88948262322205851</v>
      </c>
      <c r="AA79" s="31">
        <v>0.8551214906186646</v>
      </c>
      <c r="AB79" s="31">
        <v>0.82078416813377342</v>
      </c>
      <c r="AC79" s="32">
        <v>0.78656822478150445</v>
      </c>
    </row>
    <row r="80" spans="1:29" x14ac:dyDescent="0.25">
      <c r="A80" s="30">
        <v>65</v>
      </c>
      <c r="B80" s="31">
        <v>5.240233712877715</v>
      </c>
      <c r="C80" s="31">
        <v>4.6768682342965961</v>
      </c>
      <c r="D80" s="31">
        <v>4.175430613067264</v>
      </c>
      <c r="E80" s="31">
        <v>3.730888189940047</v>
      </c>
      <c r="F80" s="31">
        <v>3.3384216497620369</v>
      </c>
      <c r="G80" s="31">
        <v>2.9934250214770621</v>
      </c>
      <c r="H80" s="31">
        <v>2.691505678125699</v>
      </c>
      <c r="I80" s="31">
        <v>2.428484336845274</v>
      </c>
      <c r="J80" s="31">
        <v>2.20039505886986</v>
      </c>
      <c r="K80" s="31">
        <v>2.0034852495302689</v>
      </c>
      <c r="L80" s="31">
        <v>1.8342156582540761</v>
      </c>
      <c r="M80" s="31">
        <v>1.689260378565592</v>
      </c>
      <c r="N80" s="31">
        <v>1.565506848085868</v>
      </c>
      <c r="O80" s="31">
        <v>1.460055848532724</v>
      </c>
      <c r="P80" s="31">
        <v>1.370221505720703</v>
      </c>
      <c r="Q80" s="31">
        <v>1.293531289561098</v>
      </c>
      <c r="R80" s="31">
        <v>1.2277260140619739</v>
      </c>
      <c r="S80" s="31">
        <v>1.170759837328111</v>
      </c>
      <c r="T80" s="31">
        <v>1.1208002615610591</v>
      </c>
      <c r="U80" s="31">
        <v>1.076228133059099</v>
      </c>
      <c r="V80" s="31">
        <v>1.0356376422172699</v>
      </c>
      <c r="W80" s="31">
        <v>0.99783632352734297</v>
      </c>
      <c r="X80" s="31">
        <v>0.96184505557785716</v>
      </c>
      <c r="Y80" s="31">
        <v>0.92689806105408623</v>
      </c>
      <c r="Z80" s="31">
        <v>0.89244290673805482</v>
      </c>
      <c r="AA80" s="31">
        <v>0.85814050350851923</v>
      </c>
      <c r="AB80" s="31">
        <v>0.82386510634099652</v>
      </c>
      <c r="AC80" s="32">
        <v>0.78970431430777333</v>
      </c>
    </row>
    <row r="81" spans="1:29" x14ac:dyDescent="0.25">
      <c r="A81" s="30">
        <v>70</v>
      </c>
      <c r="B81" s="31">
        <v>5.2688308768455911</v>
      </c>
      <c r="C81" s="31">
        <v>4.7024418609389116</v>
      </c>
      <c r="D81" s="31">
        <v>4.1982238521509192</v>
      </c>
      <c r="E81" s="31">
        <v>3.751134221290116</v>
      </c>
      <c r="F81" s="31">
        <v>3.3563436832617501</v>
      </c>
      <c r="G81" s="31">
        <v>3.0092362970678099</v>
      </c>
      <c r="H81" s="31">
        <v>2.7054094658070409</v>
      </c>
      <c r="I81" s="31">
        <v>2.4406739366749242</v>
      </c>
      <c r="J81" s="31">
        <v>2.2110538009636969</v>
      </c>
      <c r="K81" s="31">
        <v>2.012786494062333</v>
      </c>
      <c r="L81" s="31">
        <v>1.84232279545657</v>
      </c>
      <c r="M81" s="31">
        <v>1.69632682872888</v>
      </c>
      <c r="N81" s="31">
        <v>1.5716760615584739</v>
      </c>
      <c r="O81" s="31">
        <v>1.465461305721337</v>
      </c>
      <c r="P81" s="31">
        <v>1.3749867170901739</v>
      </c>
      <c r="Q81" s="31">
        <v>1.2977697956344441</v>
      </c>
      <c r="R81" s="31">
        <v>1.231541385420357</v>
      </c>
      <c r="S81" s="31">
        <v>1.1742456746108729</v>
      </c>
      <c r="T81" s="31">
        <v>1.1240401954656991</v>
      </c>
      <c r="U81" s="31">
        <v>1.079295824341268</v>
      </c>
      <c r="V81" s="31">
        <v>1.0385967816907991</v>
      </c>
      <c r="W81" s="31">
        <v>1.000740632064212</v>
      </c>
      <c r="X81" s="31">
        <v>0.96473828410820883</v>
      </c>
      <c r="Y81" s="31">
        <v>0.9298139905662326</v>
      </c>
      <c r="Z81" s="31">
        <v>0.89540534827844831</v>
      </c>
      <c r="AA81" s="31">
        <v>0.86116329818181836</v>
      </c>
      <c r="AB81" s="31">
        <v>0.82695212530997442</v>
      </c>
      <c r="AC81" s="32">
        <v>0.7928494587933842</v>
      </c>
    </row>
    <row r="82" spans="1:29" x14ac:dyDescent="0.25">
      <c r="A82" s="30">
        <v>75</v>
      </c>
      <c r="B82" s="31">
        <v>5.2975921897578093</v>
      </c>
      <c r="C82" s="31">
        <v>4.7281651187351148</v>
      </c>
      <c r="D82" s="31">
        <v>4.2211528798173052</v>
      </c>
      <c r="E82" s="31">
        <v>3.7715028738710359</v>
      </c>
      <c r="F82" s="31">
        <v>3.3743758458597251</v>
      </c>
      <c r="G82" s="31">
        <v>3.0251458848435151</v>
      </c>
      <c r="H82" s="31">
        <v>2.7194004239793181</v>
      </c>
      <c r="I82" s="31">
        <v>2.452940240520777</v>
      </c>
      <c r="J82" s="31">
        <v>2.22177945581829</v>
      </c>
      <c r="K82" s="31">
        <v>2.022145535318995</v>
      </c>
      <c r="L82" s="31">
        <v>1.8504792885667889</v>
      </c>
      <c r="M82" s="31">
        <v>1.7034348692023049</v>
      </c>
      <c r="N82" s="31">
        <v>1.577879774962915</v>
      </c>
      <c r="O82" s="31">
        <v>1.470894847682773</v>
      </c>
      <c r="P82" s="31">
        <v>1.3797742732927381</v>
      </c>
      <c r="Q82" s="31">
        <v>1.302025581820432</v>
      </c>
      <c r="R82" s="31">
        <v>1.235369647390234</v>
      </c>
      <c r="S82" s="31">
        <v>1.1777406882232651</v>
      </c>
      <c r="T82" s="31">
        <v>1.127286266637382</v>
      </c>
      <c r="U82" s="31">
        <v>1.082367289047194</v>
      </c>
      <c r="V82" s="31">
        <v>1.041558005964069</v>
      </c>
      <c r="W82" s="31">
        <v>1.003646011996093</v>
      </c>
      <c r="X82" s="31">
        <v>0.96763224584813723</v>
      </c>
      <c r="Y82" s="31">
        <v>0.93273099032180073</v>
      </c>
      <c r="Z82" s="31">
        <v>0.89836987231541343</v>
      </c>
      <c r="AA82" s="31">
        <v>0.8641898628240875</v>
      </c>
      <c r="AB82" s="31">
        <v>0.83004527693963404</v>
      </c>
      <c r="AC82" s="32">
        <v>0.79600377385068355</v>
      </c>
    </row>
    <row r="83" spans="1:29" x14ac:dyDescent="0.25">
      <c r="A83" s="33">
        <v>80</v>
      </c>
      <c r="B83" s="34">
        <v>5.3265160766279234</v>
      </c>
      <c r="C83" s="34">
        <v>4.7540364964121578</v>
      </c>
      <c r="D83" s="34">
        <v>4.2442162485067536</v>
      </c>
      <c r="E83" s="34">
        <v>3.7919927638365358</v>
      </c>
      <c r="F83" s="34">
        <v>3.392516817423076</v>
      </c>
      <c r="G83" s="34">
        <v>3.041152528384687</v>
      </c>
      <c r="H83" s="34">
        <v>2.733477359936435</v>
      </c>
      <c r="I83" s="34">
        <v>2.4652821193901282</v>
      </c>
      <c r="J83" s="34">
        <v>2.2325709581543278</v>
      </c>
      <c r="K83" s="34">
        <v>2.0315613717343339</v>
      </c>
      <c r="L83" s="34">
        <v>1.858684199732199</v>
      </c>
      <c r="M83" s="34">
        <v>1.710583625846728</v>
      </c>
      <c r="N83" s="34">
        <v>1.584117177873452</v>
      </c>
      <c r="O83" s="34">
        <v>1.476355727704677</v>
      </c>
      <c r="P83" s="34">
        <v>1.3845834913294379</v>
      </c>
      <c r="Q83" s="34">
        <v>1.306298028833512</v>
      </c>
      <c r="R83" s="34">
        <v>1.2392102443994339</v>
      </c>
      <c r="S83" s="34">
        <v>1.1812443863064981</v>
      </c>
      <c r="T83" s="34">
        <v>1.130538046930714</v>
      </c>
      <c r="U83" s="34">
        <v>1.0854421627448549</v>
      </c>
      <c r="V83" s="34">
        <v>1.04452101431846</v>
      </c>
      <c r="W83" s="34">
        <v>1.006552226317776</v>
      </c>
      <c r="X83" s="34">
        <v>0.97052676750581668</v>
      </c>
      <c r="Y83" s="34">
        <v>0.93564895074235821</v>
      </c>
      <c r="Z83" s="34">
        <v>0.90133643298390009</v>
      </c>
      <c r="AA83" s="34">
        <v>0.86722021528370175</v>
      </c>
      <c r="AB83" s="34">
        <v>0.83314464279174782</v>
      </c>
      <c r="AC83" s="35">
        <v>0.79916740475479386</v>
      </c>
    </row>
    <row r="86" spans="1:29" ht="28.9" customHeight="1" x14ac:dyDescent="0.5">
      <c r="A86" s="1" t="s">
        <v>31</v>
      </c>
    </row>
    <row r="87" spans="1:29" ht="32.1" customHeight="1" x14ac:dyDescent="0.25"/>
    <row r="88" spans="1:29" x14ac:dyDescent="0.25">
      <c r="A88" s="2"/>
      <c r="B88" s="3"/>
      <c r="C88" s="3"/>
      <c r="D88" s="4"/>
    </row>
    <row r="89" spans="1:29" x14ac:dyDescent="0.25">
      <c r="A89" s="5" t="s">
        <v>32</v>
      </c>
      <c r="B89" s="6">
        <v>0.73</v>
      </c>
      <c r="C89" s="6" t="s">
        <v>12</v>
      </c>
      <c r="D89" s="7"/>
    </row>
    <row r="90" spans="1:29" x14ac:dyDescent="0.25">
      <c r="A90" s="8"/>
      <c r="B90" s="9"/>
      <c r="C90" s="9"/>
      <c r="D90" s="10"/>
    </row>
    <row r="93" spans="1:29" ht="48" customHeight="1" x14ac:dyDescent="0.25">
      <c r="A93" s="21" t="s">
        <v>33</v>
      </c>
      <c r="B93" s="23" t="s">
        <v>34</v>
      </c>
    </row>
    <row r="94" spans="1:29" x14ac:dyDescent="0.25">
      <c r="A94" s="5">
        <v>0</v>
      </c>
      <c r="B94" s="32">
        <v>8.0000000000000071E-2</v>
      </c>
    </row>
    <row r="95" spans="1:29" x14ac:dyDescent="0.25">
      <c r="A95" s="5">
        <v>6.0999999999999999E-2</v>
      </c>
      <c r="B95" s="32">
        <v>0.1071046666666667</v>
      </c>
    </row>
    <row r="96" spans="1:29" x14ac:dyDescent="0.25">
      <c r="A96" s="5">
        <v>0.122</v>
      </c>
      <c r="B96" s="32">
        <v>7.0759703703703949E-2</v>
      </c>
    </row>
    <row r="97" spans="1:2" x14ac:dyDescent="0.25">
      <c r="A97" s="5">
        <v>0.182</v>
      </c>
      <c r="B97" s="32">
        <v>2.6467103030303241E-2</v>
      </c>
    </row>
    <row r="98" spans="1:2" x14ac:dyDescent="0.25">
      <c r="A98" s="5">
        <v>0.24299999999999999</v>
      </c>
      <c r="B98" s="32">
        <v>-8.0039999999998342E-3</v>
      </c>
    </row>
    <row r="99" spans="1:2" x14ac:dyDescent="0.25">
      <c r="A99" s="5">
        <v>0.30399999999999999</v>
      </c>
      <c r="B99" s="32">
        <v>3.3852444444444532E-2</v>
      </c>
    </row>
    <row r="100" spans="1:2" x14ac:dyDescent="0.25">
      <c r="A100" s="5">
        <v>0.36499999999999999</v>
      </c>
      <c r="B100" s="32">
        <v>1.356666666666673E-2</v>
      </c>
    </row>
    <row r="101" spans="1:2" x14ac:dyDescent="0.25">
      <c r="A101" s="5">
        <v>0.42599999999999999</v>
      </c>
      <c r="B101" s="32">
        <v>2.6782742492013019E-2</v>
      </c>
    </row>
    <row r="102" spans="1:2" x14ac:dyDescent="0.25">
      <c r="A102" s="5">
        <v>0.48599999999999999</v>
      </c>
      <c r="B102" s="32">
        <v>2.2439943769968228E-2</v>
      </c>
    </row>
    <row r="103" spans="1:2" x14ac:dyDescent="0.25">
      <c r="A103" s="5">
        <v>0.54700000000000004</v>
      </c>
      <c r="B103" s="32">
        <v>1.8024765069222771E-2</v>
      </c>
    </row>
    <row r="104" spans="1:2" x14ac:dyDescent="0.25">
      <c r="A104" s="5">
        <v>0.60799999999999998</v>
      </c>
      <c r="B104" s="32">
        <v>1.360958636847729E-2</v>
      </c>
    </row>
    <row r="105" spans="1:2" x14ac:dyDescent="0.25">
      <c r="A105" s="5">
        <v>0.66900000000000004</v>
      </c>
      <c r="B105" s="32">
        <v>9.1944076677317847E-3</v>
      </c>
    </row>
    <row r="106" spans="1:2" x14ac:dyDescent="0.25">
      <c r="A106" s="5">
        <v>0.73</v>
      </c>
      <c r="B106" s="32">
        <v>0</v>
      </c>
    </row>
    <row r="107" spans="1:2" x14ac:dyDescent="0.25">
      <c r="A107" s="5">
        <v>0.79</v>
      </c>
      <c r="B107" s="32">
        <v>0</v>
      </c>
    </row>
    <row r="108" spans="1:2" x14ac:dyDescent="0.25">
      <c r="A108" s="5">
        <v>0.85099999999999998</v>
      </c>
      <c r="B108" s="32">
        <v>0</v>
      </c>
    </row>
    <row r="109" spans="1:2" x14ac:dyDescent="0.25">
      <c r="A109" s="5">
        <v>0.91200000000000003</v>
      </c>
      <c r="B109" s="32">
        <v>0</v>
      </c>
    </row>
    <row r="110" spans="1:2" x14ac:dyDescent="0.25">
      <c r="A110" s="5">
        <v>0.97299999999999998</v>
      </c>
      <c r="B110" s="32">
        <v>0</v>
      </c>
    </row>
    <row r="111" spans="1:2" x14ac:dyDescent="0.25">
      <c r="A111" s="5">
        <v>1.034</v>
      </c>
      <c r="B111" s="32">
        <v>0</v>
      </c>
    </row>
    <row r="112" spans="1:2" x14ac:dyDescent="0.25">
      <c r="A112" s="5">
        <v>1.0940000000000001</v>
      </c>
      <c r="B112" s="32">
        <v>0</v>
      </c>
    </row>
    <row r="113" spans="1:2" x14ac:dyDescent="0.25">
      <c r="A113" s="5">
        <v>1.155</v>
      </c>
      <c r="B113" s="32">
        <v>0</v>
      </c>
    </row>
    <row r="114" spans="1:2" x14ac:dyDescent="0.25">
      <c r="A114" s="5">
        <v>1.216</v>
      </c>
      <c r="B114" s="32">
        <v>0</v>
      </c>
    </row>
    <row r="115" spans="1:2" x14ac:dyDescent="0.25">
      <c r="A115" s="5">
        <v>1.2769999999999999</v>
      </c>
      <c r="B115" s="32">
        <v>0</v>
      </c>
    </row>
    <row r="116" spans="1:2" x14ac:dyDescent="0.25">
      <c r="A116" s="5">
        <v>1.3380000000000001</v>
      </c>
      <c r="B116" s="32">
        <v>0</v>
      </c>
    </row>
    <row r="117" spans="1:2" x14ac:dyDescent="0.25">
      <c r="A117" s="5">
        <v>1.3979999999999999</v>
      </c>
      <c r="B117" s="32">
        <v>0</v>
      </c>
    </row>
    <row r="118" spans="1:2" x14ac:dyDescent="0.25">
      <c r="A118" s="5">
        <v>1.4590000000000001</v>
      </c>
      <c r="B118" s="32">
        <v>0</v>
      </c>
    </row>
    <row r="119" spans="1:2" x14ac:dyDescent="0.25">
      <c r="A119" s="5">
        <v>1.52</v>
      </c>
      <c r="B119" s="32">
        <v>0</v>
      </c>
    </row>
    <row r="120" spans="1:2" x14ac:dyDescent="0.25">
      <c r="A120" s="5">
        <v>1.581</v>
      </c>
      <c r="B120" s="32">
        <v>0</v>
      </c>
    </row>
    <row r="121" spans="1:2" x14ac:dyDescent="0.25">
      <c r="A121" s="5">
        <v>1.6419999999999999</v>
      </c>
      <c r="B121" s="32">
        <v>0</v>
      </c>
    </row>
    <row r="122" spans="1:2" x14ac:dyDescent="0.25">
      <c r="A122" s="5">
        <v>1.702</v>
      </c>
      <c r="B122" s="32">
        <v>0</v>
      </c>
    </row>
    <row r="123" spans="1:2" x14ac:dyDescent="0.25">
      <c r="A123" s="5">
        <v>1.7629999999999999</v>
      </c>
      <c r="B123" s="32">
        <v>0</v>
      </c>
    </row>
    <row r="124" spans="1:2" x14ac:dyDescent="0.25">
      <c r="A124" s="5">
        <v>1.8240000000000001</v>
      </c>
      <c r="B124" s="32">
        <v>0</v>
      </c>
    </row>
    <row r="125" spans="1:2" x14ac:dyDescent="0.25">
      <c r="A125" s="5">
        <v>1.885</v>
      </c>
      <c r="B125" s="32">
        <v>0</v>
      </c>
    </row>
    <row r="126" spans="1:2" x14ac:dyDescent="0.25">
      <c r="A126" s="5">
        <v>1.946</v>
      </c>
      <c r="B126" s="32">
        <v>0</v>
      </c>
    </row>
    <row r="127" spans="1:2" x14ac:dyDescent="0.25">
      <c r="A127" s="5">
        <v>2.0059999999999998</v>
      </c>
      <c r="B127" s="32">
        <v>0</v>
      </c>
    </row>
    <row r="128" spans="1:2" x14ac:dyDescent="0.25">
      <c r="A128" s="5">
        <v>2.0670000000000002</v>
      </c>
      <c r="B128" s="32">
        <v>0</v>
      </c>
    </row>
    <row r="129" spans="1:2" x14ac:dyDescent="0.25">
      <c r="A129" s="5">
        <v>2.1280000000000001</v>
      </c>
      <c r="B129" s="32">
        <v>0</v>
      </c>
    </row>
    <row r="130" spans="1:2" x14ac:dyDescent="0.25">
      <c r="A130" s="5">
        <v>2.1890000000000001</v>
      </c>
      <c r="B130" s="32">
        <v>0</v>
      </c>
    </row>
    <row r="131" spans="1:2" x14ac:dyDescent="0.25">
      <c r="A131" s="5">
        <v>2.25</v>
      </c>
      <c r="B131" s="32">
        <v>0</v>
      </c>
    </row>
    <row r="132" spans="1:2" x14ac:dyDescent="0.25">
      <c r="A132" s="5">
        <v>2.31</v>
      </c>
      <c r="B132" s="32">
        <v>0</v>
      </c>
    </row>
    <row r="133" spans="1:2" x14ac:dyDescent="0.25">
      <c r="A133" s="5">
        <v>2.371</v>
      </c>
      <c r="B133" s="32">
        <v>0</v>
      </c>
    </row>
    <row r="134" spans="1:2" x14ac:dyDescent="0.25">
      <c r="A134" s="5">
        <v>2.4319999999999999</v>
      </c>
      <c r="B134" s="32">
        <v>0</v>
      </c>
    </row>
    <row r="135" spans="1:2" x14ac:dyDescent="0.25">
      <c r="A135" s="5">
        <v>2.4929999999999999</v>
      </c>
      <c r="B135" s="32">
        <v>0</v>
      </c>
    </row>
    <row r="136" spans="1:2" x14ac:dyDescent="0.25">
      <c r="A136" s="5">
        <v>2.5539999999999998</v>
      </c>
      <c r="B136" s="32">
        <v>0</v>
      </c>
    </row>
    <row r="137" spans="1:2" x14ac:dyDescent="0.25">
      <c r="A137" s="5">
        <v>2.6139999999999999</v>
      </c>
      <c r="B137" s="32">
        <v>0</v>
      </c>
    </row>
    <row r="138" spans="1:2" x14ac:dyDescent="0.25">
      <c r="A138" s="5">
        <v>2.6749999999999998</v>
      </c>
      <c r="B138" s="32">
        <v>0</v>
      </c>
    </row>
    <row r="139" spans="1:2" x14ac:dyDescent="0.25">
      <c r="A139" s="5">
        <v>2.7360000000000002</v>
      </c>
      <c r="B139" s="32">
        <v>0</v>
      </c>
    </row>
    <row r="140" spans="1:2" x14ac:dyDescent="0.25">
      <c r="A140" s="5">
        <v>2.7970000000000002</v>
      </c>
      <c r="B140" s="32">
        <v>0</v>
      </c>
    </row>
    <row r="141" spans="1:2" x14ac:dyDescent="0.25">
      <c r="A141" s="5">
        <v>2.8580000000000001</v>
      </c>
      <c r="B141" s="32">
        <v>0</v>
      </c>
    </row>
    <row r="142" spans="1:2" x14ac:dyDescent="0.25">
      <c r="A142" s="5">
        <v>2.9180000000000001</v>
      </c>
      <c r="B142" s="32">
        <v>0</v>
      </c>
    </row>
    <row r="143" spans="1:2" x14ac:dyDescent="0.25">
      <c r="A143" s="5">
        <v>2.9790000000000001</v>
      </c>
      <c r="B143" s="32">
        <v>0</v>
      </c>
    </row>
    <row r="144" spans="1:2" x14ac:dyDescent="0.25">
      <c r="A144" s="5">
        <v>3.04</v>
      </c>
      <c r="B144" s="32">
        <v>0</v>
      </c>
    </row>
    <row r="145" spans="1:2" x14ac:dyDescent="0.25">
      <c r="A145" s="5">
        <v>3.101</v>
      </c>
      <c r="B145" s="32">
        <v>0</v>
      </c>
    </row>
    <row r="146" spans="1:2" x14ac:dyDescent="0.25">
      <c r="A146" s="5">
        <v>3.1619999999999999</v>
      </c>
      <c r="B146" s="32">
        <v>0</v>
      </c>
    </row>
    <row r="147" spans="1:2" x14ac:dyDescent="0.25">
      <c r="A147" s="5">
        <v>3.222</v>
      </c>
      <c r="B147" s="32">
        <v>0</v>
      </c>
    </row>
    <row r="148" spans="1:2" x14ac:dyDescent="0.25">
      <c r="A148" s="5">
        <v>3.2829999999999999</v>
      </c>
      <c r="B148" s="32">
        <v>0</v>
      </c>
    </row>
    <row r="149" spans="1:2" x14ac:dyDescent="0.25">
      <c r="A149" s="5">
        <v>3.3439999999999999</v>
      </c>
      <c r="B149" s="32">
        <v>0</v>
      </c>
    </row>
    <row r="150" spans="1:2" x14ac:dyDescent="0.25">
      <c r="A150" s="5">
        <v>3.4049999999999998</v>
      </c>
      <c r="B150" s="32">
        <v>0</v>
      </c>
    </row>
    <row r="151" spans="1:2" x14ac:dyDescent="0.25">
      <c r="A151" s="5">
        <v>3.4660000000000002</v>
      </c>
      <c r="B151" s="32">
        <v>0</v>
      </c>
    </row>
    <row r="152" spans="1:2" x14ac:dyDescent="0.25">
      <c r="A152" s="5">
        <v>3.5259999999999998</v>
      </c>
      <c r="B152" s="32">
        <v>0</v>
      </c>
    </row>
    <row r="153" spans="1:2" x14ac:dyDescent="0.25">
      <c r="A153" s="5">
        <v>3.5870000000000002</v>
      </c>
      <c r="B153" s="32">
        <v>0</v>
      </c>
    </row>
    <row r="154" spans="1:2" x14ac:dyDescent="0.25">
      <c r="A154" s="5">
        <v>3.6480000000000001</v>
      </c>
      <c r="B154" s="32">
        <v>0</v>
      </c>
    </row>
    <row r="155" spans="1:2" x14ac:dyDescent="0.25">
      <c r="A155" s="5">
        <v>3.7090000000000001</v>
      </c>
      <c r="B155" s="32">
        <v>0</v>
      </c>
    </row>
    <row r="156" spans="1:2" x14ac:dyDescent="0.25">
      <c r="A156" s="5">
        <v>3.77</v>
      </c>
      <c r="B156" s="32">
        <v>0</v>
      </c>
    </row>
    <row r="157" spans="1:2" x14ac:dyDescent="0.25">
      <c r="A157" s="5">
        <v>3.83</v>
      </c>
      <c r="B157" s="32">
        <v>0</v>
      </c>
    </row>
    <row r="158" spans="1:2" x14ac:dyDescent="0.25">
      <c r="A158" s="5">
        <v>3.891</v>
      </c>
      <c r="B158" s="32">
        <v>0</v>
      </c>
    </row>
    <row r="159" spans="1:2" x14ac:dyDescent="0.25">
      <c r="A159" s="5">
        <v>3.952</v>
      </c>
      <c r="B159" s="32">
        <v>0</v>
      </c>
    </row>
    <row r="160" spans="1:2" x14ac:dyDescent="0.25">
      <c r="A160" s="8">
        <v>4.0129999999999999</v>
      </c>
      <c r="B160" s="35">
        <v>0</v>
      </c>
    </row>
  </sheetData>
  <sheetProtection algorithmName="SHA-512" hashValue="ZWDznLdksCPZ6IvznBV98uBHSnbi99/RjcPvc7Vd1XBxWg9Xo2ro8+PhHRdWPD7m4Aqd4xg2oYaVweqSx/j2XA==" saltValue="I7R6M+3KnIXtVpljDp0Bz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H12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0.13000000000000009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84.868824846999061</v>
      </c>
      <c r="C41" s="6">
        <f>84.868824846999 * $B$36 / 100</f>
        <v>84.86882484699899</v>
      </c>
      <c r="D41" s="6">
        <v>10.69328333333333</v>
      </c>
      <c r="E41" s="7">
        <f>10.6932833333333 * $B$36 / 100</f>
        <v>10.6932833333333</v>
      </c>
    </row>
    <row r="42" spans="1:5" x14ac:dyDescent="0.25">
      <c r="A42" s="5">
        <v>5</v>
      </c>
      <c r="B42" s="6">
        <v>85.38205479814458</v>
      </c>
      <c r="C42" s="6">
        <f>85.3820547981445 * $B$36 / 100</f>
        <v>85.382054798144495</v>
      </c>
      <c r="D42" s="6">
        <v>10.75794916666667</v>
      </c>
      <c r="E42" s="7">
        <f>10.7579491666666 * $B$36 / 100</f>
        <v>10.757949166666601</v>
      </c>
    </row>
    <row r="43" spans="1:5" x14ac:dyDescent="0.25">
      <c r="A43" s="5">
        <v>10</v>
      </c>
      <c r="B43" s="6">
        <v>85.895284749290113</v>
      </c>
      <c r="C43" s="6">
        <f>85.8952847492901 * $B$36 / 100</f>
        <v>85.895284749290099</v>
      </c>
      <c r="D43" s="6">
        <v>10.822615000000001</v>
      </c>
      <c r="E43" s="7">
        <f>10.8226149999999 * $B$36 / 100</f>
        <v>10.822614999999901</v>
      </c>
    </row>
    <row r="44" spans="1:5" x14ac:dyDescent="0.25">
      <c r="A44" s="5">
        <v>15</v>
      </c>
      <c r="B44" s="6">
        <v>86.408514700435632</v>
      </c>
      <c r="C44" s="6">
        <f>86.4085147004356 * $B$36 / 100</f>
        <v>86.408514700435603</v>
      </c>
      <c r="D44" s="6">
        <v>10.88728083333333</v>
      </c>
      <c r="E44" s="7">
        <f>10.8872808333333 * $B$36 / 100</f>
        <v>10.8872808333333</v>
      </c>
    </row>
    <row r="45" spans="1:5" x14ac:dyDescent="0.25">
      <c r="A45" s="5">
        <v>20</v>
      </c>
      <c r="B45" s="6">
        <v>86.92174465158115</v>
      </c>
      <c r="C45" s="6">
        <f>86.9217446515811 * $B$36 / 100</f>
        <v>86.921744651581108</v>
      </c>
      <c r="D45" s="6">
        <v>10.951946666666659</v>
      </c>
      <c r="E45" s="7">
        <f>10.9519466666666 * $B$36 / 100</f>
        <v>10.951946666666599</v>
      </c>
    </row>
    <row r="46" spans="1:5" x14ac:dyDescent="0.25">
      <c r="A46" s="5">
        <v>25</v>
      </c>
      <c r="B46" s="6">
        <v>87.434974602726683</v>
      </c>
      <c r="C46" s="6">
        <f>87.4349746027266 * $B$36 / 100</f>
        <v>87.434974602726598</v>
      </c>
      <c r="D46" s="6">
        <v>11.016612500000001</v>
      </c>
      <c r="E46" s="7">
        <f>11.0166125 * $B$36 / 100</f>
        <v>11.016612500000001</v>
      </c>
    </row>
    <row r="47" spans="1:5" x14ac:dyDescent="0.25">
      <c r="A47" s="5">
        <v>30</v>
      </c>
      <c r="B47" s="6">
        <v>87.948204553872202</v>
      </c>
      <c r="C47" s="6">
        <f>87.9482045538722 * $B$36 / 100</f>
        <v>87.948204553872202</v>
      </c>
      <c r="D47" s="6">
        <v>11.08127833333333</v>
      </c>
      <c r="E47" s="7">
        <f>11.0812783333333 * $B$36 / 100</f>
        <v>11.0812783333333</v>
      </c>
    </row>
    <row r="48" spans="1:5" x14ac:dyDescent="0.25">
      <c r="A48" s="5">
        <v>35</v>
      </c>
      <c r="B48" s="6">
        <v>88.461434505017721</v>
      </c>
      <c r="C48" s="6">
        <f>88.4614345050177 * $B$36 / 100</f>
        <v>88.461434505017721</v>
      </c>
      <c r="D48" s="6">
        <v>11.14594416666667</v>
      </c>
      <c r="E48" s="7">
        <f>11.1459441666666 * $B$36 / 100</f>
        <v>11.145944166666601</v>
      </c>
    </row>
    <row r="49" spans="1:18" x14ac:dyDescent="0.25">
      <c r="A49" s="5">
        <v>40</v>
      </c>
      <c r="B49" s="6">
        <v>88.974664456163254</v>
      </c>
      <c r="C49" s="6">
        <f>88.9746644561632 * $B$36 / 100</f>
        <v>88.974664456163197</v>
      </c>
      <c r="D49" s="6">
        <v>11.210610000000001</v>
      </c>
      <c r="E49" s="7">
        <f>11.21061 * $B$36 / 100</f>
        <v>11.210610000000001</v>
      </c>
    </row>
    <row r="50" spans="1:18" x14ac:dyDescent="0.25">
      <c r="A50" s="5">
        <v>45</v>
      </c>
      <c r="B50" s="6">
        <v>89.487894407308772</v>
      </c>
      <c r="C50" s="6">
        <f>89.4878944073087 * $B$36 / 100</f>
        <v>89.487894407308701</v>
      </c>
      <c r="D50" s="6">
        <v>11.27527583333333</v>
      </c>
      <c r="E50" s="7">
        <f>11.2752758333333 * $B$36 / 100</f>
        <v>11.275275833333302</v>
      </c>
    </row>
    <row r="51" spans="1:18" x14ac:dyDescent="0.25">
      <c r="A51" s="5">
        <v>50</v>
      </c>
      <c r="B51" s="6">
        <v>90.001124358454291</v>
      </c>
      <c r="C51" s="6">
        <f>90.0011243584542 * $B$36 / 100</f>
        <v>90.001124358454206</v>
      </c>
      <c r="D51" s="6">
        <v>11.33994166666667</v>
      </c>
      <c r="E51" s="7">
        <f>11.3399416666666 * $B$36 / 100</f>
        <v>11.339941666666601</v>
      </c>
    </row>
    <row r="52" spans="1:18" x14ac:dyDescent="0.25">
      <c r="A52" s="5">
        <v>55</v>
      </c>
      <c r="B52" s="6">
        <v>90.514354309599824</v>
      </c>
      <c r="C52" s="6">
        <f>90.5143543095998 * $B$36 / 100</f>
        <v>90.51435430959981</v>
      </c>
      <c r="D52" s="6">
        <v>11.404607499999999</v>
      </c>
      <c r="E52" s="7">
        <f>11.4046075 * $B$36 / 100</f>
        <v>11.404607499999999</v>
      </c>
    </row>
    <row r="53" spans="1:18" x14ac:dyDescent="0.25">
      <c r="A53" s="5">
        <v>60</v>
      </c>
      <c r="B53" s="6">
        <v>91.027584260745343</v>
      </c>
      <c r="C53" s="6">
        <f>91.0275842607453 * $B$36 / 100</f>
        <v>91.0275842607453</v>
      </c>
      <c r="D53" s="6">
        <v>11.46927333333333</v>
      </c>
      <c r="E53" s="7">
        <f>11.4692733333333 * $B$36 / 100</f>
        <v>11.469273333333298</v>
      </c>
    </row>
    <row r="54" spans="1:18" x14ac:dyDescent="0.25">
      <c r="A54" s="5">
        <v>65</v>
      </c>
      <c r="B54" s="6">
        <v>91.540814211890876</v>
      </c>
      <c r="C54" s="6">
        <f>91.5408142118908 * $B$36 / 100</f>
        <v>91.540814211890805</v>
      </c>
      <c r="D54" s="6">
        <v>11.53393916666667</v>
      </c>
      <c r="E54" s="7">
        <f>11.5339391666666 * $B$36 / 100</f>
        <v>11.533939166666601</v>
      </c>
    </row>
    <row r="55" spans="1:18" x14ac:dyDescent="0.25">
      <c r="A55" s="5">
        <v>70</v>
      </c>
      <c r="B55" s="6">
        <v>92.054044163036394</v>
      </c>
      <c r="C55" s="6">
        <f>92.0540441630364 * $B$36 / 100</f>
        <v>92.054044163036394</v>
      </c>
      <c r="D55" s="6">
        <v>11.598604999999999</v>
      </c>
      <c r="E55" s="7">
        <f>11.598605 * $B$36 / 100</f>
        <v>11.598604999999999</v>
      </c>
    </row>
    <row r="56" spans="1:18" x14ac:dyDescent="0.25">
      <c r="A56" s="5">
        <v>75</v>
      </c>
      <c r="B56" s="6">
        <v>92.567274114181913</v>
      </c>
      <c r="C56" s="6">
        <f>92.5672741141819 * $B$36 / 100</f>
        <v>92.567274114181885</v>
      </c>
      <c r="D56" s="6">
        <v>11.66327083333333</v>
      </c>
      <c r="E56" s="7">
        <f>11.6632708333333 * $B$36 / 100</f>
        <v>11.6632708333333</v>
      </c>
    </row>
    <row r="57" spans="1:18" x14ac:dyDescent="0.25">
      <c r="A57" s="8">
        <v>80</v>
      </c>
      <c r="B57" s="9">
        <v>93.080504065327446</v>
      </c>
      <c r="C57" s="9">
        <f>93.0805040653274 * $B$36 / 100</f>
        <v>93.080504065327403</v>
      </c>
      <c r="D57" s="9">
        <v>11.72793666666667</v>
      </c>
      <c r="E57" s="10">
        <f>11.7279366666666 * $B$36 / 100</f>
        <v>11.727936666666601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34" x14ac:dyDescent="0.25">
      <c r="A65" s="24" t="s">
        <v>29</v>
      </c>
      <c r="B65" s="25" t="s">
        <v>30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19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0</v>
      </c>
      <c r="B67" s="31">
        <v>4.8841787404018051</v>
      </c>
      <c r="C67" s="31">
        <v>4.3587691385285714</v>
      </c>
      <c r="D67" s="31">
        <v>3.8921878919923798</v>
      </c>
      <c r="E67" s="31">
        <v>3.4795319507874698</v>
      </c>
      <c r="F67" s="31">
        <v>3.116111609004816</v>
      </c>
      <c r="G67" s="31">
        <v>2.7974505048321499</v>
      </c>
      <c r="H67" s="31">
        <v>2.519285620553942</v>
      </c>
      <c r="I67" s="31">
        <v>2.2775672825514102</v>
      </c>
      <c r="J67" s="31">
        <v>2.0684591613025289</v>
      </c>
      <c r="K67" s="31">
        <v>1.8883382713820041</v>
      </c>
      <c r="L67" s="31">
        <v>1.733794971461303</v>
      </c>
      <c r="M67" s="31">
        <v>1.6016329643086309</v>
      </c>
      <c r="N67" s="31">
        <v>1.488869296788939</v>
      </c>
      <c r="O67" s="31">
        <v>1.3927343598639379</v>
      </c>
      <c r="P67" s="31">
        <v>1.310671888592073</v>
      </c>
      <c r="Q67" s="31">
        <v>1.240338962128529</v>
      </c>
      <c r="R67" s="31">
        <v>1.179606003725264</v>
      </c>
      <c r="S67" s="31">
        <v>1.12655678073096</v>
      </c>
      <c r="T67" s="31">
        <v>1.079488404591052</v>
      </c>
      <c r="U67" s="31">
        <v>1.03691133084773</v>
      </c>
      <c r="V67" s="31">
        <v>0.99754935913990839</v>
      </c>
      <c r="W67" s="31">
        <v>0.9603396332032843</v>
      </c>
      <c r="X67" s="31">
        <v>0.92443264087025945</v>
      </c>
      <c r="Y67" s="31">
        <v>0.88919221407001992</v>
      </c>
      <c r="Z67" s="31">
        <v>0.85419552882848049</v>
      </c>
      <c r="AA67" s="31">
        <v>0.81923310526830662</v>
      </c>
      <c r="AB67" s="31">
        <v>0.7843088076088931</v>
      </c>
      <c r="AC67" s="31">
        <v>0.74963984416643137</v>
      </c>
      <c r="AD67" s="31">
        <v>0.71565676735379213</v>
      </c>
      <c r="AE67" s="31">
        <v>0.68300347368064307</v>
      </c>
      <c r="AF67" s="31">
        <v>0.65253720375339386</v>
      </c>
      <c r="AG67" s="31">
        <v>0.62532854227515977</v>
      </c>
      <c r="AH67" s="32">
        <v>0.60266141804585882</v>
      </c>
    </row>
    <row r="68" spans="1:34" x14ac:dyDescent="0.25">
      <c r="A68" s="30">
        <v>5</v>
      </c>
      <c r="B68" s="31">
        <v>4.9104851477420501</v>
      </c>
      <c r="C68" s="31">
        <v>4.3822465377377968</v>
      </c>
      <c r="D68" s="31">
        <v>3.9130706549867709</v>
      </c>
      <c r="E68" s="31">
        <v>3.4980444795413739</v>
      </c>
      <c r="F68" s="31">
        <v>3.132468335550743</v>
      </c>
      <c r="G68" s="31">
        <v>2.811855891260767</v>
      </c>
      <c r="H68" s="31">
        <v>2.5319341590140851</v>
      </c>
      <c r="I68" s="31">
        <v>2.288643495250072</v>
      </c>
      <c r="J68" s="31">
        <v>2.0781376005048662</v>
      </c>
      <c r="K68" s="31">
        <v>1.8967835194113309</v>
      </c>
      <c r="L68" s="31">
        <v>1.7411616406991</v>
      </c>
      <c r="M68" s="31">
        <v>1.6080656971945431</v>
      </c>
      <c r="N68" s="31">
        <v>1.4945027658207699</v>
      </c>
      <c r="O68" s="31">
        <v>1.397693267597653</v>
      </c>
      <c r="P68" s="31">
        <v>1.3150709676417971</v>
      </c>
      <c r="Q68" s="31">
        <v>1.2442829751665609</v>
      </c>
      <c r="R68" s="31">
        <v>1.1831897434820411</v>
      </c>
      <c r="S68" s="31">
        <v>1.1298650699951041</v>
      </c>
      <c r="T68" s="31">
        <v>1.0825960962093331</v>
      </c>
      <c r="U68" s="31">
        <v>1.0398833077250871</v>
      </c>
      <c r="V68" s="31">
        <v>1.0004405342394349</v>
      </c>
      <c r="W68" s="31">
        <v>0.96319494954625196</v>
      </c>
      <c r="X68" s="31">
        <v>0.92728707153608458</v>
      </c>
      <c r="Y68" s="31">
        <v>0.89207076219628156</v>
      </c>
      <c r="Z68" s="31">
        <v>0.85711322761093123</v>
      </c>
      <c r="AA68" s="31">
        <v>0.82219501796086003</v>
      </c>
      <c r="AB68" s="31">
        <v>0.78731002752361168</v>
      </c>
      <c r="AC68" s="31">
        <v>0.7526654946735436</v>
      </c>
      <c r="AD68" s="31">
        <v>0.71868200188170284</v>
      </c>
      <c r="AE68" s="31">
        <v>0.68599347571590064</v>
      </c>
      <c r="AF68" s="31">
        <v>0.65544718684071779</v>
      </c>
      <c r="AG68" s="31">
        <v>0.62810375001742735</v>
      </c>
      <c r="AH68" s="32">
        <v>0.6052371241041179</v>
      </c>
    </row>
    <row r="69" spans="1:34" x14ac:dyDescent="0.25">
      <c r="A69" s="30">
        <v>10</v>
      </c>
      <c r="B69" s="31">
        <v>4.9369788781673538</v>
      </c>
      <c r="C69" s="31">
        <v>4.405895913967532</v>
      </c>
      <c r="D69" s="31">
        <v>3.9341107241564122</v>
      </c>
      <c r="E69" s="31">
        <v>3.5167003188445509</v>
      </c>
      <c r="F69" s="31">
        <v>3.148955052239252</v>
      </c>
      <c r="G69" s="31">
        <v>2.826378622644564</v>
      </c>
      <c r="H69" s="31">
        <v>2.544688072461287</v>
      </c>
      <c r="I69" s="31">
        <v>2.2998137881869631</v>
      </c>
      <c r="J69" s="31">
        <v>2.0878995004158871</v>
      </c>
      <c r="K69" s="31">
        <v>1.905302283839087</v>
      </c>
      <c r="L69" s="31">
        <v>1.748592557244357</v>
      </c>
      <c r="M69" s="31">
        <v>1.6145540835162311</v>
      </c>
      <c r="N69" s="31">
        <v>1.500183969635974</v>
      </c>
      <c r="O69" s="31">
        <v>1.4026926666816271</v>
      </c>
      <c r="P69" s="31">
        <v>1.3195039698279589</v>
      </c>
      <c r="Q69" s="31">
        <v>1.248255018346478</v>
      </c>
      <c r="R69" s="31">
        <v>1.186796295605455</v>
      </c>
      <c r="S69" s="31">
        <v>1.1331916290699151</v>
      </c>
      <c r="T69" s="31">
        <v>1.085718190301602</v>
      </c>
      <c r="U69" s="31">
        <v>1.0428664949590369</v>
      </c>
      <c r="V69" s="31">
        <v>1.003340402797456</v>
      </c>
      <c r="W69" s="31">
        <v>0.96605711766887392</v>
      </c>
      <c r="X69" s="31">
        <v>0.93014718752203418</v>
      </c>
      <c r="Y69" s="31">
        <v>0.8949545044024273</v>
      </c>
      <c r="Z69" s="31">
        <v>0.86003630445230084</v>
      </c>
      <c r="AA69" s="31">
        <v>0.82516316791064703</v>
      </c>
      <c r="AB69" s="31">
        <v>0.79031901911317859</v>
      </c>
      <c r="AC69" s="31">
        <v>0.75570112649240639</v>
      </c>
      <c r="AD69" s="31">
        <v>0.72172010257753505</v>
      </c>
      <c r="AE69" s="31">
        <v>0.68899990399454591</v>
      </c>
      <c r="AF69" s="31">
        <v>0.65837783146618301</v>
      </c>
      <c r="AG69" s="31">
        <v>0.63090452981189316</v>
      </c>
      <c r="AH69" s="32">
        <v>0.60784398794789141</v>
      </c>
    </row>
    <row r="70" spans="1:34" x14ac:dyDescent="0.25">
      <c r="A70" s="30">
        <v>15</v>
      </c>
      <c r="B70" s="31">
        <v>4.9636579710745634</v>
      </c>
      <c r="C70" s="31">
        <v>4.4297153703280197</v>
      </c>
      <c r="D70" s="31">
        <v>3.955306266324933</v>
      </c>
      <c r="E70" s="31">
        <v>3.5354976992340248</v>
      </c>
      <c r="F70" s="31">
        <v>3.16557005332076</v>
      </c>
      <c r="G70" s="31">
        <v>2.8410170569473499</v>
      </c>
      <c r="H70" s="31">
        <v>2.5575457825727552</v>
      </c>
      <c r="I70" s="31">
        <v>2.3110766467526811</v>
      </c>
      <c r="J70" s="31">
        <v>2.0977434101395822</v>
      </c>
      <c r="K70" s="31">
        <v>1.913893177482652</v>
      </c>
      <c r="L70" s="31">
        <v>1.756086397627842</v>
      </c>
      <c r="M70" s="31">
        <v>1.62109686351785</v>
      </c>
      <c r="N70" s="31">
        <v>1.5059117121921051</v>
      </c>
      <c r="O70" s="31">
        <v>1.4077314247868089</v>
      </c>
      <c r="P70" s="31">
        <v>1.3239698265348849</v>
      </c>
      <c r="Q70" s="31">
        <v>1.252254086766021</v>
      </c>
      <c r="R70" s="31">
        <v>1.190424718906635</v>
      </c>
      <c r="S70" s="31">
        <v>1.136535580479914</v>
      </c>
      <c r="T70" s="31">
        <v>1.088853873105774</v>
      </c>
      <c r="U70" s="31">
        <v>1.0458601425008831</v>
      </c>
      <c r="V70" s="31">
        <v>1.0062482784786551</v>
      </c>
      <c r="W70" s="31">
        <v>0.96892551494925905</v>
      </c>
      <c r="X70" s="31">
        <v>0.93301242991960187</v>
      </c>
      <c r="Y70" s="31">
        <v>0.89784294549332677</v>
      </c>
      <c r="Z70" s="31">
        <v>0.86296432787085908</v>
      </c>
      <c r="AA70" s="31">
        <v>0.82813718734933606</v>
      </c>
      <c r="AB70" s="31">
        <v>0.7933354783226465</v>
      </c>
      <c r="AC70" s="31">
        <v>0.75874649928145033</v>
      </c>
      <c r="AD70" s="31">
        <v>0.72477089281313289</v>
      </c>
      <c r="AE70" s="31">
        <v>0.6920226456018278</v>
      </c>
      <c r="AF70" s="31">
        <v>0.66132908842842797</v>
      </c>
      <c r="AG70" s="31">
        <v>0.63373089617055478</v>
      </c>
      <c r="AH70" s="32">
        <v>0.61048208780258062</v>
      </c>
    </row>
    <row r="71" spans="1:34" x14ac:dyDescent="0.25">
      <c r="A71" s="30">
        <v>20</v>
      </c>
      <c r="B71" s="31">
        <v>4.9905204955233602</v>
      </c>
      <c r="C71" s="31">
        <v>4.4537030395923294</v>
      </c>
      <c r="D71" s="31">
        <v>3.9766554779787948</v>
      </c>
      <c r="E71" s="31">
        <v>3.554434880909648</v>
      </c>
      <c r="F71" s="31">
        <v>3.1823116627085111</v>
      </c>
      <c r="G71" s="31">
        <v>2.85576958179576</v>
      </c>
      <c r="H71" s="31">
        <v>2.5705057406885161</v>
      </c>
      <c r="I71" s="31">
        <v>2.3224305860006429</v>
      </c>
      <c r="J71" s="31">
        <v>2.107667908442763</v>
      </c>
      <c r="K71" s="31">
        <v>1.9225548428222261</v>
      </c>
      <c r="L71" s="31">
        <v>1.763641868043152</v>
      </c>
      <c r="M71" s="31">
        <v>1.627692807106395</v>
      </c>
      <c r="N71" s="31">
        <v>1.511684827109546</v>
      </c>
      <c r="O71" s="31">
        <v>1.412808439246974</v>
      </c>
      <c r="P71" s="31">
        <v>1.328467498809758</v>
      </c>
      <c r="Q71" s="31">
        <v>1.256279205185747</v>
      </c>
      <c r="R71" s="31">
        <v>1.19407410185953</v>
      </c>
      <c r="S71" s="31">
        <v>1.1398960764124479</v>
      </c>
      <c r="T71" s="31">
        <v>1.092002360522579</v>
      </c>
      <c r="U71" s="31">
        <v>1.048863529964758</v>
      </c>
      <c r="V71" s="31">
        <v>1.0091635046105569</v>
      </c>
      <c r="W71" s="31">
        <v>0.97179954842830174</v>
      </c>
      <c r="X71" s="31">
        <v>0.93588226948306785</v>
      </c>
      <c r="Y71" s="31">
        <v>0.90073561993666984</v>
      </c>
      <c r="Z71" s="31">
        <v>0.86589689604767617</v>
      </c>
      <c r="AA71" s="31">
        <v>0.83111673817139919</v>
      </c>
      <c r="AB71" s="31">
        <v>0.79635913075987985</v>
      </c>
      <c r="AC71" s="31">
        <v>0.76180140236195371</v>
      </c>
      <c r="AD71" s="31">
        <v>0.72783422562315159</v>
      </c>
      <c r="AE71" s="31">
        <v>0.69506161728577731</v>
      </c>
      <c r="AF71" s="31">
        <v>0.66430093818888036</v>
      </c>
      <c r="AG71" s="31">
        <v>0.63658289326826178</v>
      </c>
      <c r="AH71" s="32">
        <v>0.61315153155644353</v>
      </c>
    </row>
    <row r="72" spans="1:34" x14ac:dyDescent="0.25">
      <c r="A72" s="30">
        <v>25</v>
      </c>
      <c r="B72" s="31">
        <v>5.017564550236238</v>
      </c>
      <c r="C72" s="31">
        <v>4.477857084196347</v>
      </c>
      <c r="D72" s="31">
        <v>3.9981565852672829</v>
      </c>
      <c r="E72" s="31">
        <v>3.5735101537340981</v>
      </c>
      <c r="F72" s="31">
        <v>3.1991782339785759</v>
      </c>
      <c r="G72" s="31">
        <v>2.8706346144792581</v>
      </c>
      <c r="H72" s="31">
        <v>2.5835664278114212</v>
      </c>
      <c r="I72" s="31">
        <v>2.3338741506470968</v>
      </c>
      <c r="J72" s="31">
        <v>2.1176716037550669</v>
      </c>
      <c r="K72" s="31">
        <v>1.931285952000845</v>
      </c>
      <c r="L72" s="31">
        <v>1.771257704346711</v>
      </c>
      <c r="M72" s="31">
        <v>1.634340713851679</v>
      </c>
      <c r="N72" s="31">
        <v>1.517502177671503</v>
      </c>
      <c r="O72" s="31">
        <v>1.4179226370587159</v>
      </c>
      <c r="P72" s="31">
        <v>1.332995977362563</v>
      </c>
      <c r="Q72" s="31">
        <v>1.2603294280290409</v>
      </c>
      <c r="R72" s="31">
        <v>1.1977435626009141</v>
      </c>
      <c r="S72" s="31">
        <v>1.143272298717676</v>
      </c>
      <c r="T72" s="31">
        <v>1.0951628981155781</v>
      </c>
      <c r="U72" s="31">
        <v>1.0518759666276121</v>
      </c>
      <c r="V72" s="31">
        <v>1.0120854541835049</v>
      </c>
      <c r="W72" s="31">
        <v>0.97467865480975202</v>
      </c>
      <c r="X72" s="31">
        <v>0.93875620662958581</v>
      </c>
      <c r="Y72" s="31">
        <v>0.90363209186298432</v>
      </c>
      <c r="Z72" s="31">
        <v>0.86883363682668369</v>
      </c>
      <c r="AA72" s="31">
        <v>0.83410151193415194</v>
      </c>
      <c r="AB72" s="31">
        <v>0.79938973169559235</v>
      </c>
      <c r="AC72" s="31">
        <v>0.76486565471800438</v>
      </c>
      <c r="AD72" s="31">
        <v>0.73090998370506954</v>
      </c>
      <c r="AE72" s="31">
        <v>0.69811676545726797</v>
      </c>
      <c r="AF72" s="31">
        <v>0.66729339087181949</v>
      </c>
      <c r="AG72" s="31">
        <v>0.63946059494265484</v>
      </c>
      <c r="AH72" s="32">
        <v>0.61585245676048195</v>
      </c>
    </row>
    <row r="73" spans="1:34" x14ac:dyDescent="0.25">
      <c r="A73" s="30">
        <v>30</v>
      </c>
      <c r="B73" s="31">
        <v>5.0447882635985231</v>
      </c>
      <c r="C73" s="31">
        <v>4.5021756962387913</v>
      </c>
      <c r="D73" s="31">
        <v>4.0198078440025053</v>
      </c>
      <c r="E73" s="31">
        <v>3.592721837232872</v>
      </c>
      <c r="F73" s="31">
        <v>3.2161681503698478</v>
      </c>
      <c r="G73" s="31">
        <v>2.8856106019501242</v>
      </c>
      <c r="H73" s="31">
        <v>2.5967263546071502</v>
      </c>
      <c r="I73" s="31">
        <v>2.3454059150711131</v>
      </c>
      <c r="J73" s="31">
        <v>2.1277531341689571</v>
      </c>
      <c r="K73" s="31">
        <v>1.940085206824357</v>
      </c>
      <c r="L73" s="31">
        <v>1.778932672057757</v>
      </c>
      <c r="M73" s="31">
        <v>1.641039412986333</v>
      </c>
      <c r="N73" s="31">
        <v>1.523362656824004</v>
      </c>
      <c r="O73" s="31">
        <v>1.4230729748814599</v>
      </c>
      <c r="P73" s="31">
        <v>1.337554282566104</v>
      </c>
      <c r="Q73" s="31">
        <v>1.2644038393821071</v>
      </c>
      <c r="R73" s="31">
        <v>1.201432248930383</v>
      </c>
      <c r="S73" s="31">
        <v>1.1466634589085971</v>
      </c>
      <c r="T73" s="31">
        <v>1.098334761111152</v>
      </c>
      <c r="U73" s="31">
        <v>1.054896791429212</v>
      </c>
      <c r="V73" s="31">
        <v>1.015013529850658</v>
      </c>
      <c r="W73" s="31">
        <v>0.97756230046015269</v>
      </c>
      <c r="X73" s="31">
        <v>0.94163377143908211</v>
      </c>
      <c r="Y73" s="31">
        <v>0.9065319550656028</v>
      </c>
      <c r="Z73" s="31">
        <v>0.87177420771459802</v>
      </c>
      <c r="AA73" s="31">
        <v>0.83709122985769802</v>
      </c>
      <c r="AB73" s="31">
        <v>0.80242706606327907</v>
      </c>
      <c r="AC73" s="31">
        <v>0.76793910499648643</v>
      </c>
      <c r="AD73" s="31">
        <v>0.73399807941918738</v>
      </c>
      <c r="AE73" s="31">
        <v>0.7011880661899963</v>
      </c>
      <c r="AF73" s="31">
        <v>0.67030648626430556</v>
      </c>
      <c r="AG73" s="31">
        <v>0.64236410469422012</v>
      </c>
      <c r="AH73" s="32">
        <v>0.61858503062860504</v>
      </c>
    </row>
    <row r="74" spans="1:34" x14ac:dyDescent="0.25">
      <c r="A74" s="30">
        <v>35</v>
      </c>
      <c r="B74" s="31">
        <v>5.0721897936583531</v>
      </c>
      <c r="C74" s="31">
        <v>4.5266570974811939</v>
      </c>
      <c r="D74" s="31">
        <v>4.0416075396593838</v>
      </c>
      <c r="E74" s="31">
        <v>3.6120682805942912</v>
      </c>
      <c r="F74" s="31">
        <v>3.2332798247840331</v>
      </c>
      <c r="G74" s="31">
        <v>2.9006960208234611</v>
      </c>
      <c r="H74" s="31">
        <v>2.6099840614041909</v>
      </c>
      <c r="I74" s="31">
        <v>2.357024483314571</v>
      </c>
      <c r="J74" s="31">
        <v>2.137911167439706</v>
      </c>
      <c r="K74" s="31">
        <v>1.948951338761435</v>
      </c>
      <c r="L74" s="31">
        <v>1.786665566358357</v>
      </c>
      <c r="M74" s="31">
        <v>1.6477877634058189</v>
      </c>
      <c r="N74" s="31">
        <v>1.529265187175898</v>
      </c>
      <c r="O74" s="31">
        <v>1.4282584390374411</v>
      </c>
      <c r="P74" s="31">
        <v>1.342141464456019</v>
      </c>
      <c r="Q74" s="31">
        <v>1.2685015529939681</v>
      </c>
      <c r="R74" s="31">
        <v>1.2051393383103519</v>
      </c>
      <c r="S74" s="31">
        <v>1.150068798161012</v>
      </c>
      <c r="T74" s="31">
        <v>1.101517254398505</v>
      </c>
      <c r="U74" s="31">
        <v>1.0579253729721501</v>
      </c>
      <c r="V74" s="31">
        <v>1.017947163928008</v>
      </c>
      <c r="W74" s="31">
        <v>0.9804499814088895</v>
      </c>
      <c r="X74" s="31">
        <v>0.94451452365434985</v>
      </c>
      <c r="Y74" s="31">
        <v>0.90943483300070216</v>
      </c>
      <c r="Z74" s="31">
        <v>0.87471829588098127</v>
      </c>
      <c r="AA74" s="31">
        <v>0.84008564282500209</v>
      </c>
      <c r="AB74" s="31">
        <v>0.80547094845929301</v>
      </c>
      <c r="AC74" s="31">
        <v>0.77102163150715697</v>
      </c>
      <c r="AD74" s="31">
        <v>0.73709845478862934</v>
      </c>
      <c r="AE74" s="31">
        <v>0.70427552522048498</v>
      </c>
      <c r="AF74" s="31">
        <v>0.67334029381627747</v>
      </c>
      <c r="AG74" s="31">
        <v>0.645293555686269</v>
      </c>
      <c r="AH74" s="32">
        <v>0.62134945003748843</v>
      </c>
    </row>
    <row r="75" spans="1:34" x14ac:dyDescent="0.25">
      <c r="A75" s="30">
        <v>40</v>
      </c>
      <c r="B75" s="31">
        <v>5.0997673281267124</v>
      </c>
      <c r="C75" s="31">
        <v>4.5512995393479221</v>
      </c>
      <c r="D75" s="31">
        <v>4.0635539873756761</v>
      </c>
      <c r="E75" s="31">
        <v>3.6315478626695001</v>
      </c>
      <c r="F75" s="31">
        <v>3.2505116997856698</v>
      </c>
      <c r="G75" s="31">
        <v>2.9158893773772032</v>
      </c>
      <c r="H75" s="31">
        <v>2.6233381181938729</v>
      </c>
      <c r="I75" s="31">
        <v>2.368728489082192</v>
      </c>
      <c r="J75" s="31">
        <v>2.1481444009854269</v>
      </c>
      <c r="K75" s="31">
        <v>1.957883108943578</v>
      </c>
      <c r="L75" s="31">
        <v>1.7944552120934081</v>
      </c>
      <c r="M75" s="31">
        <v>1.6545846536684219</v>
      </c>
      <c r="N75" s="31">
        <v>1.5352087209988601</v>
      </c>
      <c r="O75" s="31">
        <v>1.43347804551173</v>
      </c>
      <c r="P75" s="31">
        <v>1.3467566027307749</v>
      </c>
      <c r="Q75" s="31">
        <v>1.272621712276474</v>
      </c>
      <c r="R75" s="31">
        <v>1.208864037866074</v>
      </c>
      <c r="S75" s="31">
        <v>1.1534875873135619</v>
      </c>
      <c r="T75" s="31">
        <v>1.1047097125296601</v>
      </c>
      <c r="U75" s="31">
        <v>1.060961109521857</v>
      </c>
      <c r="V75" s="31">
        <v>1.0208858183943601</v>
      </c>
      <c r="W75" s="31">
        <v>0.98334122334816332</v>
      </c>
      <c r="X75" s="31">
        <v>0.94739805268096799</v>
      </c>
      <c r="Y75" s="31">
        <v>0.91234037878724927</v>
      </c>
      <c r="Z75" s="31">
        <v>0.87766561815821675</v>
      </c>
      <c r="AA75" s="31">
        <v>0.84308453138183748</v>
      </c>
      <c r="AB75" s="31">
        <v>0.80852122314278851</v>
      </c>
      <c r="AC75" s="31">
        <v>0.77411314222256788</v>
      </c>
      <c r="AD75" s="31">
        <v>0.74021108149933923</v>
      </c>
      <c r="AE75" s="31">
        <v>0.70737917794806682</v>
      </c>
      <c r="AF75" s="31">
        <v>0.67639491264044715</v>
      </c>
      <c r="AG75" s="31">
        <v>0.64824911074489944</v>
      </c>
      <c r="AH75" s="32">
        <v>0.62414594152663849</v>
      </c>
    </row>
    <row r="76" spans="1:34" x14ac:dyDescent="0.25">
      <c r="A76" s="30">
        <v>45</v>
      </c>
      <c r="B76" s="31">
        <v>5.1275190843773668</v>
      </c>
      <c r="C76" s="31">
        <v>4.5761013029261512</v>
      </c>
      <c r="D76" s="31">
        <v>4.085645531951954</v>
      </c>
      <c r="E76" s="31">
        <v>3.651158991972463</v>
      </c>
      <c r="F76" s="31">
        <v>3.2678622476021162</v>
      </c>
      <c r="G76" s="31">
        <v>2.9311892075520962</v>
      </c>
      <c r="H76" s="31">
        <v>2.6367871246303372</v>
      </c>
      <c r="I76" s="31">
        <v>2.380516595741506</v>
      </c>
      <c r="J76" s="31">
        <v>2.158451561887043</v>
      </c>
      <c r="K76" s="31">
        <v>1.9668793081650999</v>
      </c>
      <c r="L76" s="31">
        <v>1.8023004637706119</v>
      </c>
      <c r="M76" s="31">
        <v>1.661429001995238</v>
      </c>
      <c r="N76" s="31">
        <v>1.5411922402273801</v>
      </c>
      <c r="O76" s="31">
        <v>1.438730839952219</v>
      </c>
      <c r="P76" s="31">
        <v>1.3513988067516449</v>
      </c>
      <c r="Q76" s="31">
        <v>1.2767634903043019</v>
      </c>
      <c r="R76" s="31">
        <v>1.2126055843856041</v>
      </c>
      <c r="S76" s="31">
        <v>1.156919126867697</v>
      </c>
      <c r="T76" s="31">
        <v>1.107911499719471</v>
      </c>
      <c r="U76" s="31">
        <v>1.0640034290065641</v>
      </c>
      <c r="V76" s="31">
        <v>1.02382898489136</v>
      </c>
      <c r="W76" s="31">
        <v>0.98623558163300296</v>
      </c>
      <c r="X76" s="31">
        <v>0.95028397758735939</v>
      </c>
      <c r="Y76" s="31">
        <v>0.91524827520706986</v>
      </c>
      <c r="Z76" s="31">
        <v>0.88061592104149955</v>
      </c>
      <c r="AA76" s="31">
        <v>0.84608770573679071</v>
      </c>
      <c r="AB76" s="31">
        <v>0.81157776403576598</v>
      </c>
      <c r="AC76" s="31">
        <v>0.77721357477808795</v>
      </c>
      <c r="AD76" s="31">
        <v>0.74333596090009035</v>
      </c>
      <c r="AE76" s="31">
        <v>0.71049908943489393</v>
      </c>
      <c r="AF76" s="31">
        <v>0.67947047151235318</v>
      </c>
      <c r="AG76" s="31">
        <v>0.65123096235907973</v>
      </c>
      <c r="AH76" s="32">
        <v>0.62697476129840279</v>
      </c>
    </row>
    <row r="77" spans="1:34" x14ac:dyDescent="0.25">
      <c r="A77" s="30">
        <v>50</v>
      </c>
      <c r="B77" s="31">
        <v>5.1554433094469472</v>
      </c>
      <c r="C77" s="31">
        <v>4.6010606989658926</v>
      </c>
      <c r="D77" s="31">
        <v>4.1078805478516189</v>
      </c>
      <c r="E77" s="31">
        <v>3.670900106679976</v>
      </c>
      <c r="F77" s="31">
        <v>3.285329970123561</v>
      </c>
      <c r="G77" s="31">
        <v>2.9465940769517212</v>
      </c>
      <c r="H77" s="31">
        <v>2.6503297100305478</v>
      </c>
      <c r="I77" s="31">
        <v>2.3923874963228799</v>
      </c>
      <c r="J77" s="31">
        <v>2.1688314068883079</v>
      </c>
      <c r="K77" s="31">
        <v>1.9759387568831559</v>
      </c>
      <c r="L77" s="31">
        <v>1.81020020556051</v>
      </c>
      <c r="M77" s="31">
        <v>1.6683197562701999</v>
      </c>
      <c r="N77" s="31">
        <v>1.547214756458789</v>
      </c>
      <c r="O77" s="31">
        <v>1.444015897669612</v>
      </c>
      <c r="P77" s="31">
        <v>1.35606721554273</v>
      </c>
      <c r="Q77" s="31">
        <v>1.2809260898149499</v>
      </c>
      <c r="R77" s="31">
        <v>1.21636324431984</v>
      </c>
      <c r="S77" s="31">
        <v>1.160362746987704</v>
      </c>
      <c r="T77" s="31">
        <v>1.1111220098456129</v>
      </c>
      <c r="U77" s="31">
        <v>1.0670517890173461</v>
      </c>
      <c r="V77" s="31">
        <v>1.0267761847234611</v>
      </c>
      <c r="W77" s="31">
        <v>0.98913264128125999</v>
      </c>
      <c r="X77" s="31">
        <v>0.95317194710477104</v>
      </c>
      <c r="Y77" s="31">
        <v>0.9181582347047943</v>
      </c>
      <c r="Z77" s="31">
        <v>0.88356898068886747</v>
      </c>
      <c r="AA77" s="31">
        <v>0.8490950057612815</v>
      </c>
      <c r="AB77" s="31">
        <v>0.8146404747230368</v>
      </c>
      <c r="AC77" s="31">
        <v>0.78032289647194009</v>
      </c>
      <c r="AD77" s="31">
        <v>0.74647312400249521</v>
      </c>
      <c r="AE77" s="31">
        <v>0.71363535440598391</v>
      </c>
      <c r="AF77" s="31">
        <v>0.68256712887043158</v>
      </c>
      <c r="AG77" s="31">
        <v>0.65423933268057544</v>
      </c>
      <c r="AH77" s="32">
        <v>0.62983619521796186</v>
      </c>
    </row>
    <row r="78" spans="1:34" x14ac:dyDescent="0.25">
      <c r="A78" s="30">
        <v>55</v>
      </c>
      <c r="B78" s="31">
        <v>5.1835382800348881</v>
      </c>
      <c r="C78" s="31">
        <v>4.6261760678799746</v>
      </c>
      <c r="D78" s="31">
        <v>4.1302574392008919</v>
      </c>
      <c r="E78" s="31">
        <v>3.6907696746316478</v>
      </c>
      <c r="F78" s="31">
        <v>3.3029133989030051</v>
      </c>
      <c r="G78" s="31">
        <v>2.9621025808424699</v>
      </c>
      <c r="H78" s="31">
        <v>2.6639645333742998</v>
      </c>
      <c r="I78" s="31">
        <v>2.4043399135194909</v>
      </c>
      <c r="J78" s="31">
        <v>2.1792827223957971</v>
      </c>
      <c r="K78" s="31">
        <v>1.9850603052177029</v>
      </c>
      <c r="L78" s="31">
        <v>1.8181533512964621</v>
      </c>
      <c r="M78" s="31">
        <v>1.675255894040061</v>
      </c>
      <c r="N78" s="31">
        <v>1.553275310953224</v>
      </c>
      <c r="O78" s="31">
        <v>1.449332323637452</v>
      </c>
      <c r="P78" s="31">
        <v>1.360760997790962</v>
      </c>
      <c r="Q78" s="31">
        <v>1.285108743208728</v>
      </c>
      <c r="R78" s="31">
        <v>1.2201363137824801</v>
      </c>
      <c r="S78" s="31">
        <v>1.163817807500688</v>
      </c>
      <c r="T78" s="31">
        <v>1.1143406664485671</v>
      </c>
      <c r="U78" s="31">
        <v>1.070105676808077</v>
      </c>
      <c r="V78" s="31">
        <v>1.0297269688579329</v>
      </c>
      <c r="W78" s="31">
        <v>0.99203201697359256</v>
      </c>
      <c r="X78" s="31">
        <v>0.95606163962725355</v>
      </c>
      <c r="Y78" s="31">
        <v>0.92106999938787837</v>
      </c>
      <c r="Z78" s="31">
        <v>0.88652460292116353</v>
      </c>
      <c r="AA78" s="31">
        <v>0.85210630098955087</v>
      </c>
      <c r="AB78" s="31">
        <v>0.81770928845221935</v>
      </c>
      <c r="AC78" s="31">
        <v>0.78344110426512625</v>
      </c>
      <c r="AD78" s="31">
        <v>0.74962263148094999</v>
      </c>
      <c r="AE78" s="31">
        <v>0.71678809724911841</v>
      </c>
      <c r="AF78" s="31">
        <v>0.68568507281583668</v>
      </c>
      <c r="AG78" s="31">
        <v>0.65727447352398749</v>
      </c>
      <c r="AH78" s="32">
        <v>0.63273055881329676</v>
      </c>
    </row>
    <row r="79" spans="1:34" x14ac:dyDescent="0.25">
      <c r="A79" s="30">
        <v>60</v>
      </c>
      <c r="B79" s="31">
        <v>5.2118023025034486</v>
      </c>
      <c r="C79" s="31">
        <v>4.6514457797440496</v>
      </c>
      <c r="D79" s="31">
        <v>4.1527746397888166</v>
      </c>
      <c r="E79" s="31">
        <v>3.7107661933299161</v>
      </c>
      <c r="F79" s="31">
        <v>3.3206110951562788</v>
      </c>
      <c r="G79" s="31">
        <v>2.977713344153567</v>
      </c>
      <c r="H79" s="31">
        <v>2.677690283304202</v>
      </c>
      <c r="I79" s="31">
        <v>2.4163725996873442</v>
      </c>
      <c r="J79" s="31">
        <v>2.1898043244789061</v>
      </c>
      <c r="K79" s="31">
        <v>1.994242832951536</v>
      </c>
      <c r="L79" s="31">
        <v>1.826158844474647</v>
      </c>
      <c r="M79" s="31">
        <v>1.6822364225143911</v>
      </c>
      <c r="N79" s="31">
        <v>1.5593729746336531</v>
      </c>
      <c r="O79" s="31">
        <v>1.4546792524920931</v>
      </c>
      <c r="P79" s="31">
        <v>1.365479351846093</v>
      </c>
      <c r="Q79" s="31">
        <v>1.2893107125487899</v>
      </c>
      <c r="R79" s="31">
        <v>1.223924118550068</v>
      </c>
      <c r="S79" s="31">
        <v>1.1672836978965719</v>
      </c>
      <c r="T79" s="31">
        <v>1.11756692273167</v>
      </c>
      <c r="U79" s="31">
        <v>1.073164609295485</v>
      </c>
      <c r="V79" s="31">
        <v>1.032680917924895</v>
      </c>
      <c r="W79" s="31">
        <v>0.99493335305351771</v>
      </c>
      <c r="X79" s="31">
        <v>0.95895276321171774</v>
      </c>
      <c r="Y79" s="31">
        <v>0.92398334102661117</v>
      </c>
      <c r="Z79" s="31">
        <v>0.88948262322205796</v>
      </c>
      <c r="AA79" s="31">
        <v>0.85512149061866438</v>
      </c>
      <c r="AB79" s="31">
        <v>0.82078416813377331</v>
      </c>
      <c r="AC79" s="31">
        <v>0.78656822478150445</v>
      </c>
      <c r="AD79" s="31">
        <v>0.75278457367270923</v>
      </c>
      <c r="AE79" s="31">
        <v>0.71995747201494709</v>
      </c>
      <c r="AF79" s="31">
        <v>0.68882452111259362</v>
      </c>
      <c r="AG79" s="31">
        <v>0.66033666636673183</v>
      </c>
      <c r="AH79" s="32">
        <v>0.63565819727518058</v>
      </c>
    </row>
    <row r="80" spans="1:34" x14ac:dyDescent="0.25">
      <c r="A80" s="30">
        <v>65</v>
      </c>
      <c r="B80" s="31">
        <v>5.240233712877715</v>
      </c>
      <c r="C80" s="31">
        <v>4.6768682342965961</v>
      </c>
      <c r="D80" s="31">
        <v>4.175430613067264</v>
      </c>
      <c r="E80" s="31">
        <v>3.730888189940047</v>
      </c>
      <c r="F80" s="31">
        <v>3.3384216497620369</v>
      </c>
      <c r="G80" s="31">
        <v>2.9934250214770621</v>
      </c>
      <c r="H80" s="31">
        <v>2.691505678125699</v>
      </c>
      <c r="I80" s="31">
        <v>2.428484336845274</v>
      </c>
      <c r="J80" s="31">
        <v>2.20039505886986</v>
      </c>
      <c r="K80" s="31">
        <v>2.0034852495302689</v>
      </c>
      <c r="L80" s="31">
        <v>1.834215658254075</v>
      </c>
      <c r="M80" s="31">
        <v>1.689260378565592</v>
      </c>
      <c r="N80" s="31">
        <v>1.565506848085868</v>
      </c>
      <c r="O80" s="31">
        <v>1.460055848532724</v>
      </c>
      <c r="P80" s="31">
        <v>1.370221505720703</v>
      </c>
      <c r="Q80" s="31">
        <v>1.293531289561098</v>
      </c>
      <c r="R80" s="31">
        <v>1.2277260140619739</v>
      </c>
      <c r="S80" s="31">
        <v>1.170759837328111</v>
      </c>
      <c r="T80" s="31">
        <v>1.1208002615610591</v>
      </c>
      <c r="U80" s="31">
        <v>1.076228133059099</v>
      </c>
      <c r="V80" s="31">
        <v>1.0356376422172699</v>
      </c>
      <c r="W80" s="31">
        <v>0.99783632352734319</v>
      </c>
      <c r="X80" s="31">
        <v>0.96184505557785727</v>
      </c>
      <c r="Y80" s="31">
        <v>0.92689806105408623</v>
      </c>
      <c r="Z80" s="31">
        <v>0.8924429067380546</v>
      </c>
      <c r="AA80" s="31">
        <v>0.85814050350851911</v>
      </c>
      <c r="AB80" s="31">
        <v>0.82386510634099608</v>
      </c>
      <c r="AC80" s="31">
        <v>0.78970431430777321</v>
      </c>
      <c r="AD80" s="31">
        <v>0.75595907057782341</v>
      </c>
      <c r="AE80" s="31">
        <v>0.72314366241692751</v>
      </c>
      <c r="AF80" s="31">
        <v>0.69198572118758528</v>
      </c>
      <c r="AG80" s="31">
        <v>0.66342622234904536</v>
      </c>
      <c r="AH80" s="32">
        <v>0.63861948545731217</v>
      </c>
    </row>
    <row r="81" spans="1:34" x14ac:dyDescent="0.25">
      <c r="A81" s="30">
        <v>70</v>
      </c>
      <c r="B81" s="31">
        <v>5.2688308768455911</v>
      </c>
      <c r="C81" s="31">
        <v>4.7024418609389116</v>
      </c>
      <c r="D81" s="31">
        <v>4.1982238521509192</v>
      </c>
      <c r="E81" s="31">
        <v>3.751134221290116</v>
      </c>
      <c r="F81" s="31">
        <v>3.3563436832617501</v>
      </c>
      <c r="G81" s="31">
        <v>3.0092362970678099</v>
      </c>
      <c r="H81" s="31">
        <v>2.7054094658070409</v>
      </c>
      <c r="I81" s="31">
        <v>2.4406739366749242</v>
      </c>
      <c r="J81" s="31">
        <v>2.2110538009636969</v>
      </c>
      <c r="K81" s="31">
        <v>2.012786494062333</v>
      </c>
      <c r="L81" s="31">
        <v>1.8423227954565711</v>
      </c>
      <c r="M81" s="31">
        <v>1.69632682872888</v>
      </c>
      <c r="N81" s="31">
        <v>1.5716760615584739</v>
      </c>
      <c r="O81" s="31">
        <v>1.465461305721337</v>
      </c>
      <c r="P81" s="31">
        <v>1.3749867170901739</v>
      </c>
      <c r="Q81" s="31">
        <v>1.2977697956344441</v>
      </c>
      <c r="R81" s="31">
        <v>1.231541385420357</v>
      </c>
      <c r="S81" s="31">
        <v>1.1742456746108729</v>
      </c>
      <c r="T81" s="31">
        <v>1.1240401954656991</v>
      </c>
      <c r="U81" s="31">
        <v>1.079295824341268</v>
      </c>
      <c r="V81" s="31">
        <v>1.0385967816907979</v>
      </c>
      <c r="W81" s="31">
        <v>1.000740632064212</v>
      </c>
      <c r="X81" s="31">
        <v>0.9647382841082085</v>
      </c>
      <c r="Y81" s="31">
        <v>0.92981399056623293</v>
      </c>
      <c r="Z81" s="31">
        <v>0.8954053482784482</v>
      </c>
      <c r="AA81" s="31">
        <v>0.86116329818181814</v>
      </c>
      <c r="AB81" s="31">
        <v>0.82695212530997431</v>
      </c>
      <c r="AC81" s="31">
        <v>0.79284945879338409</v>
      </c>
      <c r="AD81" s="31">
        <v>0.7591462718591977</v>
      </c>
      <c r="AE81" s="31">
        <v>0.72634688183132246</v>
      </c>
      <c r="AF81" s="31">
        <v>0.69516895013045854</v>
      </c>
      <c r="AG81" s="31">
        <v>0.66654348227398685</v>
      </c>
      <c r="AH81" s="32">
        <v>0.64161482787608304</v>
      </c>
    </row>
    <row r="82" spans="1:34" x14ac:dyDescent="0.25">
      <c r="A82" s="30">
        <v>75</v>
      </c>
      <c r="B82" s="31">
        <v>5.2975921897578093</v>
      </c>
      <c r="C82" s="31">
        <v>4.7281651187351148</v>
      </c>
      <c r="D82" s="31">
        <v>4.2211528798173052</v>
      </c>
      <c r="E82" s="31">
        <v>3.7715028738710359</v>
      </c>
      <c r="F82" s="31">
        <v>3.3743758458597251</v>
      </c>
      <c r="G82" s="31">
        <v>3.0251458848435151</v>
      </c>
      <c r="H82" s="31">
        <v>2.7194004239793181</v>
      </c>
      <c r="I82" s="31">
        <v>2.452940240520777</v>
      </c>
      <c r="J82" s="31">
        <v>2.22177945581829</v>
      </c>
      <c r="K82" s="31">
        <v>2.022145535318995</v>
      </c>
      <c r="L82" s="31">
        <v>1.850479288566788</v>
      </c>
      <c r="M82" s="31">
        <v>1.7034348692023049</v>
      </c>
      <c r="N82" s="31">
        <v>1.577879774962915</v>
      </c>
      <c r="O82" s="31">
        <v>1.470894847682773</v>
      </c>
      <c r="P82" s="31">
        <v>1.3797742732927381</v>
      </c>
      <c r="Q82" s="31">
        <v>1.302025581820432</v>
      </c>
      <c r="R82" s="31">
        <v>1.235369647390234</v>
      </c>
      <c r="S82" s="31">
        <v>1.1777406882232651</v>
      </c>
      <c r="T82" s="31">
        <v>1.127286266637382</v>
      </c>
      <c r="U82" s="31">
        <v>1.082367289047194</v>
      </c>
      <c r="V82" s="31">
        <v>1.041558005964069</v>
      </c>
      <c r="W82" s="31">
        <v>1.003646011996093</v>
      </c>
      <c r="X82" s="31">
        <v>0.96763224584813723</v>
      </c>
      <c r="Y82" s="31">
        <v>0.93273099032180085</v>
      </c>
      <c r="Z82" s="31">
        <v>0.89836987231541332</v>
      </c>
      <c r="AA82" s="31">
        <v>0.86418986282408727</v>
      </c>
      <c r="AB82" s="31">
        <v>0.83004527693963404</v>
      </c>
      <c r="AC82" s="31">
        <v>0.79600377385068333</v>
      </c>
      <c r="AD82" s="31">
        <v>0.76234635684252772</v>
      </c>
      <c r="AE82" s="31">
        <v>0.72956737329725374</v>
      </c>
      <c r="AF82" s="31">
        <v>0.69837451469370393</v>
      </c>
      <c r="AG82" s="31">
        <v>0.66968881660745438</v>
      </c>
      <c r="AH82" s="32">
        <v>0.64464465871080989</v>
      </c>
    </row>
    <row r="83" spans="1:34" x14ac:dyDescent="0.25">
      <c r="A83" s="33">
        <v>80</v>
      </c>
      <c r="B83" s="34">
        <v>5.3265160766279234</v>
      </c>
      <c r="C83" s="34">
        <v>4.7540364964121578</v>
      </c>
      <c r="D83" s="34">
        <v>4.2442162485067536</v>
      </c>
      <c r="E83" s="34">
        <v>3.7919927638365358</v>
      </c>
      <c r="F83" s="34">
        <v>3.392516817423076</v>
      </c>
      <c r="G83" s="34">
        <v>3.041152528384687</v>
      </c>
      <c r="H83" s="34">
        <v>2.733477359936435</v>
      </c>
      <c r="I83" s="34">
        <v>2.4652821193901282</v>
      </c>
      <c r="J83" s="34">
        <v>2.2325709581543278</v>
      </c>
      <c r="K83" s="34">
        <v>2.0315613717343339</v>
      </c>
      <c r="L83" s="34">
        <v>1.8586841997321999</v>
      </c>
      <c r="M83" s="34">
        <v>1.710583625846728</v>
      </c>
      <c r="N83" s="34">
        <v>1.584117177873452</v>
      </c>
      <c r="O83" s="34">
        <v>1.4763557277046779</v>
      </c>
      <c r="P83" s="34">
        <v>1.3845834913294379</v>
      </c>
      <c r="Q83" s="34">
        <v>1.306298028833512</v>
      </c>
      <c r="R83" s="34">
        <v>1.2392102443994339</v>
      </c>
      <c r="S83" s="34">
        <v>1.181244386306497</v>
      </c>
      <c r="T83" s="34">
        <v>1.130538046930714</v>
      </c>
      <c r="U83" s="34">
        <v>1.0854421627448549</v>
      </c>
      <c r="V83" s="34">
        <v>1.04452101431846</v>
      </c>
      <c r="W83" s="34">
        <v>1.006552226317776</v>
      </c>
      <c r="X83" s="34">
        <v>0.97052676750581668</v>
      </c>
      <c r="Y83" s="34">
        <v>0.93564895074235821</v>
      </c>
      <c r="Z83" s="34">
        <v>0.90133643298389976</v>
      </c>
      <c r="AA83" s="34">
        <v>0.86722021528370175</v>
      </c>
      <c r="AB83" s="34">
        <v>0.83314464279174771</v>
      </c>
      <c r="AC83" s="34">
        <v>0.79916740475479386</v>
      </c>
      <c r="AD83" s="34">
        <v>0.76555953451634184</v>
      </c>
      <c r="AE83" s="34">
        <v>0.73280540951663309</v>
      </c>
      <c r="AF83" s="34">
        <v>0.70160275129266148</v>
      </c>
      <c r="AG83" s="34">
        <v>0.67286262547815312</v>
      </c>
      <c r="AH83" s="35">
        <v>0.64770944180358825</v>
      </c>
    </row>
    <row r="86" spans="1:34" ht="28.9" customHeight="1" x14ac:dyDescent="0.5">
      <c r="A86" s="1" t="s">
        <v>31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32</v>
      </c>
      <c r="B89" s="6">
        <v>0.75</v>
      </c>
      <c r="C89" s="6" t="s">
        <v>12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33</v>
      </c>
      <c r="B93" s="23" t="s">
        <v>34</v>
      </c>
    </row>
    <row r="94" spans="1:34" x14ac:dyDescent="0.25">
      <c r="A94" s="5">
        <v>0</v>
      </c>
      <c r="B94" s="32">
        <v>8.0000000000000071E-2</v>
      </c>
    </row>
    <row r="95" spans="1:34" x14ac:dyDescent="0.25">
      <c r="A95" s="5">
        <v>0.125</v>
      </c>
      <c r="B95" s="32">
        <v>6.859259259259276E-2</v>
      </c>
    </row>
    <row r="96" spans="1:34" x14ac:dyDescent="0.25">
      <c r="A96" s="5">
        <v>0.25</v>
      </c>
      <c r="B96" s="32">
        <v>1.2333333333333529E-2</v>
      </c>
    </row>
    <row r="97" spans="1:2" x14ac:dyDescent="0.25">
      <c r="A97" s="5">
        <v>0.375</v>
      </c>
      <c r="B97" s="32">
        <v>1.5873333333333291E-2</v>
      </c>
    </row>
    <row r="98" spans="1:2" x14ac:dyDescent="0.25">
      <c r="A98" s="5">
        <v>0.5</v>
      </c>
      <c r="B98" s="32">
        <v>2.1426624068157759E-2</v>
      </c>
    </row>
    <row r="99" spans="1:2" x14ac:dyDescent="0.25">
      <c r="A99" s="5">
        <v>0.625</v>
      </c>
      <c r="B99" s="32">
        <v>1.2379126730564519E-2</v>
      </c>
    </row>
    <row r="100" spans="1:2" x14ac:dyDescent="0.25">
      <c r="A100" s="5">
        <v>0.75</v>
      </c>
      <c r="B100" s="32">
        <v>0</v>
      </c>
    </row>
    <row r="101" spans="1:2" x14ac:dyDescent="0.25">
      <c r="A101" s="5">
        <v>0.875</v>
      </c>
      <c r="B101" s="32">
        <v>0</v>
      </c>
    </row>
    <row r="102" spans="1:2" x14ac:dyDescent="0.25">
      <c r="A102" s="5">
        <v>1</v>
      </c>
      <c r="B102" s="32">
        <v>0</v>
      </c>
    </row>
    <row r="103" spans="1:2" x14ac:dyDescent="0.25">
      <c r="A103" s="5">
        <v>1.125</v>
      </c>
      <c r="B103" s="32">
        <v>0</v>
      </c>
    </row>
    <row r="104" spans="1:2" x14ac:dyDescent="0.25">
      <c r="A104" s="5">
        <v>1.25</v>
      </c>
      <c r="B104" s="32">
        <v>0</v>
      </c>
    </row>
    <row r="105" spans="1:2" x14ac:dyDescent="0.25">
      <c r="A105" s="5">
        <v>1.375</v>
      </c>
      <c r="B105" s="32">
        <v>0</v>
      </c>
    </row>
    <row r="106" spans="1:2" x14ac:dyDescent="0.25">
      <c r="A106" s="5">
        <v>1.5</v>
      </c>
      <c r="B106" s="32">
        <v>0</v>
      </c>
    </row>
    <row r="107" spans="1:2" x14ac:dyDescent="0.25">
      <c r="A107" s="5">
        <v>1.625</v>
      </c>
      <c r="B107" s="32">
        <v>0</v>
      </c>
    </row>
    <row r="108" spans="1:2" x14ac:dyDescent="0.25">
      <c r="A108" s="5">
        <v>1.75</v>
      </c>
      <c r="B108" s="32">
        <v>0</v>
      </c>
    </row>
    <row r="109" spans="1:2" x14ac:dyDescent="0.25">
      <c r="A109" s="5">
        <v>1.875</v>
      </c>
      <c r="B109" s="32">
        <v>0</v>
      </c>
    </row>
    <row r="110" spans="1:2" x14ac:dyDescent="0.25">
      <c r="A110" s="5">
        <v>2</v>
      </c>
      <c r="B110" s="32">
        <v>0</v>
      </c>
    </row>
    <row r="111" spans="1:2" x14ac:dyDescent="0.25">
      <c r="A111" s="5">
        <v>2.125</v>
      </c>
      <c r="B111" s="32">
        <v>0</v>
      </c>
    </row>
    <row r="112" spans="1:2" x14ac:dyDescent="0.25">
      <c r="A112" s="5">
        <v>2.25</v>
      </c>
      <c r="B112" s="32">
        <v>0</v>
      </c>
    </row>
    <row r="113" spans="1:2" x14ac:dyDescent="0.25">
      <c r="A113" s="5">
        <v>2.375</v>
      </c>
      <c r="B113" s="32">
        <v>0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U0BHGzcizREaaO3A7p/IdMnA+GX1qSLY6UnIZQloigUVT0zDEJ3BkiOd1872LQtXWVpsZ74wBuGkQGkTKs5MEA==" saltValue="oQz0l9fVWmrL/wpgoRZvx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R5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0.13000000000000009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0</v>
      </c>
      <c r="B41" s="6">
        <v>84.868824846999061</v>
      </c>
      <c r="C41" s="6">
        <f>84.868824846999 * $B$36 / 100</f>
        <v>84.86882484699899</v>
      </c>
      <c r="D41" s="6">
        <v>10.69328333333333</v>
      </c>
      <c r="E41" s="7">
        <f>10.6932833333333 * $B$36 / 100</f>
        <v>10.6932833333333</v>
      </c>
    </row>
    <row r="42" spans="1:5" x14ac:dyDescent="0.25">
      <c r="A42" s="5">
        <v>10</v>
      </c>
      <c r="B42" s="6">
        <v>85.895284749290113</v>
      </c>
      <c r="C42" s="6">
        <f>85.8952847492901 * $B$36 / 100</f>
        <v>85.895284749290099</v>
      </c>
      <c r="D42" s="6">
        <v>10.822615000000001</v>
      </c>
      <c r="E42" s="7">
        <f>10.8226149999999 * $B$36 / 100</f>
        <v>10.822614999999901</v>
      </c>
    </row>
    <row r="43" spans="1:5" x14ac:dyDescent="0.25">
      <c r="A43" s="5">
        <v>20</v>
      </c>
      <c r="B43" s="6">
        <v>86.92174465158115</v>
      </c>
      <c r="C43" s="6">
        <f>86.9217446515811 * $B$36 / 100</f>
        <v>86.921744651581108</v>
      </c>
      <c r="D43" s="6">
        <v>10.951946666666659</v>
      </c>
      <c r="E43" s="7">
        <f>10.9519466666666 * $B$36 / 100</f>
        <v>10.951946666666599</v>
      </c>
    </row>
    <row r="44" spans="1:5" x14ac:dyDescent="0.25">
      <c r="A44" s="5">
        <v>30</v>
      </c>
      <c r="B44" s="6">
        <v>87.948204553872202</v>
      </c>
      <c r="C44" s="6">
        <f>87.9482045538722 * $B$36 / 100</f>
        <v>87.948204553872202</v>
      </c>
      <c r="D44" s="6">
        <v>11.08127833333333</v>
      </c>
      <c r="E44" s="7">
        <f>11.0812783333333 * $B$36 / 100</f>
        <v>11.0812783333333</v>
      </c>
    </row>
    <row r="45" spans="1:5" x14ac:dyDescent="0.25">
      <c r="A45" s="5">
        <v>40</v>
      </c>
      <c r="B45" s="6">
        <v>88.974664456163254</v>
      </c>
      <c r="C45" s="6">
        <f>88.9746644561632 * $B$36 / 100</f>
        <v>88.974664456163197</v>
      </c>
      <c r="D45" s="6">
        <v>11.210610000000001</v>
      </c>
      <c r="E45" s="7">
        <f>11.21061 * $B$36 / 100</f>
        <v>11.210610000000001</v>
      </c>
    </row>
    <row r="46" spans="1:5" x14ac:dyDescent="0.25">
      <c r="A46" s="5">
        <v>50</v>
      </c>
      <c r="B46" s="6">
        <v>90.001124358454291</v>
      </c>
      <c r="C46" s="6">
        <f>90.0011243584542 * $B$36 / 100</f>
        <v>90.001124358454206</v>
      </c>
      <c r="D46" s="6">
        <v>11.33994166666667</v>
      </c>
      <c r="E46" s="7">
        <f>11.3399416666666 * $B$36 / 100</f>
        <v>11.339941666666601</v>
      </c>
    </row>
    <row r="47" spans="1:5" x14ac:dyDescent="0.25">
      <c r="A47" s="5">
        <v>60</v>
      </c>
      <c r="B47" s="6">
        <v>91.027584260745343</v>
      </c>
      <c r="C47" s="6">
        <f>91.0275842607453 * $B$36 / 100</f>
        <v>91.0275842607453</v>
      </c>
      <c r="D47" s="6">
        <v>11.46927333333333</v>
      </c>
      <c r="E47" s="7">
        <f>11.4692733333333 * $B$36 / 100</f>
        <v>11.469273333333298</v>
      </c>
    </row>
    <row r="48" spans="1:5" x14ac:dyDescent="0.25">
      <c r="A48" s="5">
        <v>70</v>
      </c>
      <c r="B48" s="6">
        <v>92.054044163036394</v>
      </c>
      <c r="C48" s="6">
        <f>92.0540441630364 * $B$36 / 100</f>
        <v>92.054044163036394</v>
      </c>
      <c r="D48" s="6">
        <v>11.598604999999999</v>
      </c>
      <c r="E48" s="7">
        <f>11.598605 * $B$36 / 100</f>
        <v>11.598604999999999</v>
      </c>
    </row>
    <row r="49" spans="1:18" x14ac:dyDescent="0.25">
      <c r="A49" s="5">
        <v>80</v>
      </c>
      <c r="B49" s="6">
        <v>93.080504065327446</v>
      </c>
      <c r="C49" s="6">
        <f>93.0805040653274 * $B$36 / 100</f>
        <v>93.080504065327403</v>
      </c>
      <c r="D49" s="6">
        <v>11.72793666666667</v>
      </c>
      <c r="E49" s="7">
        <f>11.7279366666666 * $B$36 / 100</f>
        <v>11.727936666666601</v>
      </c>
    </row>
    <row r="50" spans="1:18" x14ac:dyDescent="0.25">
      <c r="A50" s="5">
        <v>90</v>
      </c>
      <c r="B50" s="6">
        <v>94.106963967618483</v>
      </c>
      <c r="C50" s="6">
        <f>94.1069639676184 * $B$36 / 100</f>
        <v>94.106963967618398</v>
      </c>
      <c r="D50" s="6">
        <v>11.857268333333341</v>
      </c>
      <c r="E50" s="7">
        <f>11.8572683333333 * $B$36 / 100</f>
        <v>11.8572683333333</v>
      </c>
    </row>
    <row r="51" spans="1:18" x14ac:dyDescent="0.25">
      <c r="A51" s="8">
        <v>100</v>
      </c>
      <c r="B51" s="9">
        <v>95.133423869909535</v>
      </c>
      <c r="C51" s="9">
        <f>95.1334238699095 * $B$36 / 100</f>
        <v>95.133423869909507</v>
      </c>
      <c r="D51" s="9">
        <v>11.986599999999999</v>
      </c>
      <c r="E51" s="10">
        <f>11.9866 * $B$36 / 100</f>
        <v>11.986599999999999</v>
      </c>
    </row>
    <row r="53" spans="1:18" ht="28.9" customHeight="1" x14ac:dyDescent="0.5">
      <c r="A53" s="1" t="s">
        <v>24</v>
      </c>
      <c r="B53" s="1"/>
    </row>
    <row r="54" spans="1:18" x14ac:dyDescent="0.25">
      <c r="A54" s="21" t="s">
        <v>25</v>
      </c>
      <c r="B54" s="22">
        <v>0</v>
      </c>
      <c r="C54" s="22">
        <v>6.25</v>
      </c>
      <c r="D54" s="22">
        <v>12.5</v>
      </c>
      <c r="E54" s="22">
        <v>18.75</v>
      </c>
      <c r="F54" s="22">
        <v>25</v>
      </c>
      <c r="G54" s="22">
        <v>31.25</v>
      </c>
      <c r="H54" s="22">
        <v>37.5</v>
      </c>
      <c r="I54" s="22">
        <v>43.75</v>
      </c>
      <c r="J54" s="22">
        <v>50</v>
      </c>
      <c r="K54" s="22">
        <v>56.25</v>
      </c>
      <c r="L54" s="22">
        <v>62.5</v>
      </c>
      <c r="M54" s="22">
        <v>68.75</v>
      </c>
      <c r="N54" s="22">
        <v>75</v>
      </c>
      <c r="O54" s="22">
        <v>81.25</v>
      </c>
      <c r="P54" s="22">
        <v>87.5</v>
      </c>
      <c r="Q54" s="22">
        <v>93.75</v>
      </c>
      <c r="R54" s="23">
        <v>100</v>
      </c>
    </row>
    <row r="55" spans="1:18" x14ac:dyDescent="0.25">
      <c r="A55" s="5" t="s">
        <v>26</v>
      </c>
      <c r="B55" s="6">
        <f>0 * $B$38 + (1 - 0) * $B$37</f>
        <v>14.7</v>
      </c>
      <c r="C55" s="6">
        <f>0.0625 * $B$38 + (1 - 0.0625) * $B$37</f>
        <v>14.344250000000001</v>
      </c>
      <c r="D55" s="6">
        <f>0.125 * $B$38 + (1 - 0.125) * $B$37</f>
        <v>13.988499999999998</v>
      </c>
      <c r="E55" s="6">
        <f>0.1875 * $B$38 + (1 - 0.1875) * $B$37</f>
        <v>13.63275</v>
      </c>
      <c r="F55" s="6">
        <f>0.25 * $B$38 + (1 - 0.25) * $B$37</f>
        <v>13.276999999999997</v>
      </c>
      <c r="G55" s="6">
        <f>0.3125 * $B$38 + (1 - 0.3125) * $B$37</f>
        <v>12.921249999999999</v>
      </c>
      <c r="H55" s="6">
        <f>0.375 * $B$38 + (1 - 0.375) * $B$37</f>
        <v>12.5655</v>
      </c>
      <c r="I55" s="6">
        <f>0.4375 * $B$38 + (1 - 0.4375) * $B$37</f>
        <v>12.20975</v>
      </c>
      <c r="J55" s="6">
        <f>0.5 * $B$38 + (1 - 0.5) * $B$37</f>
        <v>11.853999999999999</v>
      </c>
      <c r="K55" s="6">
        <f>0.5625 * $B$38 + (1 - 0.5625) * $B$37</f>
        <v>11.498249999999999</v>
      </c>
      <c r="L55" s="6">
        <f>0.625 * $B$38 + (1 - 0.625) * $B$37</f>
        <v>11.142499999999998</v>
      </c>
      <c r="M55" s="6">
        <f>0.6875 * $B$38 + (1 - 0.6875) * $B$37</f>
        <v>10.78675</v>
      </c>
      <c r="N55" s="6">
        <f>0.75 * $B$38 + (1 - 0.75) * $B$37</f>
        <v>10.430999999999999</v>
      </c>
      <c r="O55" s="6">
        <f>0.8125 * $B$38 + (1 - 0.8125) * $B$37</f>
        <v>10.075249999999999</v>
      </c>
      <c r="P55" s="6">
        <f>0.875 * $B$38 + (1 - 0.875) * $B$37</f>
        <v>9.7195</v>
      </c>
      <c r="Q55" s="6">
        <f>0.9375 * $B$38 + (1 - 0.9375) * $B$37</f>
        <v>9.3637499999999978</v>
      </c>
      <c r="R55" s="7">
        <f>1 * $B$38 + (1 - 1) * $B$37</f>
        <v>9.0079999999999991</v>
      </c>
    </row>
    <row r="56" spans="1:18" x14ac:dyDescent="0.25">
      <c r="A56" s="8" t="s">
        <v>27</v>
      </c>
      <c r="B56" s="9">
        <f>(0 * $B$38 + (1 - 0) * $B$37) * $B$36 / 100</f>
        <v>14.7</v>
      </c>
      <c r="C56" s="9">
        <f>(0.0625 * $B$38 + (1 - 0.0625) * $B$37) * $B$36 / 100</f>
        <v>14.344249999999999</v>
      </c>
      <c r="D56" s="9">
        <f>(0.125 * $B$38 + (1 - 0.125) * $B$37) * $B$36 / 100</f>
        <v>13.988499999999998</v>
      </c>
      <c r="E56" s="9">
        <f>(0.1875 * $B$38 + (1 - 0.1875) * $B$37) * $B$36 / 100</f>
        <v>13.632749999999998</v>
      </c>
      <c r="F56" s="9">
        <f>(0.25 * $B$38 + (1 - 0.25) * $B$37) * $B$36 / 100</f>
        <v>13.276999999999997</v>
      </c>
      <c r="G56" s="9">
        <f>(0.3125 * $B$38 + (1 - 0.3125) * $B$37) * $B$36 / 100</f>
        <v>12.921249999999997</v>
      </c>
      <c r="H56" s="9">
        <f>(0.375 * $B$38 + (1 - 0.375) * $B$37) * $B$36 / 100</f>
        <v>12.5655</v>
      </c>
      <c r="I56" s="9">
        <f>(0.4375 * $B$38 + (1 - 0.4375) * $B$37) * $B$36 / 100</f>
        <v>12.20975</v>
      </c>
      <c r="J56" s="9">
        <f>(0.5 * $B$38 + (1 - 0.5) * $B$37) * $B$36 / 100</f>
        <v>11.853999999999999</v>
      </c>
      <c r="K56" s="9">
        <f>(0.5625 * $B$38 + (1 - 0.5625) * $B$37) * $B$36 / 100</f>
        <v>11.498249999999999</v>
      </c>
      <c r="L56" s="9">
        <f>(0.625 * $B$38 + (1 - 0.625) * $B$37) * $B$36 / 100</f>
        <v>11.142499999999998</v>
      </c>
      <c r="M56" s="9">
        <f>(0.6875 * $B$38 + (1 - 0.6875) * $B$37) * $B$36 / 100</f>
        <v>10.78675</v>
      </c>
      <c r="N56" s="9">
        <f>(0.75 * $B$38 + (1 - 0.75) * $B$37) * $B$36 / 100</f>
        <v>10.430999999999999</v>
      </c>
      <c r="O56" s="9">
        <f>(0.8125 * $B$38 + (1 - 0.8125) * $B$37) * $B$36 / 100</f>
        <v>10.075249999999999</v>
      </c>
      <c r="P56" s="9">
        <f>(0.875 * $B$38 + (1 - 0.875) * $B$37) * $B$36 / 100</f>
        <v>9.7195</v>
      </c>
      <c r="Q56" s="9">
        <f>(0.9375 * $B$38 + (1 - 0.9375) * $B$37) * $B$36 / 100</f>
        <v>9.3637499999999978</v>
      </c>
      <c r="R56" s="10">
        <f>(1 * $B$38 + (1 - 1) * $B$37) * $B$36 / 100</f>
        <v>9.0079999999999991</v>
      </c>
    </row>
  </sheetData>
  <sheetProtection algorithmName="SHA-512" hashValue="2QJ02ARIS2T7bbgu712TwKAQ5C+VnvAf741g4aBSlrshg6hX+Y5kXeuuHCpm7PzqVChHLJ8efRY182/Pn89mIA==" saltValue="MlkoNXIOzItKxzqeLZkS4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R61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0.13000000000000009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-50</v>
      </c>
      <c r="B41" s="6">
        <v>78.626056015097262</v>
      </c>
      <c r="C41" s="6">
        <f>78.6260560150972 * $B$36 / 100</f>
        <v>78.626056015097205</v>
      </c>
      <c r="D41" s="6">
        <v>9.9067083333333326</v>
      </c>
      <c r="E41" s="7">
        <f>9.90670833333333 * $B$36 / 100</f>
        <v>9.9067083333333308</v>
      </c>
    </row>
    <row r="42" spans="1:5" x14ac:dyDescent="0.25">
      <c r="A42" s="5">
        <v>-40</v>
      </c>
      <c r="B42" s="6">
        <v>79.874609781477616</v>
      </c>
      <c r="C42" s="6">
        <f>79.8746097814776 * $B$36 / 100</f>
        <v>79.874609781477602</v>
      </c>
      <c r="D42" s="6">
        <v>10.06402333333333</v>
      </c>
      <c r="E42" s="7">
        <f>10.0640233333333 * $B$36 / 100</f>
        <v>10.064023333333299</v>
      </c>
    </row>
    <row r="43" spans="1:5" x14ac:dyDescent="0.25">
      <c r="A43" s="5">
        <v>-30</v>
      </c>
      <c r="B43" s="6">
        <v>81.123163547857985</v>
      </c>
      <c r="C43" s="6">
        <f>81.1231635478579 * $B$36 / 100</f>
        <v>81.123163547857899</v>
      </c>
      <c r="D43" s="6">
        <v>10.22133833333333</v>
      </c>
      <c r="E43" s="7">
        <f>10.2213383333333 * $B$36 / 100</f>
        <v>10.2213383333333</v>
      </c>
    </row>
    <row r="44" spans="1:5" x14ac:dyDescent="0.25">
      <c r="A44" s="5">
        <v>-20</v>
      </c>
      <c r="B44" s="6">
        <v>82.371717314238339</v>
      </c>
      <c r="C44" s="6">
        <f>82.3717173142383 * $B$36 / 100</f>
        <v>82.37171731423831</v>
      </c>
      <c r="D44" s="6">
        <v>10.378653333333331</v>
      </c>
      <c r="E44" s="7">
        <f>10.3786533333333 * $B$36 / 100</f>
        <v>10.3786533333333</v>
      </c>
    </row>
    <row r="45" spans="1:5" x14ac:dyDescent="0.25">
      <c r="A45" s="5">
        <v>-10</v>
      </c>
      <c r="B45" s="6">
        <v>83.620271080618707</v>
      </c>
      <c r="C45" s="6">
        <f>83.6202710806187 * $B$36 / 100</f>
        <v>83.620271080618707</v>
      </c>
      <c r="D45" s="6">
        <v>10.535968333333329</v>
      </c>
      <c r="E45" s="7">
        <f>10.5359683333333 * $B$36 / 100</f>
        <v>10.535968333333299</v>
      </c>
    </row>
    <row r="46" spans="1:5" x14ac:dyDescent="0.25">
      <c r="A46" s="5">
        <v>0</v>
      </c>
      <c r="B46" s="6">
        <v>84.868824846999061</v>
      </c>
      <c r="C46" s="6">
        <f>84.868824846999 * $B$36 / 100</f>
        <v>84.86882484699899</v>
      </c>
      <c r="D46" s="6">
        <v>10.69328333333333</v>
      </c>
      <c r="E46" s="7">
        <f>10.6932833333333 * $B$36 / 100</f>
        <v>10.6932833333333</v>
      </c>
    </row>
    <row r="47" spans="1:5" x14ac:dyDescent="0.25">
      <c r="A47" s="5">
        <v>10</v>
      </c>
      <c r="B47" s="6">
        <v>85.895284749290113</v>
      </c>
      <c r="C47" s="6">
        <f>85.8952847492901 * $B$36 / 100</f>
        <v>85.895284749290099</v>
      </c>
      <c r="D47" s="6">
        <v>10.822615000000001</v>
      </c>
      <c r="E47" s="7">
        <f>10.8226149999999 * $B$36 / 100</f>
        <v>10.822614999999901</v>
      </c>
    </row>
    <row r="48" spans="1:5" x14ac:dyDescent="0.25">
      <c r="A48" s="5">
        <v>20</v>
      </c>
      <c r="B48" s="6">
        <v>86.92174465158115</v>
      </c>
      <c r="C48" s="6">
        <f>86.9217446515811 * $B$36 / 100</f>
        <v>86.921744651581108</v>
      </c>
      <c r="D48" s="6">
        <v>10.951946666666659</v>
      </c>
      <c r="E48" s="7">
        <f>10.9519466666666 * $B$36 / 100</f>
        <v>10.951946666666599</v>
      </c>
    </row>
    <row r="49" spans="1:18" x14ac:dyDescent="0.25">
      <c r="A49" s="5">
        <v>30</v>
      </c>
      <c r="B49" s="6">
        <v>87.948204553872202</v>
      </c>
      <c r="C49" s="6">
        <f>87.9482045538722 * $B$36 / 100</f>
        <v>87.948204553872202</v>
      </c>
      <c r="D49" s="6">
        <v>11.08127833333333</v>
      </c>
      <c r="E49" s="7">
        <f>11.0812783333333 * $B$36 / 100</f>
        <v>11.0812783333333</v>
      </c>
    </row>
    <row r="50" spans="1:18" x14ac:dyDescent="0.25">
      <c r="A50" s="5">
        <v>40</v>
      </c>
      <c r="B50" s="6">
        <v>88.974664456163254</v>
      </c>
      <c r="C50" s="6">
        <f>88.9746644561632 * $B$36 / 100</f>
        <v>88.974664456163197</v>
      </c>
      <c r="D50" s="6">
        <v>11.210610000000001</v>
      </c>
      <c r="E50" s="7">
        <f>11.21061 * $B$36 / 100</f>
        <v>11.210610000000001</v>
      </c>
    </row>
    <row r="51" spans="1:18" x14ac:dyDescent="0.25">
      <c r="A51" s="5">
        <v>50</v>
      </c>
      <c r="B51" s="6">
        <v>90.001124358454291</v>
      </c>
      <c r="C51" s="6">
        <f>90.0011243584542 * $B$36 / 100</f>
        <v>90.001124358454206</v>
      </c>
      <c r="D51" s="6">
        <v>11.33994166666667</v>
      </c>
      <c r="E51" s="7">
        <f>11.3399416666666 * $B$36 / 100</f>
        <v>11.339941666666601</v>
      </c>
    </row>
    <row r="52" spans="1:18" x14ac:dyDescent="0.25">
      <c r="A52" s="5">
        <v>60</v>
      </c>
      <c r="B52" s="6">
        <v>91.027584260745343</v>
      </c>
      <c r="C52" s="6">
        <f>91.0275842607453 * $B$36 / 100</f>
        <v>91.0275842607453</v>
      </c>
      <c r="D52" s="6">
        <v>11.46927333333333</v>
      </c>
      <c r="E52" s="7">
        <f>11.4692733333333 * $B$36 / 100</f>
        <v>11.469273333333298</v>
      </c>
    </row>
    <row r="53" spans="1:18" x14ac:dyDescent="0.25">
      <c r="A53" s="5">
        <v>70</v>
      </c>
      <c r="B53" s="6">
        <v>92.054044163036394</v>
      </c>
      <c r="C53" s="6">
        <f>92.0540441630364 * $B$36 / 100</f>
        <v>92.054044163036394</v>
      </c>
      <c r="D53" s="6">
        <v>11.598604999999999</v>
      </c>
      <c r="E53" s="7">
        <f>11.598605 * $B$36 / 100</f>
        <v>11.598604999999999</v>
      </c>
    </row>
    <row r="54" spans="1:18" x14ac:dyDescent="0.25">
      <c r="A54" s="5">
        <v>80</v>
      </c>
      <c r="B54" s="6">
        <v>93.080504065327446</v>
      </c>
      <c r="C54" s="6">
        <f>93.0805040653274 * $B$36 / 100</f>
        <v>93.080504065327403</v>
      </c>
      <c r="D54" s="6">
        <v>11.72793666666667</v>
      </c>
      <c r="E54" s="7">
        <f>11.7279366666666 * $B$36 / 100</f>
        <v>11.727936666666601</v>
      </c>
    </row>
    <row r="55" spans="1:18" x14ac:dyDescent="0.25">
      <c r="A55" s="5">
        <v>90</v>
      </c>
      <c r="B55" s="6">
        <v>94.106963967618483</v>
      </c>
      <c r="C55" s="6">
        <f>94.1069639676184 * $B$36 / 100</f>
        <v>94.106963967618398</v>
      </c>
      <c r="D55" s="6">
        <v>11.857268333333341</v>
      </c>
      <c r="E55" s="7">
        <f>11.8572683333333 * $B$36 / 100</f>
        <v>11.8572683333333</v>
      </c>
    </row>
    <row r="56" spans="1:18" x14ac:dyDescent="0.25">
      <c r="A56" s="8">
        <v>100</v>
      </c>
      <c r="B56" s="9">
        <v>95.133423869909535</v>
      </c>
      <c r="C56" s="9">
        <f>95.1334238699095 * $B$36 / 100</f>
        <v>95.133423869909507</v>
      </c>
      <c r="D56" s="9">
        <v>11.986599999999999</v>
      </c>
      <c r="E56" s="10">
        <f>11.9866 * $B$36 / 100</f>
        <v>11.986599999999999</v>
      </c>
    </row>
    <row r="58" spans="1:18" ht="28.9" customHeight="1" x14ac:dyDescent="0.5">
      <c r="A58" s="1" t="s">
        <v>24</v>
      </c>
      <c r="B58" s="1"/>
    </row>
    <row r="59" spans="1:18" x14ac:dyDescent="0.25">
      <c r="A59" s="21" t="s">
        <v>25</v>
      </c>
      <c r="B59" s="22">
        <v>0</v>
      </c>
      <c r="C59" s="22">
        <v>6.25</v>
      </c>
      <c r="D59" s="22">
        <v>12.5</v>
      </c>
      <c r="E59" s="22">
        <v>18.75</v>
      </c>
      <c r="F59" s="22">
        <v>25</v>
      </c>
      <c r="G59" s="22">
        <v>31.25</v>
      </c>
      <c r="H59" s="22">
        <v>37.5</v>
      </c>
      <c r="I59" s="22">
        <v>43.75</v>
      </c>
      <c r="J59" s="22">
        <v>50</v>
      </c>
      <c r="K59" s="22">
        <v>56.25</v>
      </c>
      <c r="L59" s="22">
        <v>62.5</v>
      </c>
      <c r="M59" s="22">
        <v>68.75</v>
      </c>
      <c r="N59" s="22">
        <v>75</v>
      </c>
      <c r="O59" s="22">
        <v>81.25</v>
      </c>
      <c r="P59" s="22">
        <v>87.5</v>
      </c>
      <c r="Q59" s="22">
        <v>93.75</v>
      </c>
      <c r="R59" s="23">
        <v>100</v>
      </c>
    </row>
    <row r="60" spans="1:18" x14ac:dyDescent="0.25">
      <c r="A60" s="5" t="s">
        <v>26</v>
      </c>
      <c r="B60" s="6">
        <f>0 * $B$38 + (1 - 0) * $B$37</f>
        <v>14.7</v>
      </c>
      <c r="C60" s="6">
        <f>0.0625 * $B$38 + (1 - 0.0625) * $B$37</f>
        <v>14.344250000000001</v>
      </c>
      <c r="D60" s="6">
        <f>0.125 * $B$38 + (1 - 0.125) * $B$37</f>
        <v>13.988499999999998</v>
      </c>
      <c r="E60" s="6">
        <f>0.1875 * $B$38 + (1 - 0.1875) * $B$37</f>
        <v>13.63275</v>
      </c>
      <c r="F60" s="6">
        <f>0.25 * $B$38 + (1 - 0.25) * $B$37</f>
        <v>13.276999999999997</v>
      </c>
      <c r="G60" s="6">
        <f>0.3125 * $B$38 + (1 - 0.3125) * $B$37</f>
        <v>12.921249999999999</v>
      </c>
      <c r="H60" s="6">
        <f>0.375 * $B$38 + (1 - 0.375) * $B$37</f>
        <v>12.5655</v>
      </c>
      <c r="I60" s="6">
        <f>0.4375 * $B$38 + (1 - 0.4375) * $B$37</f>
        <v>12.20975</v>
      </c>
      <c r="J60" s="6">
        <f>0.5 * $B$38 + (1 - 0.5) * $B$37</f>
        <v>11.853999999999999</v>
      </c>
      <c r="K60" s="6">
        <f>0.5625 * $B$38 + (1 - 0.5625) * $B$37</f>
        <v>11.498249999999999</v>
      </c>
      <c r="L60" s="6">
        <f>0.625 * $B$38 + (1 - 0.625) * $B$37</f>
        <v>11.142499999999998</v>
      </c>
      <c r="M60" s="6">
        <f>0.6875 * $B$38 + (1 - 0.6875) * $B$37</f>
        <v>10.78675</v>
      </c>
      <c r="N60" s="6">
        <f>0.75 * $B$38 + (1 - 0.75) * $B$37</f>
        <v>10.430999999999999</v>
      </c>
      <c r="O60" s="6">
        <f>0.8125 * $B$38 + (1 - 0.8125) * $B$37</f>
        <v>10.075249999999999</v>
      </c>
      <c r="P60" s="6">
        <f>0.875 * $B$38 + (1 - 0.875) * $B$37</f>
        <v>9.7195</v>
      </c>
      <c r="Q60" s="6">
        <f>0.9375 * $B$38 + (1 - 0.9375) * $B$37</f>
        <v>9.3637499999999978</v>
      </c>
      <c r="R60" s="7">
        <f>1 * $B$38 + (1 - 1) * $B$37</f>
        <v>9.0079999999999991</v>
      </c>
    </row>
    <row r="61" spans="1:18" x14ac:dyDescent="0.25">
      <c r="A61" s="8" t="s">
        <v>27</v>
      </c>
      <c r="B61" s="9">
        <f>(0 * $B$38 + (1 - 0) * $B$37) * $B$36 / 100</f>
        <v>14.7</v>
      </c>
      <c r="C61" s="9">
        <f>(0.0625 * $B$38 + (1 - 0.0625) * $B$37) * $B$36 / 100</f>
        <v>14.344249999999999</v>
      </c>
      <c r="D61" s="9">
        <f>(0.125 * $B$38 + (1 - 0.125) * $B$37) * $B$36 / 100</f>
        <v>13.988499999999998</v>
      </c>
      <c r="E61" s="9">
        <f>(0.1875 * $B$38 + (1 - 0.1875) * $B$37) * $B$36 / 100</f>
        <v>13.632749999999998</v>
      </c>
      <c r="F61" s="9">
        <f>(0.25 * $B$38 + (1 - 0.25) * $B$37) * $B$36 / 100</f>
        <v>13.276999999999997</v>
      </c>
      <c r="G61" s="9">
        <f>(0.3125 * $B$38 + (1 - 0.3125) * $B$37) * $B$36 / 100</f>
        <v>12.921249999999997</v>
      </c>
      <c r="H61" s="9">
        <f>(0.375 * $B$38 + (1 - 0.375) * $B$37) * $B$36 / 100</f>
        <v>12.5655</v>
      </c>
      <c r="I61" s="9">
        <f>(0.4375 * $B$38 + (1 - 0.4375) * $B$37) * $B$36 / 100</f>
        <v>12.20975</v>
      </c>
      <c r="J61" s="9">
        <f>(0.5 * $B$38 + (1 - 0.5) * $B$37) * $B$36 / 100</f>
        <v>11.853999999999999</v>
      </c>
      <c r="K61" s="9">
        <f>(0.5625 * $B$38 + (1 - 0.5625) * $B$37) * $B$36 / 100</f>
        <v>11.498249999999999</v>
      </c>
      <c r="L61" s="9">
        <f>(0.625 * $B$38 + (1 - 0.625) * $B$37) * $B$36 / 100</f>
        <v>11.142499999999998</v>
      </c>
      <c r="M61" s="9">
        <f>(0.6875 * $B$38 + (1 - 0.6875) * $B$37) * $B$36 / 100</f>
        <v>10.78675</v>
      </c>
      <c r="N61" s="9">
        <f>(0.75 * $B$38 + (1 - 0.75) * $B$37) * $B$36 / 100</f>
        <v>10.430999999999999</v>
      </c>
      <c r="O61" s="9">
        <f>(0.8125 * $B$38 + (1 - 0.8125) * $B$37) * $B$36 / 100</f>
        <v>10.075249999999999</v>
      </c>
      <c r="P61" s="9">
        <f>(0.875 * $B$38 + (1 - 0.875) * $B$37) * $B$36 / 100</f>
        <v>9.7195</v>
      </c>
      <c r="Q61" s="9">
        <f>(0.9375 * $B$38 + (1 - 0.9375) * $B$37) * $B$36 / 100</f>
        <v>9.3637499999999978</v>
      </c>
      <c r="R61" s="10">
        <f>(1 * $B$38 + (1 - 1) * $B$37) * $B$36 / 100</f>
        <v>9.0079999999999991</v>
      </c>
    </row>
  </sheetData>
  <sheetProtection algorithmName="SHA-512" hashValue="iLPRQ6C2PLtRdOEuP4Kj4yB4cHZUIok05mRy1+4El4+yjUjcfJTtcMx02/VJNwaMYd3hLGSwis6P7A0p+60JtQ==" saltValue="iPmItAfzTLPoQ2ZxvbCv7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5:AH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0.13000000000000009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-120</v>
      </c>
      <c r="B41" s="6">
        <v>69.461304432176931</v>
      </c>
      <c r="C41" s="6">
        <f>69.4613044321769 * $B$36 / 100</f>
        <v>69.461304432176902</v>
      </c>
      <c r="D41" s="6">
        <v>8.75197</v>
      </c>
      <c r="E41" s="7">
        <f>8.75197 * $B$36 / 100</f>
        <v>8.75197</v>
      </c>
    </row>
    <row r="42" spans="1:5" x14ac:dyDescent="0.25">
      <c r="A42" s="5">
        <v>-114</v>
      </c>
      <c r="B42" s="6">
        <v>70.337899257482491</v>
      </c>
      <c r="C42" s="6">
        <f>70.3378992574824 * $B$36 / 100</f>
        <v>70.337899257482405</v>
      </c>
      <c r="D42" s="6">
        <v>8.8624189999999992</v>
      </c>
      <c r="E42" s="7">
        <f>8.862419 * $B$36 / 100</f>
        <v>8.8624189999999992</v>
      </c>
    </row>
    <row r="43" spans="1:5" x14ac:dyDescent="0.25">
      <c r="A43" s="5">
        <v>-108</v>
      </c>
      <c r="B43" s="6">
        <v>71.21449408278805</v>
      </c>
      <c r="C43" s="6">
        <f>71.214494082788 * $B$36 / 100</f>
        <v>71.214494082787994</v>
      </c>
      <c r="D43" s="6">
        <v>8.9728679999999983</v>
      </c>
      <c r="E43" s="7">
        <f>8.97286799999999 * $B$36 / 100</f>
        <v>8.9728679999999894</v>
      </c>
    </row>
    <row r="44" spans="1:5" x14ac:dyDescent="0.25">
      <c r="A44" s="5">
        <v>-101</v>
      </c>
      <c r="B44" s="6">
        <v>72.23718804564453</v>
      </c>
      <c r="C44" s="6">
        <f>72.2371880456445 * $B$36 / 100</f>
        <v>72.237188045644501</v>
      </c>
      <c r="D44" s="6">
        <v>9.1017251666666645</v>
      </c>
      <c r="E44" s="7">
        <f>9.10172516666666 * $B$36 / 100</f>
        <v>9.1017251666666592</v>
      </c>
    </row>
    <row r="45" spans="1:5" x14ac:dyDescent="0.25">
      <c r="A45" s="5">
        <v>-95</v>
      </c>
      <c r="B45" s="6">
        <v>73.00756406638564</v>
      </c>
      <c r="C45" s="6">
        <f>73.0075640663856 * $B$36 / 100</f>
        <v>73.007564066385598</v>
      </c>
      <c r="D45" s="6">
        <v>9.1987908333333319</v>
      </c>
      <c r="E45" s="7">
        <f>9.19879083333333 * $B$36 / 100</f>
        <v>9.1987908333333301</v>
      </c>
    </row>
    <row r="46" spans="1:5" x14ac:dyDescent="0.25">
      <c r="A46" s="5">
        <v>-89</v>
      </c>
      <c r="B46" s="6">
        <v>73.756696326213856</v>
      </c>
      <c r="C46" s="6">
        <f>73.7566963262138 * $B$36 / 100</f>
        <v>73.756696326213799</v>
      </c>
      <c r="D46" s="6">
        <v>9.2931798333333333</v>
      </c>
      <c r="E46" s="7">
        <f>9.29317983333333 * $B$36 / 100</f>
        <v>9.2931798333333298</v>
      </c>
    </row>
    <row r="47" spans="1:5" x14ac:dyDescent="0.25">
      <c r="A47" s="5">
        <v>-83</v>
      </c>
      <c r="B47" s="6">
        <v>74.505828586042071</v>
      </c>
      <c r="C47" s="6">
        <f>74.505828586042 * $B$36 / 100</f>
        <v>74.505828586042</v>
      </c>
      <c r="D47" s="6">
        <v>9.3875688333333329</v>
      </c>
      <c r="E47" s="7">
        <f>9.38756883333333 * $B$36 / 100</f>
        <v>9.3875688333333294</v>
      </c>
    </row>
    <row r="48" spans="1:5" x14ac:dyDescent="0.25">
      <c r="A48" s="5">
        <v>-76</v>
      </c>
      <c r="B48" s="6">
        <v>75.379816222508325</v>
      </c>
      <c r="C48" s="6">
        <f>75.3798162225083 * $B$36 / 100</f>
        <v>75.379816222508296</v>
      </c>
      <c r="D48" s="6">
        <v>9.4976893333333319</v>
      </c>
      <c r="E48" s="7">
        <f>9.49768933333333 * $B$36 / 100</f>
        <v>9.4976893333333301</v>
      </c>
    </row>
    <row r="49" spans="1:5" x14ac:dyDescent="0.25">
      <c r="A49" s="5">
        <v>-70</v>
      </c>
      <c r="B49" s="6">
        <v>76.12894848233654</v>
      </c>
      <c r="C49" s="6">
        <f>76.1289484823365 * $B$36 / 100</f>
        <v>76.128948482336497</v>
      </c>
      <c r="D49" s="6">
        <v>9.5920783333333315</v>
      </c>
      <c r="E49" s="7">
        <f>9.59207833333333 * $B$36 / 100</f>
        <v>9.5920783333333297</v>
      </c>
    </row>
    <row r="50" spans="1:5" x14ac:dyDescent="0.25">
      <c r="A50" s="5">
        <v>-64</v>
      </c>
      <c r="B50" s="6">
        <v>76.878080742164755</v>
      </c>
      <c r="C50" s="6">
        <f>76.8780807421647 * $B$36 / 100</f>
        <v>76.878080742164698</v>
      </c>
      <c r="D50" s="6">
        <v>9.6864673333333329</v>
      </c>
      <c r="E50" s="7">
        <f>9.68646733333333 * $B$36 / 100</f>
        <v>9.6864673333333293</v>
      </c>
    </row>
    <row r="51" spans="1:5" x14ac:dyDescent="0.25">
      <c r="A51" s="5">
        <v>-58</v>
      </c>
      <c r="B51" s="6">
        <v>77.62721300199297</v>
      </c>
      <c r="C51" s="6">
        <f>77.6272130019929 * $B$36 / 100</f>
        <v>77.627213001992899</v>
      </c>
      <c r="D51" s="6">
        <v>9.7808563333333325</v>
      </c>
      <c r="E51" s="7">
        <f>9.78085633333333 * $B$36 / 100</f>
        <v>9.7808563333333307</v>
      </c>
    </row>
    <row r="52" spans="1:5" x14ac:dyDescent="0.25">
      <c r="A52" s="5">
        <v>-51</v>
      </c>
      <c r="B52" s="6">
        <v>78.501200638459224</v>
      </c>
      <c r="C52" s="6">
        <f>78.5012006384592 * $B$36 / 100</f>
        <v>78.501200638459196</v>
      </c>
      <c r="D52" s="6">
        <v>9.8909768333333314</v>
      </c>
      <c r="E52" s="7">
        <f>9.89097683333333 * $B$36 / 100</f>
        <v>9.8909768333333297</v>
      </c>
    </row>
    <row r="53" spans="1:5" x14ac:dyDescent="0.25">
      <c r="A53" s="5">
        <v>-45</v>
      </c>
      <c r="B53" s="6">
        <v>79.250332898287439</v>
      </c>
      <c r="C53" s="6">
        <f>79.2503328982874 * $B$36 / 100</f>
        <v>79.250332898287397</v>
      </c>
      <c r="D53" s="6">
        <v>9.9853658333333328</v>
      </c>
      <c r="E53" s="7">
        <f>9.98536583333333 * $B$36 / 100</f>
        <v>9.9853658333333293</v>
      </c>
    </row>
    <row r="54" spans="1:5" x14ac:dyDescent="0.25">
      <c r="A54" s="5">
        <v>-39</v>
      </c>
      <c r="B54" s="6">
        <v>79.999465158115655</v>
      </c>
      <c r="C54" s="6">
        <f>79.9994651581156 * $B$36 / 100</f>
        <v>79.999465158115598</v>
      </c>
      <c r="D54" s="6">
        <v>10.079754833333331</v>
      </c>
      <c r="E54" s="7">
        <f>10.0797548333333 * $B$36 / 100</f>
        <v>10.0797548333333</v>
      </c>
    </row>
    <row r="55" spans="1:5" x14ac:dyDescent="0.25">
      <c r="A55" s="5">
        <v>-33</v>
      </c>
      <c r="B55" s="6">
        <v>80.74859741794387</v>
      </c>
      <c r="C55" s="6">
        <f>80.7485974179438 * $B$36 / 100</f>
        <v>80.748597417943799</v>
      </c>
      <c r="D55" s="6">
        <v>10.17414383333333</v>
      </c>
      <c r="E55" s="7">
        <f>10.1741438333333 * $B$36 / 100</f>
        <v>10.1741438333333</v>
      </c>
    </row>
    <row r="56" spans="1:5" x14ac:dyDescent="0.25">
      <c r="A56" s="5">
        <v>-26</v>
      </c>
      <c r="B56" s="6">
        <v>81.622585054410123</v>
      </c>
      <c r="C56" s="6">
        <f>81.6225850544101 * $B$36 / 100</f>
        <v>81.622585054410095</v>
      </c>
      <c r="D56" s="6">
        <v>10.284264333333329</v>
      </c>
      <c r="E56" s="7">
        <f>10.2842643333333 * $B$36 / 100</f>
        <v>10.284264333333301</v>
      </c>
    </row>
    <row r="57" spans="1:5" x14ac:dyDescent="0.25">
      <c r="A57" s="5">
        <v>-20</v>
      </c>
      <c r="B57" s="6">
        <v>82.371717314238339</v>
      </c>
      <c r="C57" s="6">
        <f>82.3717173142383 * $B$36 / 100</f>
        <v>82.37171731423831</v>
      </c>
      <c r="D57" s="6">
        <v>10.378653333333331</v>
      </c>
      <c r="E57" s="7">
        <f>10.3786533333333 * $B$36 / 100</f>
        <v>10.3786533333333</v>
      </c>
    </row>
    <row r="58" spans="1:5" x14ac:dyDescent="0.25">
      <c r="A58" s="5">
        <v>-14</v>
      </c>
      <c r="B58" s="6">
        <v>83.120849574066554</v>
      </c>
      <c r="C58" s="6">
        <f>83.1208495740665 * $B$36 / 100</f>
        <v>83.120849574066511</v>
      </c>
      <c r="D58" s="6">
        <v>10.47304233333333</v>
      </c>
      <c r="E58" s="7">
        <f>10.4730423333333 * $B$36 / 100</f>
        <v>10.473042333333302</v>
      </c>
    </row>
    <row r="59" spans="1:5" x14ac:dyDescent="0.25">
      <c r="A59" s="5">
        <v>-8</v>
      </c>
      <c r="B59" s="6">
        <v>83.869981833894769</v>
      </c>
      <c r="C59" s="6">
        <f>83.8699818338947 * $B$36 / 100</f>
        <v>83.869981833894684</v>
      </c>
      <c r="D59" s="6">
        <v>10.56743133333333</v>
      </c>
      <c r="E59" s="7">
        <f>10.5674313333333 * $B$36 / 100</f>
        <v>10.5674313333333</v>
      </c>
    </row>
    <row r="60" spans="1:5" x14ac:dyDescent="0.25">
      <c r="A60" s="5">
        <v>-1</v>
      </c>
      <c r="B60" s="6">
        <v>84.743969470361023</v>
      </c>
      <c r="C60" s="6">
        <f>84.743969470361 * $B$36 / 100</f>
        <v>84.743969470360994</v>
      </c>
      <c r="D60" s="6">
        <v>10.677551833333331</v>
      </c>
      <c r="E60" s="7">
        <f>10.6775518333333 * $B$36 / 100</f>
        <v>10.6775518333333</v>
      </c>
    </row>
    <row r="61" spans="1:5" x14ac:dyDescent="0.25">
      <c r="A61" s="5">
        <v>5</v>
      </c>
      <c r="B61" s="6">
        <v>85.38205479814458</v>
      </c>
      <c r="C61" s="6">
        <f>85.3820547981445 * $B$36 / 100</f>
        <v>85.382054798144495</v>
      </c>
      <c r="D61" s="6">
        <v>10.75794916666667</v>
      </c>
      <c r="E61" s="7">
        <f>10.7579491666666 * $B$36 / 100</f>
        <v>10.757949166666601</v>
      </c>
    </row>
    <row r="62" spans="1:5" x14ac:dyDescent="0.25">
      <c r="A62" s="5">
        <v>11</v>
      </c>
      <c r="B62" s="6">
        <v>85.997930739519219</v>
      </c>
      <c r="C62" s="6">
        <f>85.9979307395192 * $B$36 / 100</f>
        <v>85.997930739519191</v>
      </c>
      <c r="D62" s="6">
        <v>10.835548166666671</v>
      </c>
      <c r="E62" s="7">
        <f>10.8355481666666 * $B$36 / 100</f>
        <v>10.8355481666666</v>
      </c>
    </row>
    <row r="63" spans="1:5" x14ac:dyDescent="0.25">
      <c r="A63" s="5">
        <v>18</v>
      </c>
      <c r="B63" s="6">
        <v>86.716452671122951</v>
      </c>
      <c r="C63" s="6">
        <f>86.7164526711229 * $B$36 / 100</f>
        <v>86.716452671122894</v>
      </c>
      <c r="D63" s="6">
        <v>10.92608033333333</v>
      </c>
      <c r="E63" s="7">
        <f>10.9260803333333 * $B$36 / 100</f>
        <v>10.926080333333299</v>
      </c>
    </row>
    <row r="64" spans="1:5" x14ac:dyDescent="0.25">
      <c r="A64" s="5">
        <v>24</v>
      </c>
      <c r="B64" s="6">
        <v>87.332328612497577</v>
      </c>
      <c r="C64" s="6">
        <f>87.3323286124975 * $B$36 / 100</f>
        <v>87.33232861249752</v>
      </c>
      <c r="D64" s="6">
        <v>11.003679333333331</v>
      </c>
      <c r="E64" s="7">
        <f>11.0036793333333 * $B$36 / 100</f>
        <v>11.003679333333301</v>
      </c>
    </row>
    <row r="65" spans="1:18" x14ac:dyDescent="0.25">
      <c r="A65" s="5">
        <v>30</v>
      </c>
      <c r="B65" s="6">
        <v>87.948204553872202</v>
      </c>
      <c r="C65" s="6">
        <f>87.9482045538722 * $B$36 / 100</f>
        <v>87.948204553872202</v>
      </c>
      <c r="D65" s="6">
        <v>11.08127833333333</v>
      </c>
      <c r="E65" s="7">
        <f>11.0812783333333 * $B$36 / 100</f>
        <v>11.0812783333333</v>
      </c>
    </row>
    <row r="66" spans="1:18" x14ac:dyDescent="0.25">
      <c r="A66" s="5">
        <v>36</v>
      </c>
      <c r="B66" s="6">
        <v>88.564080495246827</v>
      </c>
      <c r="C66" s="6">
        <f>88.5640804952468 * $B$36 / 100</f>
        <v>88.564080495246799</v>
      </c>
      <c r="D66" s="6">
        <v>11.158877333333329</v>
      </c>
      <c r="E66" s="7">
        <f>11.1588773333333 * $B$36 / 100</f>
        <v>11.158877333333299</v>
      </c>
    </row>
    <row r="67" spans="1:18" x14ac:dyDescent="0.25">
      <c r="A67" s="5">
        <v>43</v>
      </c>
      <c r="B67" s="6">
        <v>89.282602426850559</v>
      </c>
      <c r="C67" s="6">
        <f>89.2826024268505 * $B$36 / 100</f>
        <v>89.282602426850502</v>
      </c>
      <c r="D67" s="6">
        <v>11.249409500000001</v>
      </c>
      <c r="E67" s="7">
        <f>11.2494094999999 * $B$36 / 100</f>
        <v>11.249409499999899</v>
      </c>
    </row>
    <row r="68" spans="1:18" x14ac:dyDescent="0.25">
      <c r="A68" s="5">
        <v>49</v>
      </c>
      <c r="B68" s="6">
        <v>89.898478368225199</v>
      </c>
      <c r="C68" s="6">
        <f>89.8984783682252 * $B$36 / 100</f>
        <v>89.898478368225199</v>
      </c>
      <c r="D68" s="6">
        <v>11.3270085</v>
      </c>
      <c r="E68" s="7">
        <f>11.3270085 * $B$36 / 100</f>
        <v>11.3270085</v>
      </c>
    </row>
    <row r="69" spans="1:18" x14ac:dyDescent="0.25">
      <c r="A69" s="5">
        <v>55</v>
      </c>
      <c r="B69" s="6">
        <v>90.514354309599824</v>
      </c>
      <c r="C69" s="6">
        <f>90.5143543095998 * $B$36 / 100</f>
        <v>90.51435430959981</v>
      </c>
      <c r="D69" s="6">
        <v>11.404607499999999</v>
      </c>
      <c r="E69" s="7">
        <f>11.4046075 * $B$36 / 100</f>
        <v>11.404607499999999</v>
      </c>
    </row>
    <row r="70" spans="1:18" x14ac:dyDescent="0.25">
      <c r="A70" s="5">
        <v>61</v>
      </c>
      <c r="B70" s="6">
        <v>91.130230250974449</v>
      </c>
      <c r="C70" s="6">
        <f>91.1302302509744 * $B$36 / 100</f>
        <v>91.130230250974407</v>
      </c>
      <c r="D70" s="6">
        <v>11.4822065</v>
      </c>
      <c r="E70" s="7">
        <f>11.4822065 * $B$36 / 100</f>
        <v>11.4822065</v>
      </c>
    </row>
    <row r="71" spans="1:18" x14ac:dyDescent="0.25">
      <c r="A71" s="5">
        <v>68</v>
      </c>
      <c r="B71" s="6">
        <v>91.848752182578181</v>
      </c>
      <c r="C71" s="6">
        <f>91.8487521825781 * $B$36 / 100</f>
        <v>91.848752182578096</v>
      </c>
      <c r="D71" s="6">
        <v>11.57273866666667</v>
      </c>
      <c r="E71" s="7">
        <f>11.5727386666666 * $B$36 / 100</f>
        <v>11.5727386666666</v>
      </c>
    </row>
    <row r="72" spans="1:18" x14ac:dyDescent="0.25">
      <c r="A72" s="5">
        <v>74</v>
      </c>
      <c r="B72" s="6">
        <v>92.464628123952807</v>
      </c>
      <c r="C72" s="6">
        <f>92.4646281239528 * $B$36 / 100</f>
        <v>92.464628123952807</v>
      </c>
      <c r="D72" s="6">
        <v>11.650337666666671</v>
      </c>
      <c r="E72" s="7">
        <f>11.6503376666666 * $B$36 / 100</f>
        <v>11.650337666666598</v>
      </c>
    </row>
    <row r="73" spans="1:18" x14ac:dyDescent="0.25">
      <c r="A73" s="8">
        <v>80</v>
      </c>
      <c r="B73" s="9">
        <v>93.080504065327446</v>
      </c>
      <c r="C73" s="9">
        <f>93.0805040653274 * $B$36 / 100</f>
        <v>93.080504065327403</v>
      </c>
      <c r="D73" s="9">
        <v>11.72793666666667</v>
      </c>
      <c r="E73" s="10">
        <f>11.7279366666666 * $B$36 / 100</f>
        <v>11.727936666666601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34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6"/>
    </row>
    <row r="82" spans="1:34" x14ac:dyDescent="0.25">
      <c r="A82" s="27" t="s">
        <v>19</v>
      </c>
      <c r="B82" s="28">
        <v>4.5</v>
      </c>
      <c r="C82" s="28">
        <v>5</v>
      </c>
      <c r="D82" s="28">
        <v>5.5</v>
      </c>
      <c r="E82" s="28">
        <v>6</v>
      </c>
      <c r="F82" s="28">
        <v>6.5</v>
      </c>
      <c r="G82" s="28">
        <v>7</v>
      </c>
      <c r="H82" s="28">
        <v>7.5</v>
      </c>
      <c r="I82" s="28">
        <v>8</v>
      </c>
      <c r="J82" s="28">
        <v>8.5</v>
      </c>
      <c r="K82" s="28">
        <v>9</v>
      </c>
      <c r="L82" s="28">
        <v>9.5</v>
      </c>
      <c r="M82" s="28">
        <v>10</v>
      </c>
      <c r="N82" s="28">
        <v>10.5</v>
      </c>
      <c r="O82" s="28">
        <v>11</v>
      </c>
      <c r="P82" s="28">
        <v>11.5</v>
      </c>
      <c r="Q82" s="28">
        <v>12</v>
      </c>
      <c r="R82" s="28">
        <v>12.5</v>
      </c>
      <c r="S82" s="28">
        <v>13</v>
      </c>
      <c r="T82" s="28">
        <v>13.5</v>
      </c>
      <c r="U82" s="28">
        <v>14</v>
      </c>
      <c r="V82" s="28">
        <v>14.5</v>
      </c>
      <c r="W82" s="28">
        <v>15</v>
      </c>
      <c r="X82" s="28">
        <v>15.5</v>
      </c>
      <c r="Y82" s="28">
        <v>16</v>
      </c>
      <c r="Z82" s="28">
        <v>16.5</v>
      </c>
      <c r="AA82" s="28">
        <v>17</v>
      </c>
      <c r="AB82" s="28">
        <v>17.5</v>
      </c>
      <c r="AC82" s="28">
        <v>18</v>
      </c>
      <c r="AD82" s="28">
        <v>18.5</v>
      </c>
      <c r="AE82" s="28">
        <v>19</v>
      </c>
      <c r="AF82" s="28">
        <v>19.5</v>
      </c>
      <c r="AG82" s="28">
        <v>20</v>
      </c>
      <c r="AH82" s="29">
        <v>20.5</v>
      </c>
    </row>
    <row r="83" spans="1:34" x14ac:dyDescent="0.25">
      <c r="A83" s="30">
        <v>-120</v>
      </c>
      <c r="B83" s="31">
        <v>4.3146400404853784</v>
      </c>
      <c r="C83" s="31">
        <v>3.8523571595723598</v>
      </c>
      <c r="D83" s="31">
        <v>3.4434802737938521</v>
      </c>
      <c r="E83" s="31">
        <v>3.0833456117482081</v>
      </c>
      <c r="F83" s="31">
        <v>2.7675027461305182</v>
      </c>
      <c r="G83" s="31">
        <v>2.491714593732627</v>
      </c>
      <c r="H83" s="31">
        <v>2.2519574154431208</v>
      </c>
      <c r="I83" s="31">
        <v>2.0444208162473352</v>
      </c>
      <c r="J83" s="31">
        <v>1.865507745227353</v>
      </c>
      <c r="K83" s="31">
        <v>1.7118344955619991</v>
      </c>
      <c r="L83" s="31">
        <v>1.580230704526852</v>
      </c>
      <c r="M83" s="31">
        <v>1.4677393534942389</v>
      </c>
      <c r="N83" s="31">
        <v>1.371616767933219</v>
      </c>
      <c r="O83" s="31">
        <v>1.2893326174096209</v>
      </c>
      <c r="P83" s="31">
        <v>1.2185699155859999</v>
      </c>
      <c r="Q83" s="31">
        <v>1.157225020221667</v>
      </c>
      <c r="R83" s="31">
        <v>1.103407633172677</v>
      </c>
      <c r="S83" s="31">
        <v>1.055440800391839</v>
      </c>
      <c r="T83" s="31">
        <v>1.011860911928705</v>
      </c>
      <c r="U83" s="31">
        <v>0.97141770192956389</v>
      </c>
      <c r="V83" s="31">
        <v>0.9330742486374658</v>
      </c>
      <c r="W83" s="31">
        <v>0.89600697439220345</v>
      </c>
      <c r="X83" s="31">
        <v>0.85960564563030861</v>
      </c>
      <c r="Y83" s="31">
        <v>0.82347337288508304</v>
      </c>
      <c r="Z83" s="31">
        <v>0.78742661078653609</v>
      </c>
      <c r="AA83" s="31">
        <v>0.75149515806147016</v>
      </c>
      <c r="AB83" s="31">
        <v>0.71592215753338284</v>
      </c>
      <c r="AC83" s="31">
        <v>0.68116409612257578</v>
      </c>
      <c r="AD83" s="31">
        <v>0.64789080484604278</v>
      </c>
      <c r="AE83" s="31">
        <v>0.61698545881757028</v>
      </c>
      <c r="AF83" s="31">
        <v>0.58954457724766141</v>
      </c>
      <c r="AG83" s="31">
        <v>0.56687802344358573</v>
      </c>
      <c r="AH83" s="32">
        <v>0.55050900480934217</v>
      </c>
    </row>
    <row r="84" spans="1:34" x14ac:dyDescent="0.25">
      <c r="A84" s="30">
        <v>-114</v>
      </c>
      <c r="B84" s="31">
        <v>4.3400437384187276</v>
      </c>
      <c r="C84" s="31">
        <v>3.874828924167522</v>
      </c>
      <c r="D84" s="31">
        <v>3.4632819860611179</v>
      </c>
      <c r="E84" s="31">
        <v>3.1007271887676611</v>
      </c>
      <c r="F84" s="31">
        <v>2.7827021410520372</v>
      </c>
      <c r="G84" s="31">
        <v>2.504957795775884</v>
      </c>
      <c r="H84" s="31">
        <v>2.2634584498975832</v>
      </c>
      <c r="I84" s="31">
        <v>2.054381744472261</v>
      </c>
      <c r="J84" s="31">
        <v>1.8741186646518011</v>
      </c>
      <c r="K84" s="31">
        <v>1.719273539684816</v>
      </c>
      <c r="L84" s="31">
        <v>1.5866640429166841</v>
      </c>
      <c r="M84" s="31">
        <v>1.4733211917895199</v>
      </c>
      <c r="N84" s="31">
        <v>1.3764893478421829</v>
      </c>
      <c r="O84" s="31">
        <v>1.293626216710295</v>
      </c>
      <c r="P84" s="31">
        <v>1.222402848126205</v>
      </c>
      <c r="Q84" s="31">
        <v>1.160703635919015</v>
      </c>
      <c r="R84" s="31">
        <v>1.1066263180145759</v>
      </c>
      <c r="S84" s="31">
        <v>1.0584819764355</v>
      </c>
      <c r="T84" s="31">
        <v>1.0147950373011221</v>
      </c>
      <c r="U84" s="31">
        <v>0.97430327082753265</v>
      </c>
      <c r="V84" s="31">
        <v>0.93595779132756363</v>
      </c>
      <c r="W84" s="31">
        <v>0.89892305721081911</v>
      </c>
      <c r="X84" s="31">
        <v>0.86257687098361635</v>
      </c>
      <c r="Y84" s="31">
        <v>0.82651037924904336</v>
      </c>
      <c r="Z84" s="31">
        <v>0.79052807270691794</v>
      </c>
      <c r="AA84" s="31">
        <v>0.75464778615383044</v>
      </c>
      <c r="AB84" s="31">
        <v>0.71910069848306968</v>
      </c>
      <c r="AC84" s="31">
        <v>0.68433133268473856</v>
      </c>
      <c r="AD84" s="31">
        <v>0.65099755584563479</v>
      </c>
      <c r="AE84" s="31">
        <v>0.61997057914930676</v>
      </c>
      <c r="AF84" s="31">
        <v>0.59233495787608348</v>
      </c>
      <c r="AG84" s="31">
        <v>0.56938859140300835</v>
      </c>
      <c r="AH84" s="32">
        <v>0.55264272320389196</v>
      </c>
    </row>
    <row r="85" spans="1:34" x14ac:dyDescent="0.25">
      <c r="A85" s="30">
        <v>-108</v>
      </c>
      <c r="B85" s="31">
        <v>4.3657969828448806</v>
      </c>
      <c r="C85" s="31">
        <v>3.8976259533371609</v>
      </c>
      <c r="D85" s="31">
        <v>3.4833856533003078</v>
      </c>
      <c r="E85" s="31">
        <v>3.118388383472257</v>
      </c>
      <c r="F85" s="31">
        <v>2.7981597886876899</v>
      </c>
      <c r="G85" s="31">
        <v>2.5184388578780368</v>
      </c>
      <c r="H85" s="31">
        <v>2.275177924071476</v>
      </c>
      <c r="I85" s="31">
        <v>2.064542664392929</v>
      </c>
      <c r="J85" s="31">
        <v>1.8829121000640681</v>
      </c>
      <c r="K85" s="31">
        <v>1.726878596403306</v>
      </c>
      <c r="L85" s="31">
        <v>1.59324786282581</v>
      </c>
      <c r="M85" s="31">
        <v>1.4790389528434971</v>
      </c>
      <c r="N85" s="31">
        <v>1.381484264065012</v>
      </c>
      <c r="O85" s="31">
        <v>1.2980295381957749</v>
      </c>
      <c r="P85" s="31">
        <v>1.2263338610379291</v>
      </c>
      <c r="Q85" s="31">
        <v>1.164269662490365</v>
      </c>
      <c r="R85" s="31">
        <v>1.1099227165487491</v>
      </c>
      <c r="S85" s="31">
        <v>1.0615921413054541</v>
      </c>
      <c r="T85" s="31">
        <v>1.017790398949634</v>
      </c>
      <c r="U85" s="31">
        <v>0.97724329576716806</v>
      </c>
      <c r="V85" s="31">
        <v>0.9388899821406903</v>
      </c>
      <c r="W85" s="31">
        <v>0.90188295254957163</v>
      </c>
      <c r="X85" s="31">
        <v>0.86558804556995117</v>
      </c>
      <c r="Y85" s="31">
        <v>0.82958444387470465</v>
      </c>
      <c r="Z85" s="31">
        <v>0.79366467423344211</v>
      </c>
      <c r="AA85" s="31">
        <v>0.75783460751253884</v>
      </c>
      <c r="AB85" s="31">
        <v>0.72231345867509766</v>
      </c>
      <c r="AC85" s="31">
        <v>0.68753378678099608</v>
      </c>
      <c r="AD85" s="31">
        <v>0.6541414949868275</v>
      </c>
      <c r="AE85" s="31">
        <v>0.6229958305459502</v>
      </c>
      <c r="AF85" s="31">
        <v>0.59516938480848602</v>
      </c>
      <c r="AG85" s="31">
        <v>0.57194809322126283</v>
      </c>
      <c r="AH85" s="32">
        <v>0.55483123532787815</v>
      </c>
    </row>
    <row r="86" spans="1:34" x14ac:dyDescent="0.25">
      <c r="A86" s="30">
        <v>-101</v>
      </c>
      <c r="B86" s="31">
        <v>4.396278085509258</v>
      </c>
      <c r="C86" s="31">
        <v>3.9246275954361112</v>
      </c>
      <c r="D86" s="31">
        <v>3.5072157259466659</v>
      </c>
      <c r="E86" s="31">
        <v>3.139340819860291</v>
      </c>
      <c r="F86" s="31">
        <v>2.8165145640930942</v>
      </c>
      <c r="G86" s="31">
        <v>2.534461989657931</v>
      </c>
      <c r="H86" s="31">
        <v>2.2891214716644059</v>
      </c>
      <c r="I86" s="31">
        <v>2.0766447293188661</v>
      </c>
      <c r="J86" s="31">
        <v>1.8933968259244149</v>
      </c>
      <c r="K86" s="31">
        <v>1.735956168880886</v>
      </c>
      <c r="L86" s="31">
        <v>1.6011145096848789</v>
      </c>
      <c r="M86" s="31">
        <v>1.4858769439297319</v>
      </c>
      <c r="N86" s="31">
        <v>1.3874619113055211</v>
      </c>
      <c r="O86" s="31">
        <v>1.3033011955990921</v>
      </c>
      <c r="P86" s="31">
        <v>1.23103992469401</v>
      </c>
      <c r="Q86" s="31">
        <v>1.1685365705706059</v>
      </c>
      <c r="R86" s="31">
        <v>1.11386294930595</v>
      </c>
      <c r="S86" s="31">
        <v>1.065304221073861</v>
      </c>
      <c r="T86" s="31">
        <v>1.021358890144912</v>
      </c>
      <c r="U86" s="31">
        <v>0.98073880488640863</v>
      </c>
      <c r="V86" s="31">
        <v>0.94236915776240848</v>
      </c>
      <c r="W86" s="31">
        <v>0.90538848533372462</v>
      </c>
      <c r="X86" s="31">
        <v>0.86914866825790671</v>
      </c>
      <c r="Y86" s="31">
        <v>0.83321493128925861</v>
      </c>
      <c r="Z86" s="31">
        <v>0.7973658432788272</v>
      </c>
      <c r="AA86" s="31">
        <v>0.76159331717440359</v>
      </c>
      <c r="AB86" s="31">
        <v>0.72610261002051857</v>
      </c>
      <c r="AC86" s="31">
        <v>0.69131232295848122</v>
      </c>
      <c r="AD86" s="31">
        <v>0.65785440122632366</v>
      </c>
      <c r="AE86" s="31">
        <v>0.62657413415880492</v>
      </c>
      <c r="AF86" s="31">
        <v>0.59853015518748276</v>
      </c>
      <c r="AG86" s="31">
        <v>0.57499444184061599</v>
      </c>
      <c r="AH86" s="32">
        <v>0.5574523157432123</v>
      </c>
    </row>
    <row r="87" spans="1:34" x14ac:dyDescent="0.25">
      <c r="A87" s="30">
        <v>-95</v>
      </c>
      <c r="B87" s="31">
        <v>4.4227729728367686</v>
      </c>
      <c r="C87" s="31">
        <v>3.948114034377058</v>
      </c>
      <c r="D87" s="31">
        <v>3.5279586765112838</v>
      </c>
      <c r="E87" s="31">
        <v>3.157593278128612</v>
      </c>
      <c r="F87" s="31">
        <v>2.8325175622149379</v>
      </c>
      <c r="G87" s="31">
        <v>2.548444595852918</v>
      </c>
      <c r="H87" s="31">
        <v>2.3013007902219478</v>
      </c>
      <c r="I87" s="31">
        <v>2.087225900598169</v>
      </c>
      <c r="J87" s="31">
        <v>1.9025730263544809</v>
      </c>
      <c r="K87" s="31">
        <v>1.7439086109605091</v>
      </c>
      <c r="L87" s="31">
        <v>1.6080124419826489</v>
      </c>
      <c r="M87" s="31">
        <v>1.491877651084035</v>
      </c>
      <c r="N87" s="31">
        <v>1.3927107140245301</v>
      </c>
      <c r="O87" s="31">
        <v>1.30793145066078</v>
      </c>
      <c r="P87" s="31">
        <v>1.235173024946147</v>
      </c>
      <c r="Q87" s="31">
        <v>1.17228194493075</v>
      </c>
      <c r="R87" s="31">
        <v>1.117318062761455</v>
      </c>
      <c r="S87" s="31">
        <v>1.0685545746818821</v>
      </c>
      <c r="T87" s="31">
        <v>1.0244780210323861</v>
      </c>
      <c r="U87" s="31">
        <v>0.98378828625007331</v>
      </c>
      <c r="V87" s="31">
        <v>0.94539859886879551</v>
      </c>
      <c r="W87" s="31">
        <v>0.9084355315191609</v>
      </c>
      <c r="X87" s="31">
        <v>0.87223900092851281</v>
      </c>
      <c r="Y87" s="31">
        <v>0.83636226792095436</v>
      </c>
      <c r="Z87" s="31">
        <v>0.80057193741731325</v>
      </c>
      <c r="AA87" s="31">
        <v>0.76484795843519038</v>
      </c>
      <c r="AB87" s="31">
        <v>0.72938362408890212</v>
      </c>
      <c r="AC87" s="31">
        <v>0.69458557158955625</v>
      </c>
      <c r="AD87" s="31">
        <v>0.66107378224495517</v>
      </c>
      <c r="AE87" s="31">
        <v>0.62968158145969955</v>
      </c>
      <c r="AF87" s="31">
        <v>0.60145563873511065</v>
      </c>
      <c r="AG87" s="31">
        <v>0.57765596766923721</v>
      </c>
      <c r="AH87" s="32">
        <v>0.55975592595690316</v>
      </c>
    </row>
    <row r="88" spans="1:34" x14ac:dyDescent="0.25">
      <c r="A88" s="30">
        <v>-89</v>
      </c>
      <c r="B88" s="31">
        <v>4.4496030423813542</v>
      </c>
      <c r="C88" s="31">
        <v>3.971911722256436</v>
      </c>
      <c r="D88" s="31">
        <v>3.5489899150514632</v>
      </c>
      <c r="E88" s="31">
        <v>3.1761120357253909</v>
      </c>
      <c r="F88" s="31">
        <v>2.8487658433339171</v>
      </c>
      <c r="G88" s="31">
        <v>2.562652441029484</v>
      </c>
      <c r="H88" s="31">
        <v>2.313686276061286</v>
      </c>
      <c r="I88" s="31">
        <v>2.0979951397752612</v>
      </c>
      <c r="J88" s="31">
        <v>1.9119201676140949</v>
      </c>
      <c r="K88" s="31">
        <v>1.7520158391172149</v>
      </c>
      <c r="L88" s="31">
        <v>1.6150499779208101</v>
      </c>
      <c r="M88" s="31">
        <v>1.498003751757806</v>
      </c>
      <c r="N88" s="31">
        <v>1.398071672457859</v>
      </c>
      <c r="O88" s="31">
        <v>1.312661595947415</v>
      </c>
      <c r="P88" s="31">
        <v>1.239394722249624</v>
      </c>
      <c r="Q88" s="31">
        <v>1.1761055954844011</v>
      </c>
      <c r="R88" s="31">
        <v>1.12084210386841</v>
      </c>
      <c r="S88" s="31">
        <v>1.071865479715058</v>
      </c>
      <c r="T88" s="31">
        <v>1.027650299434508</v>
      </c>
      <c r="U88" s="31">
        <v>0.98688448353364233</v>
      </c>
      <c r="V88" s="31">
        <v>0.948469296616123</v>
      </c>
      <c r="W88" s="31">
        <v>0.91151934738234719</v>
      </c>
      <c r="X88" s="31">
        <v>0.87536258862944272</v>
      </c>
      <c r="Y88" s="31">
        <v>0.83954031725131084</v>
      </c>
      <c r="Z88" s="31">
        <v>0.80380717423858161</v>
      </c>
      <c r="AA88" s="31">
        <v>0.76813114467864818</v>
      </c>
      <c r="AB88" s="31">
        <v>0.73269355775562417</v>
      </c>
      <c r="AC88" s="31">
        <v>0.69788908675039529</v>
      </c>
      <c r="AD88" s="31">
        <v>0.66432574904058939</v>
      </c>
      <c r="AE88" s="31">
        <v>0.6328249061005522</v>
      </c>
      <c r="AF88" s="31">
        <v>0.60442126350144687</v>
      </c>
      <c r="AG88" s="31">
        <v>0.58036287091108829</v>
      </c>
      <c r="AH88" s="32">
        <v>0.56211112209412661</v>
      </c>
    </row>
    <row r="89" spans="1:34" x14ac:dyDescent="0.25">
      <c r="A89" s="30">
        <v>-83</v>
      </c>
      <c r="B89" s="31">
        <v>4.4767638861993468</v>
      </c>
      <c r="C89" s="31">
        <v>3.996016361227317</v>
      </c>
      <c r="D89" s="31">
        <v>3.5703052538170148</v>
      </c>
      <c r="E89" s="31">
        <v>3.194893014997187</v>
      </c>
      <c r="F89" s="31">
        <v>2.8652554398933239</v>
      </c>
      <c r="G89" s="31">
        <v>2.577081667727664</v>
      </c>
      <c r="H89" s="31">
        <v>2.326274181819199</v>
      </c>
      <c r="I89" s="31">
        <v>2.108948809583655</v>
      </c>
      <c r="J89" s="31">
        <v>1.9214347225335191</v>
      </c>
      <c r="K89" s="31">
        <v>1.7602744362780061</v>
      </c>
      <c r="L89" s="31">
        <v>1.622223810523103</v>
      </c>
      <c r="M89" s="31">
        <v>1.504252049071525</v>
      </c>
      <c r="N89" s="31">
        <v>1.403541699822733</v>
      </c>
      <c r="O89" s="31">
        <v>1.317488654772959</v>
      </c>
      <c r="P89" s="31">
        <v>1.2437021500151491</v>
      </c>
      <c r="Q89" s="31">
        <v>1.18000476573901</v>
      </c>
      <c r="R89" s="31">
        <v>1.1244324262310019</v>
      </c>
      <c r="S89" s="31">
        <v>1.075234399874335</v>
      </c>
      <c r="T89" s="31">
        <v>1.030873299148944</v>
      </c>
      <c r="U89" s="31">
        <v>0.99002508063153338</v>
      </c>
      <c r="V89" s="31">
        <v>0.95157904499553858</v>
      </c>
      <c r="W89" s="31">
        <v>0.91463783701115442</v>
      </c>
      <c r="X89" s="31">
        <v>0.87851744554531019</v>
      </c>
      <c r="Y89" s="31">
        <v>0.84274720356170696</v>
      </c>
      <c r="Z89" s="31">
        <v>0.80706978812075281</v>
      </c>
      <c r="AA89" s="31">
        <v>0.77144122037964291</v>
      </c>
      <c r="AB89" s="31">
        <v>0.73603086559228004</v>
      </c>
      <c r="AC89" s="31">
        <v>0.7012214331093567</v>
      </c>
      <c r="AD89" s="31">
        <v>0.66760897637828598</v>
      </c>
      <c r="AE89" s="31">
        <v>0.63600289294321766</v>
      </c>
      <c r="AF89" s="31">
        <v>0.60742592444507781</v>
      </c>
      <c r="AG89" s="31">
        <v>0.58311415662151589</v>
      </c>
      <c r="AH89" s="32">
        <v>0.56451701930695108</v>
      </c>
    </row>
    <row r="90" spans="1:34" x14ac:dyDescent="0.25">
      <c r="A90" s="30">
        <v>-76</v>
      </c>
      <c r="B90" s="31">
        <v>4.5088638040681737</v>
      </c>
      <c r="C90" s="31">
        <v>4.0245207438002168</v>
      </c>
      <c r="D90" s="31">
        <v>3.595526718741834</v>
      </c>
      <c r="E90" s="31">
        <v>3.217130222003191</v>
      </c>
      <c r="F90" s="31">
        <v>2.8847930907912138</v>
      </c>
      <c r="G90" s="31">
        <v>2.5941905064095678</v>
      </c>
      <c r="H90" s="31">
        <v>2.3412109942586619</v>
      </c>
      <c r="I90" s="31">
        <v>2.121956423835659</v>
      </c>
      <c r="J90" s="31">
        <v>1.9327420087344629</v>
      </c>
      <c r="K90" s="31">
        <v>1.7700963066457249</v>
      </c>
      <c r="L90" s="31">
        <v>1.6307612193568539</v>
      </c>
      <c r="M90" s="31">
        <v>1.511691992751991</v>
      </c>
      <c r="N90" s="31">
        <v>1.410057216812024</v>
      </c>
      <c r="O90" s="31">
        <v>1.323238825614613</v>
      </c>
      <c r="P90" s="31">
        <v>1.2488320973341289</v>
      </c>
      <c r="Q90" s="31">
        <v>1.184645654241709</v>
      </c>
      <c r="R90" s="31">
        <v>1.1287014627052341</v>
      </c>
      <c r="S90" s="31">
        <v>1.0792348331893451</v>
      </c>
      <c r="T90" s="31">
        <v>1.0346944202554029</v>
      </c>
      <c r="U90" s="31">
        <v>0.99374222256154277</v>
      </c>
      <c r="V90" s="31">
        <v>0.95525358286261153</v>
      </c>
      <c r="W90" s="31">
        <v>0.9183171880102502</v>
      </c>
      <c r="X90" s="31">
        <v>0.88223506895281389</v>
      </c>
      <c r="Y90" s="31">
        <v>0.84652260073540464</v>
      </c>
      <c r="Z90" s="31">
        <v>0.81090850249988133</v>
      </c>
      <c r="AA90" s="31">
        <v>0.77533483748486076</v>
      </c>
      <c r="AB90" s="31">
        <v>0.73995701302567696</v>
      </c>
      <c r="AC90" s="31">
        <v>0.70514378055443672</v>
      </c>
      <c r="AD90" s="31">
        <v>0.67147723559997985</v>
      </c>
      <c r="AE90" s="31">
        <v>0.63975281778789439</v>
      </c>
      <c r="AF90" s="31">
        <v>0.61097931084053436</v>
      </c>
      <c r="AG90" s="31">
        <v>0.58637884257696626</v>
      </c>
      <c r="AH90" s="32">
        <v>0.56738688491302369</v>
      </c>
    </row>
    <row r="91" spans="1:34" x14ac:dyDescent="0.25">
      <c r="A91" s="30">
        <v>-70</v>
      </c>
      <c r="B91" s="31">
        <v>4.5367264968515801</v>
      </c>
      <c r="C91" s="31">
        <v>4.0492759925353834</v>
      </c>
      <c r="D91" s="31">
        <v>3.6174435347547051</v>
      </c>
      <c r="E91" s="31">
        <v>3.236465652689521</v>
      </c>
      <c r="F91" s="31">
        <v>2.901792219616544</v>
      </c>
      <c r="G91" s="31">
        <v>2.6090864529092288</v>
      </c>
      <c r="H91" s="31">
        <v>2.3542249140377889</v>
      </c>
      <c r="I91" s="31">
        <v>2.1332975085691719</v>
      </c>
      <c r="J91" s="31">
        <v>1.9426074861670859</v>
      </c>
      <c r="K91" s="31">
        <v>1.7786714405919699</v>
      </c>
      <c r="L91" s="31">
        <v>1.6382193097010229</v>
      </c>
      <c r="M91" s="31">
        <v>1.5181943754481939</v>
      </c>
      <c r="N91" s="31">
        <v>1.415753263884155</v>
      </c>
      <c r="O91" s="31">
        <v>1.3282659451563561</v>
      </c>
      <c r="P91" s="31">
        <v>1.2533157335089731</v>
      </c>
      <c r="Q91" s="31">
        <v>1.1886992872829309</v>
      </c>
      <c r="R91" s="31">
        <v>1.1324266089159121</v>
      </c>
      <c r="S91" s="31">
        <v>1.0827210449423419</v>
      </c>
      <c r="T91" s="31">
        <v>1.038019285993381</v>
      </c>
      <c r="U91" s="31">
        <v>0.99697136679694776</v>
      </c>
      <c r="V91" s="31">
        <v>0.95844066617771162</v>
      </c>
      <c r="W91" s="31">
        <v>0.92150390705707697</v>
      </c>
      <c r="X91" s="31">
        <v>0.88545115645320738</v>
      </c>
      <c r="Y91" s="31">
        <v>0.84978582548100523</v>
      </c>
      <c r="Z91" s="31">
        <v>0.8142246693521108</v>
      </c>
      <c r="AA91" s="31">
        <v>0.77869778737494511</v>
      </c>
      <c r="AB91" s="31">
        <v>0.74334862295461879</v>
      </c>
      <c r="AC91" s="31">
        <v>0.70853396359306442</v>
      </c>
      <c r="AD91" s="31">
        <v>0.67482394088888142</v>
      </c>
      <c r="AE91" s="31">
        <v>0.64300203053747407</v>
      </c>
      <c r="AF91" s="31">
        <v>0.61406505233098252</v>
      </c>
      <c r="AG91" s="31">
        <v>0.58922317015826675</v>
      </c>
      <c r="AH91" s="32">
        <v>0.56989989200497604</v>
      </c>
    </row>
    <row r="92" spans="1:34" x14ac:dyDescent="0.25">
      <c r="A92" s="30">
        <v>-64</v>
      </c>
      <c r="B92" s="31">
        <v>4.5649064112075131</v>
      </c>
      <c r="C92" s="31">
        <v>4.0743249883008499</v>
      </c>
      <c r="D92" s="31">
        <v>3.639631595571434</v>
      </c>
      <c r="E92" s="31">
        <v>3.2560507982690319</v>
      </c>
      <c r="F92" s="31">
        <v>2.9190205057401459</v>
      </c>
      <c r="G92" s="31">
        <v>2.6241919714280368</v>
      </c>
      <c r="H92" s="31">
        <v>2.3674297928727031</v>
      </c>
      <c r="I92" s="31">
        <v>2.144811911710887</v>
      </c>
      <c r="J92" s="31">
        <v>1.9526296136760961</v>
      </c>
      <c r="K92" s="31">
        <v>1.787387528598559</v>
      </c>
      <c r="L92" s="31">
        <v>1.6458036304052719</v>
      </c>
      <c r="M92" s="31">
        <v>1.5248092371199711</v>
      </c>
      <c r="N92" s="31">
        <v>1.4215490108631299</v>
      </c>
      <c r="O92" s="31">
        <v>1.3333809578519979</v>
      </c>
      <c r="P92" s="31">
        <v>1.2578764284005339</v>
      </c>
      <c r="Q92" s="31">
        <v>1.1928201169194661</v>
      </c>
      <c r="R92" s="31">
        <v>1.1362100619162621</v>
      </c>
      <c r="S92" s="31">
        <v>1.0862576459951441</v>
      </c>
      <c r="T92" s="31">
        <v>1.041387595857074</v>
      </c>
      <c r="U92" s="31">
        <v>1.000237982299762</v>
      </c>
      <c r="V92" s="31">
        <v>0.96166022021766451</v>
      </c>
      <c r="W92" s="31">
        <v>0.92471906860198461</v>
      </c>
      <c r="X92" s="31">
        <v>0.88869263054067948</v>
      </c>
      <c r="Y92" s="31">
        <v>0.85307235321844888</v>
      </c>
      <c r="Z92" s="31">
        <v>0.81756302791673519</v>
      </c>
      <c r="AA92" s="31">
        <v>0.7820827900137296</v>
      </c>
      <c r="AB92" s="31">
        <v>0.74676311898435932</v>
      </c>
      <c r="AC92" s="31">
        <v>0.7119488384003263</v>
      </c>
      <c r="AD92" s="31">
        <v>0.6781981159300654</v>
      </c>
      <c r="AE92" s="31">
        <v>0.64628246333874628</v>
      </c>
      <c r="AF92" s="31">
        <v>0.61718673648829281</v>
      </c>
      <c r="AG92" s="31">
        <v>0.59210913533739162</v>
      </c>
      <c r="AH92" s="32">
        <v>0.57246120394146138</v>
      </c>
    </row>
    <row r="93" spans="1:34" x14ac:dyDescent="0.25">
      <c r="A93" s="30">
        <v>-58</v>
      </c>
      <c r="B93" s="31">
        <v>4.5933993954790981</v>
      </c>
      <c r="C93" s="31">
        <v>4.0996636895364897</v>
      </c>
      <c r="D93" s="31">
        <v>3.6620869697286271</v>
      </c>
      <c r="E93" s="31">
        <v>3.2758818373750689</v>
      </c>
      <c r="F93" s="31">
        <v>2.9364742378921171</v>
      </c>
      <c r="G93" s="31">
        <v>2.6395034607928198</v>
      </c>
      <c r="H93" s="31">
        <v>2.380822139686972</v>
      </c>
      <c r="I93" s="31">
        <v>2.1564962522811149</v>
      </c>
      <c r="J93" s="31">
        <v>1.962805120378543</v>
      </c>
      <c r="K93" s="31">
        <v>1.7962414098792849</v>
      </c>
      <c r="L93" s="31">
        <v>1.653511130780126</v>
      </c>
      <c r="M93" s="31">
        <v>1.531533637174602</v>
      </c>
      <c r="N93" s="31">
        <v>1.42744162725298</v>
      </c>
      <c r="O93" s="31">
        <v>1.3385811433022989</v>
      </c>
      <c r="P93" s="31">
        <v>1.262511571706316</v>
      </c>
      <c r="Q93" s="31">
        <v>1.1970056429455469</v>
      </c>
      <c r="R93" s="31">
        <v>1.140049431597266</v>
      </c>
      <c r="S93" s="31">
        <v>1.0898423563354831</v>
      </c>
      <c r="T93" s="31">
        <v>1.044797179930957</v>
      </c>
      <c r="U93" s="31">
        <v>1.0035400092511819</v>
      </c>
      <c r="V93" s="31">
        <v>0.96491029526042393</v>
      </c>
      <c r="W93" s="31">
        <v>0.92796083301967436</v>
      </c>
      <c r="X93" s="31">
        <v>0.89195776168667096</v>
      </c>
      <c r="Y93" s="31">
        <v>0.85638056451592715</v>
      </c>
      <c r="Z93" s="31">
        <v>0.82092206885866437</v>
      </c>
      <c r="AA93" s="31">
        <v>0.78548844616287983</v>
      </c>
      <c r="AB93" s="31">
        <v>0.75019921197329065</v>
      </c>
      <c r="AC93" s="31">
        <v>0.71538722593139803</v>
      </c>
      <c r="AD93" s="31">
        <v>0.68159869177542232</v>
      </c>
      <c r="AE93" s="31">
        <v>0.64959315734032363</v>
      </c>
      <c r="AF93" s="31">
        <v>0.62034351455784198</v>
      </c>
      <c r="AG93" s="31">
        <v>0.59503599945644248</v>
      </c>
      <c r="AH93" s="32">
        <v>0.57507019216132726</v>
      </c>
    </row>
    <row r="94" spans="1:34" x14ac:dyDescent="0.25">
      <c r="A94" s="30">
        <v>-51</v>
      </c>
      <c r="B94" s="31">
        <v>4.6270314427828572</v>
      </c>
      <c r="C94" s="31">
        <v>4.1295863567825544</v>
      </c>
      <c r="D94" s="31">
        <v>3.6886176010998422</v>
      </c>
      <c r="E94" s="31">
        <v>3.299323819135711</v>
      </c>
      <c r="F94" s="31">
        <v>2.957116998387888</v>
      </c>
      <c r="G94" s="31">
        <v>2.6576224704508471</v>
      </c>
      <c r="H94" s="31">
        <v>2.396678911015814</v>
      </c>
      <c r="I94" s="31">
        <v>2.170338339870749</v>
      </c>
      <c r="J94" s="31">
        <v>1.9748661209003791</v>
      </c>
      <c r="K94" s="31">
        <v>1.8067409620861581</v>
      </c>
      <c r="L94" s="31">
        <v>1.6626549155063</v>
      </c>
      <c r="M94" s="31">
        <v>1.539513377335767</v>
      </c>
      <c r="N94" s="31">
        <v>1.434435087846248</v>
      </c>
      <c r="O94" s="31">
        <v>1.3447521314062081</v>
      </c>
      <c r="P94" s="31">
        <v>1.2680099364808419</v>
      </c>
      <c r="Q94" s="31">
        <v>1.2019672756320829</v>
      </c>
      <c r="R94" s="31">
        <v>1.1445962655186319</v>
      </c>
      <c r="S94" s="31">
        <v>1.0940823668959261</v>
      </c>
      <c r="T94" s="31">
        <v>1.04882438461615</v>
      </c>
      <c r="U94" s="31">
        <v>1.0074344676282361</v>
      </c>
      <c r="V94" s="31">
        <v>0.96873810897785251</v>
      </c>
      <c r="W94" s="31">
        <v>0.931774145807444</v>
      </c>
      <c r="X94" s="31">
        <v>0.8957947593561596</v>
      </c>
      <c r="Y94" s="31">
        <v>0.86026547495994166</v>
      </c>
      <c r="Z94" s="31">
        <v>0.82486516205144156</v>
      </c>
      <c r="AA94" s="31">
        <v>0.78948603416007923</v>
      </c>
      <c r="AB94" s="31">
        <v>0.75423364891200428</v>
      </c>
      <c r="AC94" s="31">
        <v>0.71942690803014564</v>
      </c>
      <c r="AD94" s="31">
        <v>0.6855980573341256</v>
      </c>
      <c r="AE94" s="31">
        <v>0.65349268674037486</v>
      </c>
      <c r="AF94" s="31">
        <v>0.6240697302620255</v>
      </c>
      <c r="AG94" s="31">
        <v>0.59850146600896903</v>
      </c>
      <c r="AH94" s="32">
        <v>0.57817351618785651</v>
      </c>
    </row>
    <row r="95" spans="1:34" x14ac:dyDescent="0.25">
      <c r="A95" s="30">
        <v>-45</v>
      </c>
      <c r="B95" s="31">
        <v>4.6561887957841206</v>
      </c>
      <c r="C95" s="31">
        <v>4.1555391814756506</v>
      </c>
      <c r="D95" s="31">
        <v>3.7116389601264528</v>
      </c>
      <c r="E95" s="31">
        <v>3.3196748112072991</v>
      </c>
      <c r="F95" s="31">
        <v>2.975046758285711</v>
      </c>
      <c r="G95" s="31">
        <v>2.6733681690259612</v>
      </c>
      <c r="H95" s="31">
        <v>2.4104657551890649</v>
      </c>
      <c r="I95" s="31">
        <v>2.1823795726327821</v>
      </c>
      <c r="J95" s="31">
        <v>1.9853630213116329</v>
      </c>
      <c r="K95" s="31">
        <v>1.8158828452768601</v>
      </c>
      <c r="L95" s="31">
        <v>1.6706191326764761</v>
      </c>
      <c r="M95" s="31">
        <v>1.5464653157552359</v>
      </c>
      <c r="N95" s="31">
        <v>1.4405281708546269</v>
      </c>
      <c r="O95" s="31">
        <v>1.350127818412904</v>
      </c>
      <c r="P95" s="31">
        <v>1.272797722965056</v>
      </c>
      <c r="Q95" s="31">
        <v>1.2062846931428151</v>
      </c>
      <c r="R95" s="31">
        <v>1.148548881674665</v>
      </c>
      <c r="S95" s="31">
        <v>1.0977637853858579</v>
      </c>
      <c r="T95" s="31">
        <v>1.0523162451983461</v>
      </c>
      <c r="U95" s="31">
        <v>1.010806446130875</v>
      </c>
      <c r="V95" s="31">
        <v>0.9720479172989086</v>
      </c>
      <c r="W95" s="31">
        <v>0.93506753191467074</v>
      </c>
      <c r="X95" s="31">
        <v>0.89910550728712124</v>
      </c>
      <c r="Y95" s="31">
        <v>0.86361540482198684</v>
      </c>
      <c r="Z95" s="31">
        <v>0.82826413002171495</v>
      </c>
      <c r="AA95" s="31">
        <v>0.79293193248552274</v>
      </c>
      <c r="AB95" s="31">
        <v>0.75771240590934852</v>
      </c>
      <c r="AC95" s="31">
        <v>0.72291248808591213</v>
      </c>
      <c r="AD95" s="31">
        <v>0.68905246090464445</v>
      </c>
      <c r="AE95" s="31">
        <v>0.65686595035176176</v>
      </c>
      <c r="AF95" s="31">
        <v>0.6272999265101904</v>
      </c>
      <c r="AG95" s="31">
        <v>0.60151470355961578</v>
      </c>
      <c r="AH95" s="32">
        <v>0.58088393977648767</v>
      </c>
    </row>
    <row r="96" spans="1:34" x14ac:dyDescent="0.25">
      <c r="A96" s="30">
        <v>-39</v>
      </c>
      <c r="B96" s="31">
        <v>4.6856464775749904</v>
      </c>
      <c r="C96" s="31">
        <v>4.1817693191525684</v>
      </c>
      <c r="D96" s="31">
        <v>3.7349155886468561</v>
      </c>
      <c r="E96" s="31">
        <v>3.3402600015984238</v>
      </c>
      <c r="F96" s="31">
        <v>2.993190617644593</v>
      </c>
      <c r="G96" s="31">
        <v>2.6893088405194252</v>
      </c>
      <c r="H96" s="31">
        <v>2.424429418053732</v>
      </c>
      <c r="I96" s="31">
        <v>2.1945804421750679</v>
      </c>
      <c r="J96" s="31">
        <v>1.9960033489077429</v>
      </c>
      <c r="K96" s="31">
        <v>1.825152918372803</v>
      </c>
      <c r="L96" s="31">
        <v>1.678697274788046</v>
      </c>
      <c r="M96" s="31">
        <v>1.553517886468029</v>
      </c>
      <c r="N96" s="31">
        <v>1.4467095658240221</v>
      </c>
      <c r="O96" s="31">
        <v>1.35558046936409</v>
      </c>
      <c r="P96" s="31">
        <v>1.277652097692999</v>
      </c>
      <c r="Q96" s="31">
        <v>1.210659295512291</v>
      </c>
      <c r="R96" s="31">
        <v>1.1525502516202371</v>
      </c>
      <c r="S96" s="31">
        <v>1.1014864989118791</v>
      </c>
      <c r="T96" s="31">
        <v>1.055842914378976</v>
      </c>
      <c r="U96" s="31">
        <v>1.014207719110054</v>
      </c>
      <c r="V96" s="31">
        <v>0.97538247829037694</v>
      </c>
      <c r="W96" s="31">
        <v>0.93838210120196053</v>
      </c>
      <c r="X96" s="31">
        <v>0.90243484122356754</v>
      </c>
      <c r="Y96" s="31">
        <v>0.86698229583070419</v>
      </c>
      <c r="Z96" s="31">
        <v>0.831679406595633</v>
      </c>
      <c r="AA96" s="31">
        <v>0.79639445918733986</v>
      </c>
      <c r="AB96" s="31">
        <v>0.76120908337157733</v>
      </c>
      <c r="AC96" s="31">
        <v>0.72641825301085905</v>
      </c>
      <c r="AD96" s="31">
        <v>0.69253028606439715</v>
      </c>
      <c r="AE96" s="31">
        <v>0.66026684458820406</v>
      </c>
      <c r="AF96" s="31">
        <v>0.63056293473501801</v>
      </c>
      <c r="AG96" s="31">
        <v>0.60456690675430758</v>
      </c>
      <c r="AH96" s="32">
        <v>0.58364045499229533</v>
      </c>
    </row>
    <row r="97" spans="1:34" x14ac:dyDescent="0.25">
      <c r="A97" s="30">
        <v>-33</v>
      </c>
      <c r="B97" s="31">
        <v>4.7154005927853833</v>
      </c>
      <c r="C97" s="31">
        <v>4.2082729845399456</v>
      </c>
      <c r="D97" s="31">
        <v>3.758443811484435</v>
      </c>
      <c r="E97" s="31">
        <v>3.361075825229217</v>
      </c>
      <c r="F97" s="31">
        <v>3.0115451214814031</v>
      </c>
      <c r="G97" s="31">
        <v>2.7054411400448521</v>
      </c>
      <c r="H97" s="31">
        <v>2.438566664820168</v>
      </c>
      <c r="I97" s="31">
        <v>2.2069378238047008</v>
      </c>
      <c r="J97" s="31">
        <v>2.0067840890925561</v>
      </c>
      <c r="K97" s="31">
        <v>1.834548276874566</v>
      </c>
      <c r="L97" s="31">
        <v>1.686886547438337</v>
      </c>
      <c r="M97" s="31">
        <v>1.5606684051682029</v>
      </c>
      <c r="N97" s="31">
        <v>1.4529766985452459</v>
      </c>
      <c r="O97" s="31">
        <v>1.361107620147314</v>
      </c>
      <c r="P97" s="31">
        <v>1.2825707066489711</v>
      </c>
      <c r="Q97" s="31">
        <v>1.2150888388215439</v>
      </c>
      <c r="R97" s="31">
        <v>1.156598241533116</v>
      </c>
      <c r="S97" s="31">
        <v>1.105248483748507</v>
      </c>
      <c r="T97" s="31">
        <v>1.059402478529285</v>
      </c>
      <c r="U97" s="31">
        <v>1.017636483033761</v>
      </c>
      <c r="V97" s="31">
        <v>0.9787400985169904</v>
      </c>
      <c r="W97" s="31">
        <v>0.94171627033079985</v>
      </c>
      <c r="X97" s="31">
        <v>0.90578128792372314</v>
      </c>
      <c r="Y97" s="31">
        <v>0.87036478484107083</v>
      </c>
      <c r="Z97" s="31">
        <v>0.83510973872489913</v>
      </c>
      <c r="AA97" s="31">
        <v>0.7998724713139912</v>
      </c>
      <c r="AB97" s="31">
        <v>0.76472264844389837</v>
      </c>
      <c r="AC97" s="31">
        <v>0.72994328004690701</v>
      </c>
      <c r="AD97" s="31">
        <v>0.69603072015205925</v>
      </c>
      <c r="AE97" s="31">
        <v>0.66369466688512468</v>
      </c>
      <c r="AF97" s="31">
        <v>0.63385816246865567</v>
      </c>
      <c r="AG97" s="31">
        <v>0.60765759322190505</v>
      </c>
      <c r="AH97" s="32">
        <v>0.58644268956091505</v>
      </c>
    </row>
    <row r="98" spans="1:34" x14ac:dyDescent="0.25">
      <c r="A98" s="30">
        <v>-26</v>
      </c>
      <c r="B98" s="31">
        <v>4.7504832747486301</v>
      </c>
      <c r="C98" s="31">
        <v>4.2395346716524509</v>
      </c>
      <c r="D98" s="31">
        <v>3.7862065744640492</v>
      </c>
      <c r="E98" s="31">
        <v>3.385647776875222</v>
      </c>
      <c r="F98" s="31">
        <v>3.033220416674506</v>
      </c>
      <c r="G98" s="31">
        <v>2.7244999757471819</v>
      </c>
      <c r="H98" s="31">
        <v>2.4552752800752882</v>
      </c>
      <c r="I98" s="31">
        <v>2.221548499737596</v>
      </c>
      <c r="J98" s="31">
        <v>2.0195351489096378</v>
      </c>
      <c r="K98" s="31">
        <v>1.8456640858636779</v>
      </c>
      <c r="L98" s="31">
        <v>1.6965775129687419</v>
      </c>
      <c r="M98" s="31">
        <v>1.5691309766905941</v>
      </c>
      <c r="N98" s="31">
        <v>1.460393367591744</v>
      </c>
      <c r="O98" s="31">
        <v>1.367646920331461</v>
      </c>
      <c r="P98" s="31">
        <v>1.288387213665745</v>
      </c>
      <c r="Q98" s="31">
        <v>1.2203231704473489</v>
      </c>
      <c r="R98" s="31">
        <v>1.1613770576257669</v>
      </c>
      <c r="S98" s="31">
        <v>1.1096844862472639</v>
      </c>
      <c r="T98" s="31">
        <v>1.063594411454827</v>
      </c>
      <c r="U98" s="31">
        <v>1.021669132488189</v>
      </c>
      <c r="V98" s="31">
        <v>0.98268429268383706</v>
      </c>
      <c r="W98" s="31">
        <v>0.94562887947501806</v>
      </c>
      <c r="X98" s="31">
        <v>0.90970522439170742</v>
      </c>
      <c r="Y98" s="31">
        <v>0.87432900306063754</v>
      </c>
      <c r="Z98" s="31">
        <v>0.83912923520528426</v>
      </c>
      <c r="AA98" s="31">
        <v>0.8039482846458661</v>
      </c>
      <c r="AB98" s="31">
        <v>0.76884185929934457</v>
      </c>
      <c r="AC98" s="31">
        <v>0.7340790111794534</v>
      </c>
      <c r="AD98" s="31">
        <v>0.70014213639663569</v>
      </c>
      <c r="AE98" s="31">
        <v>0.66772697515812163</v>
      </c>
      <c r="AF98" s="31">
        <v>0.63774261176786251</v>
      </c>
      <c r="AG98" s="31">
        <v>0.61131147462654678</v>
      </c>
      <c r="AH98" s="32">
        <v>0.58976933623165095</v>
      </c>
    </row>
    <row r="99" spans="1:34" x14ac:dyDescent="0.25">
      <c r="A99" s="30">
        <v>-20</v>
      </c>
      <c r="B99" s="31">
        <v>4.7808665921531812</v>
      </c>
      <c r="C99" s="31">
        <v>4.2666182878906884</v>
      </c>
      <c r="D99" s="31">
        <v>3.8102676034933651</v>
      </c>
      <c r="E99" s="31">
        <v>3.4069513687227988</v>
      </c>
      <c r="F99" s="31">
        <v>3.0520197574373231</v>
      </c>
      <c r="G99" s="31">
        <v>2.7410362875920109</v>
      </c>
      <c r="H99" s="31">
        <v>2.469777821238694</v>
      </c>
      <c r="I99" s="31">
        <v>2.2342345645259378</v>
      </c>
      <c r="J99" s="31">
        <v>2.030610067699075</v>
      </c>
      <c r="K99" s="31">
        <v>1.855321225100157</v>
      </c>
      <c r="L99" s="31">
        <v>1.7049982751680051</v>
      </c>
      <c r="M99" s="31">
        <v>1.5764848004381831</v>
      </c>
      <c r="N99" s="31">
        <v>1.4668377275429869</v>
      </c>
      <c r="O99" s="31">
        <v>1.3733273272114861</v>
      </c>
      <c r="P99" s="31">
        <v>1.293437214269471</v>
      </c>
      <c r="Q99" s="31">
        <v>1.2248643476394929</v>
      </c>
      <c r="R99" s="31">
        <v>1.16551903034084</v>
      </c>
      <c r="S99" s="31">
        <v>1.1135249094895641</v>
      </c>
      <c r="T99" s="31">
        <v>1.067218976298447</v>
      </c>
      <c r="U99" s="31">
        <v>1.0251515660770321</v>
      </c>
      <c r="V99" s="31">
        <v>0.98608635823159019</v>
      </c>
      <c r="W99" s="31">
        <v>0.94900037626515632</v>
      </c>
      <c r="X99" s="31">
        <v>0.91308398777750088</v>
      </c>
      <c r="Y99" s="31">
        <v>0.87774090446516329</v>
      </c>
      <c r="Z99" s="31">
        <v>0.8425881821213963</v>
      </c>
      <c r="AA99" s="31">
        <v>0.80745622063622746</v>
      </c>
      <c r="AB99" s="31">
        <v>0.77238876399640133</v>
      </c>
      <c r="AC99" s="31">
        <v>0.73764290028546131</v>
      </c>
      <c r="AD99" s="31">
        <v>0.70368906168364009</v>
      </c>
      <c r="AE99" s="31">
        <v>0.67121102446792946</v>
      </c>
      <c r="AF99" s="31">
        <v>0.6411059090121326</v>
      </c>
      <c r="AG99" s="31">
        <v>0.6144841797867</v>
      </c>
      <c r="AH99" s="32">
        <v>0.59266964535888533</v>
      </c>
    </row>
    <row r="100" spans="1:34" x14ac:dyDescent="0.25">
      <c r="A100" s="30">
        <v>-14</v>
      </c>
      <c r="B100" s="31">
        <v>4.811534413426056</v>
      </c>
      <c r="C100" s="31">
        <v>4.2939638509278764</v>
      </c>
      <c r="D100" s="31">
        <v>3.8345689945680328</v>
      </c>
      <c r="E100" s="31">
        <v>3.428474710177897</v>
      </c>
      <c r="F100" s="31">
        <v>3.0710192076856022</v>
      </c>
      <c r="G100" s="31">
        <v>2.757754041116018</v>
      </c>
      <c r="H100" s="31">
        <v>2.4844441085907669</v>
      </c>
      <c r="I100" s="31">
        <v>2.2470676523282118</v>
      </c>
      <c r="J100" s="31">
        <v>2.0418162586434718</v>
      </c>
      <c r="K100" s="31">
        <v>1.865094857948403</v>
      </c>
      <c r="L100" s="31">
        <v>1.713521724751615</v>
      </c>
      <c r="M100" s="31">
        <v>1.583928477658467</v>
      </c>
      <c r="N100" s="31">
        <v>1.473360079371046</v>
      </c>
      <c r="O100" s="31">
        <v>1.37907483668822</v>
      </c>
      <c r="P100" s="31">
        <v>1.298544400505574</v>
      </c>
      <c r="Q100" s="31">
        <v>1.229453765815445</v>
      </c>
      <c r="R100" s="31">
        <v>1.1697012717069359</v>
      </c>
      <c r="S100" s="31">
        <v>1.117398601365869</v>
      </c>
      <c r="T100" s="31">
        <v>1.070870782074838</v>
      </c>
      <c r="U100" s="31">
        <v>1.028656185213165</v>
      </c>
      <c r="V100" s="31">
        <v>0.98950652625693358</v>
      </c>
      <c r="W100" s="31">
        <v>0.95238686477895562</v>
      </c>
      <c r="X100" s="31">
        <v>0.91647560444880483</v>
      </c>
      <c r="Y100" s="31">
        <v>0.8811644930328163</v>
      </c>
      <c r="Z100" s="31">
        <v>0.84605862239403085</v>
      </c>
      <c r="AA100" s="31">
        <v>0.81097642849227125</v>
      </c>
      <c r="AB100" s="31">
        <v>0.77594969138409209</v>
      </c>
      <c r="AC100" s="31">
        <v>0.74122353522279394</v>
      </c>
      <c r="AD100" s="31">
        <v>0.70725642825843227</v>
      </c>
      <c r="AE100" s="31">
        <v>0.6747201828378061</v>
      </c>
      <c r="AF100" s="31">
        <v>0.64449995540447014</v>
      </c>
      <c r="AG100" s="31">
        <v>0.61769424649871485</v>
      </c>
      <c r="AH100" s="32">
        <v>0.59561490075756396</v>
      </c>
    </row>
    <row r="101" spans="1:34" x14ac:dyDescent="0.25">
      <c r="A101" s="30">
        <v>-8</v>
      </c>
      <c r="B101" s="31">
        <v>4.8424830994839612</v>
      </c>
      <c r="C101" s="31">
        <v>4.3215678317774664</v>
      </c>
      <c r="D101" s="31">
        <v>3.859107328798236</v>
      </c>
      <c r="E101" s="31">
        <v>3.4502144924474472</v>
      </c>
      <c r="F101" s="31">
        <v>3.0902155687230199</v>
      </c>
      <c r="G101" s="31">
        <v>2.774650147719619</v>
      </c>
      <c r="H101" s="31">
        <v>2.4992711636286629</v>
      </c>
      <c r="I101" s="31">
        <v>2.2600448947383089</v>
      </c>
      <c r="J101" s="31">
        <v>2.0531509634334681</v>
      </c>
      <c r="K101" s="31">
        <v>1.874982336195792</v>
      </c>
      <c r="L101" s="31">
        <v>1.7221453236036881</v>
      </c>
      <c r="M101" s="31">
        <v>1.5914595803323019</v>
      </c>
      <c r="N101" s="31">
        <v>1.4799581051535231</v>
      </c>
      <c r="O101" s="31">
        <v>1.3848872409360109</v>
      </c>
      <c r="P101" s="31">
        <v>1.303706674645144</v>
      </c>
      <c r="Q101" s="31">
        <v>1.2340894373430531</v>
      </c>
      <c r="R101" s="31">
        <v>1.173921904188628</v>
      </c>
      <c r="S101" s="31">
        <v>1.1213037944375039</v>
      </c>
      <c r="T101" s="31">
        <v>1.0745481714420499</v>
      </c>
      <c r="U101" s="31">
        <v>1.0321814426513971</v>
      </c>
      <c r="V101" s="31">
        <v>0.99294335961140923</v>
      </c>
      <c r="W101" s="31">
        <v>0.95578701796470322</v>
      </c>
      <c r="X101" s="31">
        <v>0.91987885745064069</v>
      </c>
      <c r="Y101" s="31">
        <v>0.88459866190536296</v>
      </c>
      <c r="Z101" s="31">
        <v>0.84953955926169289</v>
      </c>
      <c r="AA101" s="31">
        <v>0.81450802154924407</v>
      </c>
      <c r="AB101" s="31">
        <v>0.77952386489437053</v>
      </c>
      <c r="AC101" s="31">
        <v>0.74482024952018466</v>
      </c>
      <c r="AD101" s="31">
        <v>0.71084367974651008</v>
      </c>
      <c r="AE101" s="31">
        <v>0.67825400398995939</v>
      </c>
      <c r="AF101" s="31">
        <v>0.64792441476385687</v>
      </c>
      <c r="AG101" s="31">
        <v>0.62094144867830892</v>
      </c>
      <c r="AH101" s="32">
        <v>0.59860498644011528</v>
      </c>
    </row>
    <row r="102" spans="1:34" x14ac:dyDescent="0.25">
      <c r="A102" s="30">
        <v>-1</v>
      </c>
      <c r="B102" s="31">
        <v>4.8789401123253073</v>
      </c>
      <c r="C102" s="31">
        <v>4.3540944649437527</v>
      </c>
      <c r="D102" s="31">
        <v>3.8880303795423159</v>
      </c>
      <c r="E102" s="31">
        <v>3.475846800103608</v>
      </c>
      <c r="F102" s="31">
        <v>3.1128560147069679</v>
      </c>
      <c r="G102" s="31">
        <v>2.7945836555284971</v>
      </c>
      <c r="H102" s="31">
        <v>2.516768698841032</v>
      </c>
      <c r="I102" s="31">
        <v>2.2753634650141592</v>
      </c>
      <c r="J102" s="31">
        <v>2.066533618514216</v>
      </c>
      <c r="K102" s="31">
        <v>1.8866581679042851</v>
      </c>
      <c r="L102" s="31">
        <v>1.7323294658441919</v>
      </c>
      <c r="M102" s="31">
        <v>1.600353209090521</v>
      </c>
      <c r="N102" s="31">
        <v>1.487748438496576</v>
      </c>
      <c r="O102" s="31">
        <v>1.391747539012449</v>
      </c>
      <c r="P102" s="31">
        <v>1.309796239684941</v>
      </c>
      <c r="Q102" s="31">
        <v>1.23955361365762</v>
      </c>
      <c r="R102" s="31">
        <v>1.1788920781707899</v>
      </c>
      <c r="S102" s="31">
        <v>1.1258973945615189</v>
      </c>
      <c r="T102" s="31">
        <v>1.0788686682636039</v>
      </c>
      <c r="U102" s="31">
        <v>1.0363183488076011</v>
      </c>
      <c r="V102" s="31">
        <v>0.99697222982079503</v>
      </c>
      <c r="W102" s="31">
        <v>0.95976944902724093</v>
      </c>
      <c r="X102" s="31">
        <v>0.92386248824772377</v>
      </c>
      <c r="Y102" s="31">
        <v>0.88861717339979052</v>
      </c>
      <c r="Z102" s="31">
        <v>0.85361267449771994</v>
      </c>
      <c r="AA102" s="31">
        <v>0.81864150565254346</v>
      </c>
      <c r="AB102" s="31">
        <v>0.78370952507203362</v>
      </c>
      <c r="AC102" s="31">
        <v>0.74903593506074295</v>
      </c>
      <c r="AD102" s="31">
        <v>0.71505328201990892</v>
      </c>
      <c r="AE102" s="31">
        <v>0.68240745644756051</v>
      </c>
      <c r="AF102" s="31">
        <v>0.65195769293848116</v>
      </c>
      <c r="AG102" s="31">
        <v>0.62477657018418142</v>
      </c>
      <c r="AH102" s="32">
        <v>0.60215001097289556</v>
      </c>
    </row>
    <row r="103" spans="1:34" x14ac:dyDescent="0.25">
      <c r="A103" s="30">
        <v>5</v>
      </c>
      <c r="B103" s="31">
        <v>4.9104851477420484</v>
      </c>
      <c r="C103" s="31">
        <v>4.3822465377377977</v>
      </c>
      <c r="D103" s="31">
        <v>3.9130706549867722</v>
      </c>
      <c r="E103" s="31">
        <v>3.4980444795413739</v>
      </c>
      <c r="F103" s="31">
        <v>3.132468335550743</v>
      </c>
      <c r="G103" s="31">
        <v>2.811855891260767</v>
      </c>
      <c r="H103" s="31">
        <v>2.5319341590140829</v>
      </c>
      <c r="I103" s="31">
        <v>2.288643495250072</v>
      </c>
      <c r="J103" s="31">
        <v>2.0781376005048648</v>
      </c>
      <c r="K103" s="31">
        <v>1.8967835194113301</v>
      </c>
      <c r="L103" s="31">
        <v>1.7411616406990991</v>
      </c>
      <c r="M103" s="31">
        <v>1.6080656971945431</v>
      </c>
      <c r="N103" s="31">
        <v>1.494502765820769</v>
      </c>
      <c r="O103" s="31">
        <v>1.397693267597653</v>
      </c>
      <c r="P103" s="31">
        <v>1.3150709676417971</v>
      </c>
      <c r="Q103" s="31">
        <v>1.2442829751665609</v>
      </c>
      <c r="R103" s="31">
        <v>1.18318974348204</v>
      </c>
      <c r="S103" s="31">
        <v>1.1298650699951029</v>
      </c>
      <c r="T103" s="31">
        <v>1.0825960962093319</v>
      </c>
      <c r="U103" s="31">
        <v>1.0398833077250871</v>
      </c>
      <c r="V103" s="31">
        <v>1.0004405342394349</v>
      </c>
      <c r="W103" s="31">
        <v>0.96319494954625162</v>
      </c>
      <c r="X103" s="31">
        <v>0.92728707153608414</v>
      </c>
      <c r="Y103" s="31">
        <v>0.89207076219628123</v>
      </c>
      <c r="Z103" s="31">
        <v>0.85711322761093067</v>
      </c>
      <c r="AA103" s="31">
        <v>0.82219501796085992</v>
      </c>
      <c r="AB103" s="31">
        <v>0.78731002752361146</v>
      </c>
      <c r="AC103" s="31">
        <v>0.75266549467354338</v>
      </c>
      <c r="AD103" s="31">
        <v>0.71868200188170284</v>
      </c>
      <c r="AE103" s="31">
        <v>0.68599347571590019</v>
      </c>
      <c r="AF103" s="31">
        <v>0.65544718684071768</v>
      </c>
      <c r="AG103" s="31">
        <v>0.62810375001742702</v>
      </c>
      <c r="AH103" s="32">
        <v>0.60523712410411779</v>
      </c>
    </row>
    <row r="104" spans="1:34" x14ac:dyDescent="0.25">
      <c r="A104" s="30">
        <v>11</v>
      </c>
      <c r="B104" s="31">
        <v>4.9422999299674757</v>
      </c>
      <c r="C104" s="31">
        <v>4.4106462590075743</v>
      </c>
      <c r="D104" s="31">
        <v>3.9383374528897832</v>
      </c>
      <c r="E104" s="31">
        <v>3.5204485277362898</v>
      </c>
      <c r="F104" s="31">
        <v>3.1522678437660319</v>
      </c>
      <c r="G104" s="31">
        <v>2.829297105294692</v>
      </c>
      <c r="H104" s="31">
        <v>2.5472513607347032</v>
      </c>
      <c r="I104" s="31">
        <v>2.302059002595235</v>
      </c>
      <c r="J104" s="31">
        <v>2.0898617674822151</v>
      </c>
      <c r="K104" s="31">
        <v>1.9070147360983121</v>
      </c>
      <c r="L104" s="31">
        <v>1.750086333242945</v>
      </c>
      <c r="M104" s="31">
        <v>1.6158583278122789</v>
      </c>
      <c r="N104" s="31">
        <v>1.5013258327992169</v>
      </c>
      <c r="O104" s="31">
        <v>1.4036973052934281</v>
      </c>
      <c r="P104" s="31">
        <v>1.3203945464813149</v>
      </c>
      <c r="Q104" s="31">
        <v>1.2490527016460189</v>
      </c>
      <c r="R104" s="31">
        <v>1.1875202601674439</v>
      </c>
      <c r="S104" s="31">
        <v>1.133859055522243</v>
      </c>
      <c r="T104" s="31">
        <v>1.0863442652838009</v>
      </c>
      <c r="U104" s="31">
        <v>1.0434644111222591</v>
      </c>
      <c r="V104" s="31">
        <v>1.0039213588045039</v>
      </c>
      <c r="W104" s="31">
        <v>0.96663031819416445</v>
      </c>
      <c r="X104" s="31">
        <v>0.93071984325161972</v>
      </c>
      <c r="Y104" s="31">
        <v>0.89553183203400433</v>
      </c>
      <c r="Z104" s="31">
        <v>0.86062152669518532</v>
      </c>
      <c r="AA104" s="31">
        <v>0.82575751348578841</v>
      </c>
      <c r="AB104" s="31">
        <v>0.79092172275316308</v>
      </c>
      <c r="AC104" s="31">
        <v>0.75630942894145659</v>
      </c>
      <c r="AD104" s="31">
        <v>0.72232925059150499</v>
      </c>
      <c r="AE104" s="31">
        <v>0.68960315034092223</v>
      </c>
      <c r="AF104" s="31">
        <v>0.65896643492407536</v>
      </c>
      <c r="AG104" s="31">
        <v>0.63146775517203946</v>
      </c>
      <c r="AH104" s="32">
        <v>0.60836910601267757</v>
      </c>
    </row>
    <row r="105" spans="1:34" x14ac:dyDescent="0.25">
      <c r="A105" s="30">
        <v>18</v>
      </c>
      <c r="B105" s="31">
        <v>4.9797535963050574</v>
      </c>
      <c r="C105" s="31">
        <v>4.4440879046066986</v>
      </c>
      <c r="D105" s="31">
        <v>3.968097467169903</v>
      </c>
      <c r="E105" s="31">
        <v>3.5468433421982959</v>
      </c>
      <c r="F105" s="31">
        <v>3.1755999319922421</v>
      </c>
      <c r="G105" s="31">
        <v>2.849854982948842</v>
      </c>
      <c r="H105" s="31">
        <v>2.5653095855619621</v>
      </c>
      <c r="I105" s="31">
        <v>2.317878174422197</v>
      </c>
      <c r="J105" s="31">
        <v>2.1036885282169031</v>
      </c>
      <c r="K105" s="31">
        <v>1.919081769730169</v>
      </c>
      <c r="L105" s="31">
        <v>1.760612365842847</v>
      </c>
      <c r="M105" s="31">
        <v>1.6250481275325239</v>
      </c>
      <c r="N105" s="31">
        <v>1.5093702098735351</v>
      </c>
      <c r="O105" s="31">
        <v>1.4107731120369751</v>
      </c>
      <c r="P105" s="31">
        <v>1.3266646772906641</v>
      </c>
      <c r="Q105" s="31">
        <v>1.2546660929991831</v>
      </c>
      <c r="R105" s="31">
        <v>1.1926118906238601</v>
      </c>
      <c r="S105" s="31">
        <v>1.138549945722767</v>
      </c>
      <c r="T105" s="31">
        <v>1.0907414779507201</v>
      </c>
      <c r="U105" s="31">
        <v>1.047661051059289</v>
      </c>
      <c r="V105" s="31">
        <v>1.007996572896775</v>
      </c>
      <c r="W105" s="31">
        <v>0.97064929540825529</v>
      </c>
      <c r="X105" s="31">
        <v>0.93473381463551874</v>
      </c>
      <c r="Y105" s="31">
        <v>0.89957807071713347</v>
      </c>
      <c r="Z105" s="31">
        <v>0.86472334788839</v>
      </c>
      <c r="AA105" s="31">
        <v>0.82992427448134642</v>
      </c>
      <c r="AB105" s="31">
        <v>0.79514882292477862</v>
      </c>
      <c r="AC105" s="31">
        <v>0.76057830974424689</v>
      </c>
      <c r="AD105" s="31">
        <v>0.72660739556202714</v>
      </c>
      <c r="AE105" s="31">
        <v>0.69384408509715134</v>
      </c>
      <c r="AF105" s="31">
        <v>0.66310972716541672</v>
      </c>
      <c r="AG105" s="31">
        <v>0.63543901467932429</v>
      </c>
      <c r="AH105" s="32">
        <v>0.61207998464817248</v>
      </c>
    </row>
    <row r="106" spans="1:34" x14ac:dyDescent="0.25">
      <c r="A106" s="30">
        <v>24</v>
      </c>
      <c r="B106" s="31">
        <v>5.0121413071371892</v>
      </c>
      <c r="C106" s="31">
        <v>4.4730130524547729</v>
      </c>
      <c r="D106" s="31">
        <v>3.9938442963069809</v>
      </c>
      <c r="E106" s="31">
        <v>3.569684132967224</v>
      </c>
      <c r="F106" s="31">
        <v>3.195795000805659</v>
      </c>
      <c r="G106" s="31">
        <v>2.8676526822891888</v>
      </c>
      <c r="H106" s="31">
        <v>2.5809463039814631</v>
      </c>
      <c r="I106" s="31">
        <v>2.3315783365428779</v>
      </c>
      <c r="J106" s="31">
        <v>2.115664594730585</v>
      </c>
      <c r="K106" s="31">
        <v>1.9295342373984641</v>
      </c>
      <c r="L106" s="31">
        <v>1.7697297674971599</v>
      </c>
      <c r="M106" s="31">
        <v>1.6330070320740611</v>
      </c>
      <c r="N106" s="31">
        <v>1.516335222273286</v>
      </c>
      <c r="O106" s="31">
        <v>1.416896873335735</v>
      </c>
      <c r="P106" s="31">
        <v>1.3320878645990171</v>
      </c>
      <c r="Q106" s="31">
        <v>1.259517419497503</v>
      </c>
      <c r="R106" s="31">
        <v>1.197008105562323</v>
      </c>
      <c r="S106" s="31">
        <v>1.1425958344213429</v>
      </c>
      <c r="T106" s="31">
        <v>1.094529861799165</v>
      </c>
      <c r="U106" s="31">
        <v>1.051272787517157</v>
      </c>
      <c r="V106" s="31">
        <v>1.011500555493424</v>
      </c>
      <c r="W106" s="31">
        <v>0.97410245374282312</v>
      </c>
      <c r="X106" s="31">
        <v>0.93818111437694329</v>
      </c>
      <c r="Y106" s="31">
        <v>0.9030525136041504</v>
      </c>
      <c r="Z106" s="31">
        <v>0.86824597172953055</v>
      </c>
      <c r="AA106" s="31">
        <v>0.83350415315492976</v>
      </c>
      <c r="AB106" s="31">
        <v>0.79878306637890961</v>
      </c>
      <c r="AC106" s="31">
        <v>0.76425206399684231</v>
      </c>
      <c r="AD106" s="31">
        <v>0.73029384270079212</v>
      </c>
      <c r="AE106" s="31">
        <v>0.69750444327958061</v>
      </c>
      <c r="AF106" s="31">
        <v>0.6666932506187957</v>
      </c>
      <c r="AG106" s="31">
        <v>0.63888299370076118</v>
      </c>
      <c r="AH106" s="32">
        <v>0.6153097456045451</v>
      </c>
    </row>
    <row r="107" spans="1:34" x14ac:dyDescent="0.25">
      <c r="A107" s="30">
        <v>30</v>
      </c>
      <c r="B107" s="31">
        <v>5.0447882635985222</v>
      </c>
      <c r="C107" s="31">
        <v>4.5021756962387904</v>
      </c>
      <c r="D107" s="31">
        <v>4.0198078440025053</v>
      </c>
      <c r="E107" s="31">
        <v>3.592721837232872</v>
      </c>
      <c r="F107" s="31">
        <v>3.2161681503698469</v>
      </c>
      <c r="G107" s="31">
        <v>2.8856106019501242</v>
      </c>
      <c r="H107" s="31">
        <v>2.5967263546071502</v>
      </c>
      <c r="I107" s="31">
        <v>2.3454059150711122</v>
      </c>
      <c r="J107" s="31">
        <v>2.1277531341689562</v>
      </c>
      <c r="K107" s="31">
        <v>1.940085206824357</v>
      </c>
      <c r="L107" s="31">
        <v>1.7789326720577561</v>
      </c>
      <c r="M107" s="31">
        <v>1.641039412986333</v>
      </c>
      <c r="N107" s="31">
        <v>1.523362656824004</v>
      </c>
      <c r="O107" s="31">
        <v>1.423072974881459</v>
      </c>
      <c r="P107" s="31">
        <v>1.3375542825661051</v>
      </c>
      <c r="Q107" s="31">
        <v>1.2644038393821071</v>
      </c>
      <c r="R107" s="31">
        <v>1.201432248930383</v>
      </c>
      <c r="S107" s="31">
        <v>1.146663458908596</v>
      </c>
      <c r="T107" s="31">
        <v>1.0983347611111509</v>
      </c>
      <c r="U107" s="31">
        <v>1.0548967914292109</v>
      </c>
      <c r="V107" s="31">
        <v>1.0150135298506571</v>
      </c>
      <c r="W107" s="31">
        <v>0.97756230046015258</v>
      </c>
      <c r="X107" s="31">
        <v>0.941633771439082</v>
      </c>
      <c r="Y107" s="31">
        <v>0.90653195506560258</v>
      </c>
      <c r="Z107" s="31">
        <v>0.87177420771459757</v>
      </c>
      <c r="AA107" s="31">
        <v>0.83709122985769835</v>
      </c>
      <c r="AB107" s="31">
        <v>0.80242706606327885</v>
      </c>
      <c r="AC107" s="31">
        <v>0.76793910499648632</v>
      </c>
      <c r="AD107" s="31">
        <v>0.73399807941918727</v>
      </c>
      <c r="AE107" s="31">
        <v>0.70118806618999607</v>
      </c>
      <c r="AF107" s="31">
        <v>0.67030648626430533</v>
      </c>
      <c r="AG107" s="31">
        <v>0.64236410469422001</v>
      </c>
      <c r="AH107" s="32">
        <v>0.61858503062860482</v>
      </c>
    </row>
    <row r="108" spans="1:34" x14ac:dyDescent="0.25">
      <c r="A108" s="30">
        <v>36</v>
      </c>
      <c r="B108" s="31">
        <v>5.0776912776705281</v>
      </c>
      <c r="C108" s="31">
        <v>4.5315727580369476</v>
      </c>
      <c r="D108" s="31">
        <v>4.0459851424314159</v>
      </c>
      <c r="E108" s="31">
        <v>3.6159535972669281</v>
      </c>
      <c r="F108" s="31">
        <v>3.236716633053232</v>
      </c>
      <c r="G108" s="31">
        <v>2.9037261043968199</v>
      </c>
      <c r="H108" s="31">
        <v>2.6126472100009299</v>
      </c>
      <c r="I108" s="31">
        <v>2.359358492665546</v>
      </c>
      <c r="J108" s="31">
        <v>2.139951839287408</v>
      </c>
      <c r="K108" s="31">
        <v>1.950732480859986</v>
      </c>
      <c r="L108" s="31">
        <v>1.788218992473511</v>
      </c>
      <c r="M108" s="31">
        <v>1.649143293314961</v>
      </c>
      <c r="N108" s="31">
        <v>1.5304506466680461</v>
      </c>
      <c r="O108" s="31">
        <v>1.4292996599132459</v>
      </c>
      <c r="P108" s="31">
        <v>1.3430622845277691</v>
      </c>
      <c r="Q108" s="31">
        <v>1.269323816085572</v>
      </c>
      <c r="R108" s="31">
        <v>1.2058828942573641</v>
      </c>
      <c r="S108" s="31">
        <v>1.150751502810609</v>
      </c>
      <c r="T108" s="31">
        <v>1.1021549696095001</v>
      </c>
      <c r="U108" s="31">
        <v>1.058531966614993</v>
      </c>
      <c r="V108" s="31">
        <v>1.01853450988477</v>
      </c>
      <c r="W108" s="31">
        <v>0.98102795957328481</v>
      </c>
      <c r="X108" s="31">
        <v>0.94509101993172162</v>
      </c>
      <c r="Y108" s="31">
        <v>0.91001573930801882</v>
      </c>
      <c r="Z108" s="31">
        <v>0.87530751014686092</v>
      </c>
      <c r="AA108" s="31">
        <v>0.84068506898967854</v>
      </c>
      <c r="AB108" s="31">
        <v>0.80608049647463342</v>
      </c>
      <c r="AC108" s="31">
        <v>0.77163921733667684</v>
      </c>
      <c r="AD108" s="31">
        <v>0.73772000040745322</v>
      </c>
      <c r="AE108" s="31">
        <v>0.70489495861538742</v>
      </c>
      <c r="AF108" s="31">
        <v>0.67394954898566095</v>
      </c>
      <c r="AG108" s="31">
        <v>0.64588257264016125</v>
      </c>
      <c r="AH108" s="32">
        <v>0.62190617479755506</v>
      </c>
    </row>
    <row r="109" spans="1:34" x14ac:dyDescent="0.25">
      <c r="A109" s="30">
        <v>43</v>
      </c>
      <c r="B109" s="31">
        <v>5.1163975881173291</v>
      </c>
      <c r="C109" s="31">
        <v>4.5661615876659294</v>
      </c>
      <c r="D109" s="31">
        <v>4.0767916071970358</v>
      </c>
      <c r="E109" s="31">
        <v>3.643298855205082</v>
      </c>
      <c r="F109" s="31">
        <v>3.260907884281238</v>
      </c>
      <c r="G109" s="31">
        <v>2.925056591113421</v>
      </c>
      <c r="H109" s="31">
        <v>2.6313962164862992</v>
      </c>
      <c r="I109" s="31">
        <v>2.375791345281284</v>
      </c>
      <c r="J109" s="31">
        <v>2.154319906476537</v>
      </c>
      <c r="K109" s="31">
        <v>1.9632731731469559</v>
      </c>
      <c r="L109" s="31">
        <v>1.7991557624642041</v>
      </c>
      <c r="M109" s="31">
        <v>1.658685635696683</v>
      </c>
      <c r="N109" s="31">
        <v>1.538794098209525</v>
      </c>
      <c r="O109" s="31">
        <v>1.4366257994646421</v>
      </c>
      <c r="P109" s="31">
        <v>1.3495387330206681</v>
      </c>
      <c r="Q109" s="31">
        <v>1.275104236532983</v>
      </c>
      <c r="R109" s="31">
        <v>1.2111069917537269</v>
      </c>
      <c r="S109" s="31">
        <v>1.1555450245317911</v>
      </c>
      <c r="T109" s="31">
        <v>1.10662970481279</v>
      </c>
      <c r="U109" s="31">
        <v>1.0627857466391011</v>
      </c>
      <c r="V109" s="31">
        <v>1.022651208149846</v>
      </c>
      <c r="W109" s="31">
        <v>0.98507749158090907</v>
      </c>
      <c r="X109" s="31">
        <v>0.94912934326488341</v>
      </c>
      <c r="Y109" s="31">
        <v>0.91408485363114167</v>
      </c>
      <c r="Z109" s="31">
        <v>0.87943545720579597</v>
      </c>
      <c r="AA109" s="31">
        <v>0.84488593261170475</v>
      </c>
      <c r="AB109" s="31">
        <v>0.81035440256846247</v>
      </c>
      <c r="AC109" s="31">
        <v>0.77597233389243692</v>
      </c>
      <c r="AD109" s="31">
        <v>0.74208453749669812</v>
      </c>
      <c r="AE109" s="31">
        <v>0.70924916839110752</v>
      </c>
      <c r="AF109" s="31">
        <v>0.67823772568225882</v>
      </c>
      <c r="AG109" s="31">
        <v>0.65003505257347549</v>
      </c>
      <c r="AH109" s="32">
        <v>0.62583933636485867</v>
      </c>
    </row>
    <row r="110" spans="1:34" x14ac:dyDescent="0.25">
      <c r="A110" s="30">
        <v>49</v>
      </c>
      <c r="B110" s="31">
        <v>5.1498447500730871</v>
      </c>
      <c r="C110" s="31">
        <v>4.5960562892483541</v>
      </c>
      <c r="D110" s="31">
        <v>4.1034221439948979</v>
      </c>
      <c r="E110" s="31">
        <v>3.6669415588769509</v>
      </c>
      <c r="F110" s="31">
        <v>3.2818271225554718</v>
      </c>
      <c r="G110" s="31">
        <v>2.9435047677881729</v>
      </c>
      <c r="H110" s="31">
        <v>2.64761377142952</v>
      </c>
      <c r="I110" s="31">
        <v>2.3900067544307109</v>
      </c>
      <c r="J110" s="31">
        <v>2.1667496818397112</v>
      </c>
      <c r="K110" s="31">
        <v>1.9741218628012069</v>
      </c>
      <c r="L110" s="31">
        <v>1.808615950556657</v>
      </c>
      <c r="M110" s="31">
        <v>1.666937942444257</v>
      </c>
      <c r="N110" s="31">
        <v>1.546007179898933</v>
      </c>
      <c r="O110" s="31">
        <v>1.4429563484523931</v>
      </c>
      <c r="P110" s="31">
        <v>1.355131477733063</v>
      </c>
      <c r="Q110" s="31">
        <v>1.2800919414661229</v>
      </c>
      <c r="R110" s="31">
        <v>1.215610457473502</v>
      </c>
      <c r="S110" s="31">
        <v>1.159673087673879</v>
      </c>
      <c r="T110" s="31">
        <v>1.110479238082674</v>
      </c>
      <c r="U110" s="31">
        <v>1.06644165881206</v>
      </c>
      <c r="V110" s="31">
        <v>1.0261864440709489</v>
      </c>
      <c r="W110" s="31">
        <v>0.98855303216500579</v>
      </c>
      <c r="X110" s="31">
        <v>0.95259420549663243</v>
      </c>
      <c r="Y110" s="31">
        <v>0.91757609056500467</v>
      </c>
      <c r="Z110" s="31">
        <v>0.88297815796601831</v>
      </c>
      <c r="AA110" s="31">
        <v>0.84849322239232072</v>
      </c>
      <c r="AB110" s="31">
        <v>0.81402744263329452</v>
      </c>
      <c r="AC110" s="31">
        <v>0.77970032157511826</v>
      </c>
      <c r="AD110" s="31">
        <v>0.74584470620065502</v>
      </c>
      <c r="AE110" s="31">
        <v>0.71300678758955294</v>
      </c>
      <c r="AF110" s="31">
        <v>0.6819461009182034</v>
      </c>
      <c r="AG110" s="31">
        <v>0.65363552545973735</v>
      </c>
      <c r="AH110" s="32">
        <v>0.62926128458402164</v>
      </c>
    </row>
    <row r="111" spans="1:34" x14ac:dyDescent="0.25">
      <c r="A111" s="30">
        <v>55</v>
      </c>
      <c r="B111" s="31">
        <v>5.1835382800348873</v>
      </c>
      <c r="C111" s="31">
        <v>4.6261760678799746</v>
      </c>
      <c r="D111" s="31">
        <v>4.1302574392008919</v>
      </c>
      <c r="E111" s="31">
        <v>3.690769674631647</v>
      </c>
      <c r="F111" s="31">
        <v>3.3029133989030059</v>
      </c>
      <c r="G111" s="31">
        <v>2.962102580842469</v>
      </c>
      <c r="H111" s="31">
        <v>2.6639645333742989</v>
      </c>
      <c r="I111" s="31">
        <v>2.4043399135194909</v>
      </c>
      <c r="J111" s="31">
        <v>2.1792827223957949</v>
      </c>
      <c r="K111" s="31">
        <v>1.985060305217702</v>
      </c>
      <c r="L111" s="31">
        <v>1.8181533512964629</v>
      </c>
      <c r="M111" s="31">
        <v>1.6752558940400599</v>
      </c>
      <c r="N111" s="31">
        <v>1.553275310953224</v>
      </c>
      <c r="O111" s="31">
        <v>1.449332323637452</v>
      </c>
      <c r="P111" s="31">
        <v>1.360760997790962</v>
      </c>
      <c r="Q111" s="31">
        <v>1.285108743208728</v>
      </c>
      <c r="R111" s="31">
        <v>1.220136313782479</v>
      </c>
      <c r="S111" s="31">
        <v>1.1638178075006871</v>
      </c>
      <c r="T111" s="31">
        <v>1.114340666448566</v>
      </c>
      <c r="U111" s="31">
        <v>1.070105676808077</v>
      </c>
      <c r="V111" s="31">
        <v>1.0297269688579329</v>
      </c>
      <c r="W111" s="31">
        <v>0.99203201697359211</v>
      </c>
      <c r="X111" s="31">
        <v>0.95606163962725343</v>
      </c>
      <c r="Y111" s="31">
        <v>0.92106999938787826</v>
      </c>
      <c r="Z111" s="31">
        <v>0.8865246029211632</v>
      </c>
      <c r="AA111" s="31">
        <v>0.85210630098955054</v>
      </c>
      <c r="AB111" s="31">
        <v>0.81770928845221924</v>
      </c>
      <c r="AC111" s="31">
        <v>0.78344110426512603</v>
      </c>
      <c r="AD111" s="31">
        <v>0.74962263148094976</v>
      </c>
      <c r="AE111" s="31">
        <v>0.71678809724911841</v>
      </c>
      <c r="AF111" s="31">
        <v>0.68568507281583646</v>
      </c>
      <c r="AG111" s="31">
        <v>0.65727447352398749</v>
      </c>
      <c r="AH111" s="32">
        <v>0.63273055881329654</v>
      </c>
    </row>
    <row r="112" spans="1:34" x14ac:dyDescent="0.25">
      <c r="A112" s="30">
        <v>61</v>
      </c>
      <c r="B112" s="31">
        <v>5.2174752462709746</v>
      </c>
      <c r="C112" s="31">
        <v>4.6565181019257862</v>
      </c>
      <c r="D112" s="31">
        <v>4.1572947812767396</v>
      </c>
      <c r="E112" s="31">
        <v>3.7147806010276412</v>
      </c>
      <c r="F112" s="31">
        <v>3.324164221979049</v>
      </c>
      <c r="G112" s="31">
        <v>2.9808476490282629</v>
      </c>
      <c r="H112" s="31">
        <v>2.680446231169336</v>
      </c>
      <c r="I112" s="31">
        <v>2.418788661493056</v>
      </c>
      <c r="J112" s="31">
        <v>2.1919169771869722</v>
      </c>
      <c r="K112" s="31">
        <v>1.996086559535365</v>
      </c>
      <c r="L112" s="31">
        <v>1.827766133919281</v>
      </c>
      <c r="M112" s="31">
        <v>1.6836377698164979</v>
      </c>
      <c r="N112" s="31">
        <v>1.5605968808015429</v>
      </c>
      <c r="O112" s="31">
        <v>1.4557522245457031</v>
      </c>
      <c r="P112" s="31">
        <v>1.3664259028169869</v>
      </c>
      <c r="Q112" s="31">
        <v>1.290153361480175</v>
      </c>
      <c r="R112" s="31">
        <v>1.2246833904967811</v>
      </c>
      <c r="S112" s="31">
        <v>1.1679781239250711</v>
      </c>
      <c r="T112" s="31">
        <v>1.11821303992006</v>
      </c>
      <c r="U112" s="31">
        <v>1.073776960733503</v>
      </c>
      <c r="V112" s="31">
        <v>1.0332720527138981</v>
      </c>
      <c r="W112" s="31">
        <v>0.99551382630650587</v>
      </c>
      <c r="X112" s="31">
        <v>0.95953113605331297</v>
      </c>
      <c r="Y112" s="31">
        <v>0.92456618059308215</v>
      </c>
      <c r="Z112" s="31">
        <v>0.89007450266129595</v>
      </c>
      <c r="AA112" s="31">
        <v>0.85572498909019512</v>
      </c>
      <c r="AB112" s="31">
        <v>0.82139987080875809</v>
      </c>
      <c r="AC112" s="31">
        <v>0.78719472284273462</v>
      </c>
      <c r="AD112" s="31">
        <v>0.75341846431459936</v>
      </c>
      <c r="AE112" s="31">
        <v>0.72059335844355543</v>
      </c>
      <c r="AF112" s="31">
        <v>0.68945501254562236</v>
      </c>
      <c r="AG112" s="31">
        <v>0.6609523780334714</v>
      </c>
      <c r="AH112" s="32">
        <v>0.63624775041660797</v>
      </c>
    </row>
    <row r="113" spans="1:34" x14ac:dyDescent="0.25">
      <c r="A113" s="30">
        <v>68</v>
      </c>
      <c r="B113" s="31">
        <v>5.2573722241892078</v>
      </c>
      <c r="C113" s="31">
        <v>4.6921943689155574</v>
      </c>
      <c r="D113" s="31">
        <v>4.1890901798275184</v>
      </c>
      <c r="E113" s="31">
        <v>3.743021015710327</v>
      </c>
      <c r="F113" s="31">
        <v>3.3491615794459619</v>
      </c>
      <c r="G113" s="31">
        <v>3.0028999180131541</v>
      </c>
      <c r="H113" s="31">
        <v>2.6998374224873789</v>
      </c>
      <c r="I113" s="31">
        <v>2.4357888280408559</v>
      </c>
      <c r="J113" s="31">
        <v>2.2067822139425588</v>
      </c>
      <c r="K113" s="31">
        <v>2.009059003558197</v>
      </c>
      <c r="L113" s="31">
        <v>1.8390739643502361</v>
      </c>
      <c r="M113" s="31">
        <v>1.6934952078778871</v>
      </c>
      <c r="N113" s="31">
        <v>1.5692041897971021</v>
      </c>
      <c r="O113" s="31">
        <v>1.463295709860591</v>
      </c>
      <c r="P113" s="31">
        <v>1.3730779119178</v>
      </c>
      <c r="Q113" s="31">
        <v>1.2960722839149239</v>
      </c>
      <c r="R113" s="31">
        <v>1.230013657894911</v>
      </c>
      <c r="S113" s="31">
        <v>1.172850209997456</v>
      </c>
      <c r="T113" s="31">
        <v>1.1227434604589821</v>
      </c>
      <c r="U113" s="31">
        <v>1.0780682736126921</v>
      </c>
      <c r="V113" s="31">
        <v>1.0374128578885069</v>
      </c>
      <c r="W113" s="31">
        <v>0.9995787658130999</v>
      </c>
      <c r="X113" s="31">
        <v>0.96358089400990554</v>
      </c>
      <c r="Y113" s="31">
        <v>0.92864748319909662</v>
      </c>
      <c r="Z113" s="31">
        <v>0.89422011819759284</v>
      </c>
      <c r="AA113" s="31">
        <v>0.85995372791905544</v>
      </c>
      <c r="AB113" s="31">
        <v>0.82571658537388437</v>
      </c>
      <c r="AC113" s="31">
        <v>0.79159030766926719</v>
      </c>
      <c r="AD113" s="31">
        <v>0.75786985600909962</v>
      </c>
      <c r="AE113" s="31">
        <v>0.72506353569402304</v>
      </c>
      <c r="AF113" s="31">
        <v>0.69389299612145561</v>
      </c>
      <c r="AG113" s="31">
        <v>0.66529323078552238</v>
      </c>
      <c r="AH113" s="32">
        <v>0.64041257727715029</v>
      </c>
    </row>
    <row r="114" spans="1:34" x14ac:dyDescent="0.25">
      <c r="A114" s="30">
        <v>74</v>
      </c>
      <c r="B114" s="31">
        <v>5.291826871286311</v>
      </c>
      <c r="C114" s="31">
        <v>4.7230085696518156</v>
      </c>
      <c r="D114" s="31">
        <v>4.2165562811074198</v>
      </c>
      <c r="E114" s="31">
        <v>3.7674194005081501</v>
      </c>
      <c r="F114" s="31">
        <v>3.370760666805793</v>
      </c>
      <c r="G114" s="31">
        <v>3.0219561630488592</v>
      </c>
      <c r="H114" s="31">
        <v>2.7165953163826271</v>
      </c>
      <c r="I114" s="31">
        <v>2.4504808980491051</v>
      </c>
      <c r="J114" s="31">
        <v>2.2196290233870619</v>
      </c>
      <c r="K114" s="31">
        <v>2.0202691518320082</v>
      </c>
      <c r="L114" s="31">
        <v>1.848844086916194</v>
      </c>
      <c r="M114" s="31">
        <v>1.7020099762686309</v>
      </c>
      <c r="N114" s="31">
        <v>1.576636311615061</v>
      </c>
      <c r="O114" s="31">
        <v>1.4698059287779981</v>
      </c>
      <c r="P114" s="31">
        <v>1.3788150076766721</v>
      </c>
      <c r="Q114" s="31">
        <v>1.301173072327076</v>
      </c>
      <c r="R114" s="31">
        <v>1.2346029908419529</v>
      </c>
      <c r="S114" s="31">
        <v>1.17704097543078</v>
      </c>
      <c r="T114" s="31">
        <v>1.126636582399805</v>
      </c>
      <c r="U114" s="31">
        <v>1.0817527121519921</v>
      </c>
      <c r="V114" s="31">
        <v>1.040965609187066</v>
      </c>
      <c r="W114" s="31">
        <v>1.003064862101515</v>
      </c>
      <c r="X114" s="31">
        <v>0.96705340358853864</v>
      </c>
      <c r="Y114" s="31">
        <v>0.93214751043812072</v>
      </c>
      <c r="Z114" s="31">
        <v>0.89777680353696343</v>
      </c>
      <c r="AA114" s="31">
        <v>0.86358424786853771</v>
      </c>
      <c r="AB114" s="31">
        <v>0.82942615251303475</v>
      </c>
      <c r="AC114" s="31">
        <v>0.79537217064742904</v>
      </c>
      <c r="AD114" s="31">
        <v>0.76170529954540112</v>
      </c>
      <c r="AE114" s="31">
        <v>0.72892188057740659</v>
      </c>
      <c r="AF114" s="31">
        <v>0.69773159921064154</v>
      </c>
      <c r="AG114" s="31">
        <v>0.66905748500904871</v>
      </c>
      <c r="AH114" s="32">
        <v>0.64403591163330631</v>
      </c>
    </row>
    <row r="115" spans="1:34" x14ac:dyDescent="0.25">
      <c r="A115" s="33">
        <v>80</v>
      </c>
      <c r="B115" s="34">
        <v>5.3265160766279234</v>
      </c>
      <c r="C115" s="34">
        <v>4.7540364964121578</v>
      </c>
      <c r="D115" s="34">
        <v>4.2442162485067536</v>
      </c>
      <c r="E115" s="34">
        <v>3.7919927638365358</v>
      </c>
      <c r="F115" s="34">
        <v>3.392516817423076</v>
      </c>
      <c r="G115" s="34">
        <v>3.041152528384687</v>
      </c>
      <c r="H115" s="34">
        <v>2.733477359936435</v>
      </c>
      <c r="I115" s="34">
        <v>2.4652821193901282</v>
      </c>
      <c r="J115" s="34">
        <v>2.2325709581543278</v>
      </c>
      <c r="K115" s="34">
        <v>2.0315613717343339</v>
      </c>
      <c r="L115" s="34">
        <v>1.8586841997321999</v>
      </c>
      <c r="M115" s="34">
        <v>1.710583625846728</v>
      </c>
      <c r="N115" s="34">
        <v>1.584117177873452</v>
      </c>
      <c r="O115" s="34">
        <v>1.4763557277046779</v>
      </c>
      <c r="P115" s="34">
        <v>1.3845834913294379</v>
      </c>
      <c r="Q115" s="34">
        <v>1.306298028833512</v>
      </c>
      <c r="R115" s="34">
        <v>1.2392102443994339</v>
      </c>
      <c r="S115" s="34">
        <v>1.181244386306497</v>
      </c>
      <c r="T115" s="34">
        <v>1.130538046930714</v>
      </c>
      <c r="U115" s="34">
        <v>1.0854421627448549</v>
      </c>
      <c r="V115" s="34">
        <v>1.04452101431846</v>
      </c>
      <c r="W115" s="34">
        <v>1.006552226317776</v>
      </c>
      <c r="X115" s="34">
        <v>0.97052676750581668</v>
      </c>
      <c r="Y115" s="34">
        <v>0.93564895074235821</v>
      </c>
      <c r="Z115" s="34">
        <v>0.90133643298389976</v>
      </c>
      <c r="AA115" s="34">
        <v>0.86722021528370175</v>
      </c>
      <c r="AB115" s="34">
        <v>0.83314464279174771</v>
      </c>
      <c r="AC115" s="34">
        <v>0.79916740475479386</v>
      </c>
      <c r="AD115" s="34">
        <v>0.76555953451634184</v>
      </c>
      <c r="AE115" s="34">
        <v>0.73280540951663309</v>
      </c>
      <c r="AF115" s="34">
        <v>0.70160275129266148</v>
      </c>
      <c r="AG115" s="34">
        <v>0.67286262547815312</v>
      </c>
      <c r="AH115" s="35">
        <v>0.64770944180358825</v>
      </c>
    </row>
    <row r="118" spans="1:34" ht="28.9" customHeight="1" x14ac:dyDescent="0.5">
      <c r="A118" s="1" t="s">
        <v>31</v>
      </c>
    </row>
    <row r="119" spans="1:34" ht="32.1" customHeight="1" x14ac:dyDescent="0.25"/>
    <row r="120" spans="1:34" x14ac:dyDescent="0.25">
      <c r="A120" s="2"/>
      <c r="B120" s="3"/>
      <c r="C120" s="3"/>
      <c r="D120" s="4"/>
    </row>
    <row r="121" spans="1:34" x14ac:dyDescent="0.25">
      <c r="A121" s="5" t="s">
        <v>32</v>
      </c>
      <c r="B121" s="6">
        <v>0.75</v>
      </c>
      <c r="C121" s="6" t="s">
        <v>12</v>
      </c>
      <c r="D121" s="7"/>
    </row>
    <row r="122" spans="1:34" x14ac:dyDescent="0.25">
      <c r="A122" s="8"/>
      <c r="B122" s="9"/>
      <c r="C122" s="9"/>
      <c r="D122" s="10"/>
    </row>
    <row r="125" spans="1:34" ht="48" customHeight="1" x14ac:dyDescent="0.25">
      <c r="A125" s="21" t="s">
        <v>33</v>
      </c>
      <c r="B125" s="23" t="s">
        <v>34</v>
      </c>
    </row>
    <row r="126" spans="1:34" x14ac:dyDescent="0.25">
      <c r="A126" s="5">
        <v>0</v>
      </c>
      <c r="B126" s="32">
        <v>8.0000000000000071E-2</v>
      </c>
    </row>
    <row r="127" spans="1:34" x14ac:dyDescent="0.25">
      <c r="A127" s="5">
        <v>0.125</v>
      </c>
      <c r="B127" s="32">
        <v>6.859259259259276E-2</v>
      </c>
    </row>
    <row r="128" spans="1:34" x14ac:dyDescent="0.25">
      <c r="A128" s="5">
        <v>0.25</v>
      </c>
      <c r="B128" s="32">
        <v>1.2333333333333529E-2</v>
      </c>
    </row>
    <row r="129" spans="1:2" x14ac:dyDescent="0.25">
      <c r="A129" s="5">
        <v>0.375</v>
      </c>
      <c r="B129" s="32">
        <v>1.5873333333333291E-2</v>
      </c>
    </row>
    <row r="130" spans="1:2" x14ac:dyDescent="0.25">
      <c r="A130" s="5">
        <v>0.5</v>
      </c>
      <c r="B130" s="32">
        <v>2.1426624068157759E-2</v>
      </c>
    </row>
    <row r="131" spans="1:2" x14ac:dyDescent="0.25">
      <c r="A131" s="5">
        <v>0.625</v>
      </c>
      <c r="B131" s="32">
        <v>1.2379126730564519E-2</v>
      </c>
    </row>
    <row r="132" spans="1:2" x14ac:dyDescent="0.25">
      <c r="A132" s="5">
        <v>0.75</v>
      </c>
      <c r="B132" s="32">
        <v>0</v>
      </c>
    </row>
    <row r="133" spans="1:2" x14ac:dyDescent="0.25">
      <c r="A133" s="5">
        <v>0.875</v>
      </c>
      <c r="B133" s="32">
        <v>0</v>
      </c>
    </row>
    <row r="134" spans="1:2" x14ac:dyDescent="0.25">
      <c r="A134" s="5">
        <v>1</v>
      </c>
      <c r="B134" s="32">
        <v>0</v>
      </c>
    </row>
    <row r="135" spans="1:2" x14ac:dyDescent="0.25">
      <c r="A135" s="5">
        <v>1.125</v>
      </c>
      <c r="B135" s="32">
        <v>0</v>
      </c>
    </row>
    <row r="136" spans="1:2" x14ac:dyDescent="0.25">
      <c r="A136" s="5">
        <v>1.25</v>
      </c>
      <c r="B136" s="32">
        <v>0</v>
      </c>
    </row>
    <row r="137" spans="1:2" x14ac:dyDescent="0.25">
      <c r="A137" s="5">
        <v>1.375</v>
      </c>
      <c r="B137" s="32">
        <v>0</v>
      </c>
    </row>
    <row r="138" spans="1:2" x14ac:dyDescent="0.25">
      <c r="A138" s="5">
        <v>1.5</v>
      </c>
      <c r="B138" s="32">
        <v>0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odjAnMX+zOQCN/8ZzSlAFisnYkEAg/BkKpkL35tgCM+K/78dyJ0rx7daLqGU3j3yLq81oKx1K3ExnnaCiNAqNw==" saltValue="89tTZ33IZ4QTcCS9KHeOI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0.13000000000000009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40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128</v>
      </c>
      <c r="B41" s="6">
        <v>46.238039584970622</v>
      </c>
      <c r="C41" s="6">
        <f>46.2380395849706 * $B$36 / 100</f>
        <v>46.238039584970601</v>
      </c>
      <c r="D41" s="6">
        <v>5.8258902365072212</v>
      </c>
      <c r="E41" s="7">
        <f>5.82589023650722 * $B$36 / 100</f>
        <v>5.8258902365072212</v>
      </c>
    </row>
    <row r="42" spans="1:5" x14ac:dyDescent="0.25">
      <c r="A42" s="5">
        <v>144</v>
      </c>
      <c r="B42" s="6">
        <v>49.042847008957111</v>
      </c>
      <c r="C42" s="6">
        <f>49.0428470089571 * $B$36 / 100</f>
        <v>49.042847008957096</v>
      </c>
      <c r="D42" s="6">
        <v>6.1792897390241306</v>
      </c>
      <c r="E42" s="7">
        <f>6.17928973902413 * $B$36 / 100</f>
        <v>6.1792897390241297</v>
      </c>
    </row>
    <row r="43" spans="1:5" x14ac:dyDescent="0.25">
      <c r="A43" s="5">
        <v>160</v>
      </c>
      <c r="B43" s="6">
        <v>51.695699829160233</v>
      </c>
      <c r="C43" s="6">
        <f>51.6956998291602 * $B$36 / 100</f>
        <v>51.695699829160191</v>
      </c>
      <c r="D43" s="6">
        <v>6.5135432991412348</v>
      </c>
      <c r="E43" s="7">
        <f>6.51354329914123 * $B$36 / 100</f>
        <v>6.5135432991412303</v>
      </c>
    </row>
    <row r="44" spans="1:5" x14ac:dyDescent="0.25">
      <c r="A44" s="5">
        <v>176</v>
      </c>
      <c r="B44" s="6">
        <v>54.218907393171442</v>
      </c>
      <c r="C44" s="6">
        <f>54.2189073931714 * $B$36 / 100</f>
        <v>54.218907393171406</v>
      </c>
      <c r="D44" s="6">
        <v>6.831461845078727</v>
      </c>
      <c r="E44" s="7">
        <f>6.83146184507872 * $B$36 / 100</f>
        <v>6.8314618450787199</v>
      </c>
    </row>
    <row r="45" spans="1:5" x14ac:dyDescent="0.25">
      <c r="A45" s="5">
        <v>192</v>
      </c>
      <c r="B45" s="6">
        <v>56.62980184489404</v>
      </c>
      <c r="C45" s="6">
        <f>56.629801844894 * $B$36 / 100</f>
        <v>56.629801844893997</v>
      </c>
      <c r="D45" s="6">
        <v>7.1352291884525494</v>
      </c>
      <c r="E45" s="7">
        <f>7.13522918845254 * $B$36 / 100</f>
        <v>7.1352291884525387</v>
      </c>
    </row>
    <row r="46" spans="1:5" x14ac:dyDescent="0.25">
      <c r="A46" s="5">
        <v>208</v>
      </c>
      <c r="B46" s="6">
        <v>58.942166528510199</v>
      </c>
      <c r="C46" s="6">
        <f>58.9421665285102 * $B$36 / 100</f>
        <v>58.942166528510199</v>
      </c>
      <c r="D46" s="6">
        <v>7.4265819999999998</v>
      </c>
      <c r="E46" s="7">
        <f>7.426582 * $B$36 / 100</f>
        <v>7.4265819999999998</v>
      </c>
    </row>
    <row r="47" spans="1:5" x14ac:dyDescent="0.25">
      <c r="A47" s="5">
        <v>224</v>
      </c>
      <c r="B47" s="6">
        <v>61.279752729325033</v>
      </c>
      <c r="C47" s="6">
        <f>61.279752729325 * $B$36 / 100</f>
        <v>61.279752729324997</v>
      </c>
      <c r="D47" s="6">
        <v>7.7211126666666656</v>
      </c>
      <c r="E47" s="7">
        <f>7.72111266666666 * $B$36 / 100</f>
        <v>7.7211126666666594</v>
      </c>
    </row>
    <row r="48" spans="1:5" x14ac:dyDescent="0.25">
      <c r="A48" s="5">
        <v>240</v>
      </c>
      <c r="B48" s="6">
        <v>63.617338930139859</v>
      </c>
      <c r="C48" s="6">
        <f>63.6173389301398 * $B$36 / 100</f>
        <v>63.617338930139802</v>
      </c>
      <c r="D48" s="6">
        <v>8.0156433333333332</v>
      </c>
      <c r="E48" s="7">
        <f>8.01564333333333 * $B$36 / 100</f>
        <v>8.0156433333333297</v>
      </c>
    </row>
    <row r="49" spans="1:5" x14ac:dyDescent="0.25">
      <c r="A49" s="5">
        <v>256</v>
      </c>
      <c r="B49" s="6">
        <v>65.954925130954678</v>
      </c>
      <c r="C49" s="6">
        <f>65.9549251309546 * $B$36 / 100</f>
        <v>65.954925130954607</v>
      </c>
      <c r="D49" s="6">
        <v>8.3101739999999982</v>
      </c>
      <c r="E49" s="7">
        <f>8.31017399999999 * $B$36 / 100</f>
        <v>8.3101739999999893</v>
      </c>
    </row>
    <row r="50" spans="1:5" x14ac:dyDescent="0.25">
      <c r="A50" s="5">
        <v>272</v>
      </c>
      <c r="B50" s="6">
        <v>68.292511331769518</v>
      </c>
      <c r="C50" s="6">
        <f>68.2925113317695 * $B$36 / 100</f>
        <v>68.292511331769504</v>
      </c>
      <c r="D50" s="6">
        <v>8.6047046666666667</v>
      </c>
      <c r="E50" s="7">
        <f>8.60470466666666 * $B$36 / 100</f>
        <v>8.6047046666666596</v>
      </c>
    </row>
    <row r="51" spans="1:5" x14ac:dyDescent="0.25">
      <c r="A51" s="5">
        <v>288</v>
      </c>
      <c r="B51" s="6">
        <v>70.630097532584344</v>
      </c>
      <c r="C51" s="6">
        <f>70.6300975325843 * $B$36 / 100</f>
        <v>70.630097532584301</v>
      </c>
      <c r="D51" s="6">
        <v>8.8992353333333334</v>
      </c>
      <c r="E51" s="7">
        <f>8.89923533333333 * $B$36 / 100</f>
        <v>8.8992353333333298</v>
      </c>
    </row>
    <row r="52" spans="1:5" x14ac:dyDescent="0.25">
      <c r="A52" s="5">
        <v>304</v>
      </c>
      <c r="B52" s="6">
        <v>72.882708689747602</v>
      </c>
      <c r="C52" s="6">
        <f>72.8827086897476 * $B$36 / 100</f>
        <v>72.882708689747602</v>
      </c>
      <c r="D52" s="6">
        <v>9.1830593333333308</v>
      </c>
      <c r="E52" s="7">
        <f>9.18305933333333 * $B$36 / 100</f>
        <v>9.1830593333333308</v>
      </c>
    </row>
    <row r="53" spans="1:5" x14ac:dyDescent="0.25">
      <c r="A53" s="5">
        <v>320</v>
      </c>
      <c r="B53" s="6">
        <v>74.880394715956186</v>
      </c>
      <c r="C53" s="6">
        <f>74.8803947159561 * $B$36 / 100</f>
        <v>74.880394715956101</v>
      </c>
      <c r="D53" s="6">
        <v>9.4347633333333309</v>
      </c>
      <c r="E53" s="7">
        <f>9.43476333333333 * $B$36 / 100</f>
        <v>9.4347633333333292</v>
      </c>
    </row>
    <row r="54" spans="1:5" x14ac:dyDescent="0.25">
      <c r="A54" s="5">
        <v>336</v>
      </c>
      <c r="B54" s="6">
        <v>76.878080742164755</v>
      </c>
      <c r="C54" s="6">
        <f>76.8780807421647 * $B$36 / 100</f>
        <v>76.878080742164698</v>
      </c>
      <c r="D54" s="6">
        <v>9.6864673333333329</v>
      </c>
      <c r="E54" s="7">
        <f>9.68646733333333 * $B$36 / 100</f>
        <v>9.6864673333333293</v>
      </c>
    </row>
    <row r="55" spans="1:5" x14ac:dyDescent="0.25">
      <c r="A55" s="5">
        <v>352</v>
      </c>
      <c r="B55" s="6">
        <v>78.875766768373339</v>
      </c>
      <c r="C55" s="6">
        <f>78.8757667683733 * $B$36 / 100</f>
        <v>78.875766768373296</v>
      </c>
      <c r="D55" s="6">
        <v>9.938171333333333</v>
      </c>
      <c r="E55" s="7">
        <f>9.93817133333333 * $B$36 / 100</f>
        <v>9.9381713333333295</v>
      </c>
    </row>
    <row r="56" spans="1:5" x14ac:dyDescent="0.25">
      <c r="A56" s="5">
        <v>368</v>
      </c>
      <c r="B56" s="6">
        <v>80.873452794581908</v>
      </c>
      <c r="C56" s="6">
        <f>80.8734527945819 * $B$36 / 100</f>
        <v>80.873452794581894</v>
      </c>
      <c r="D56" s="6">
        <v>10.18987533333333</v>
      </c>
      <c r="E56" s="7">
        <f>10.1898753333333 * $B$36 / 100</f>
        <v>10.189875333333299</v>
      </c>
    </row>
    <row r="57" spans="1:5" x14ac:dyDescent="0.25">
      <c r="A57" s="5">
        <v>384</v>
      </c>
      <c r="B57" s="6">
        <v>82.871138820790492</v>
      </c>
      <c r="C57" s="6">
        <f>82.8711388207904 * $B$36 / 100</f>
        <v>82.871138820790406</v>
      </c>
      <c r="D57" s="6">
        <v>10.44157933333333</v>
      </c>
      <c r="E57" s="7">
        <f>10.4415793333333 * $B$36 / 100</f>
        <v>10.4415793333333</v>
      </c>
    </row>
    <row r="58" spans="1:5" x14ac:dyDescent="0.25">
      <c r="A58" s="5">
        <v>400</v>
      </c>
      <c r="B58" s="6">
        <v>84.868824846999061</v>
      </c>
      <c r="C58" s="6">
        <f>84.868824846999 * $B$36 / 100</f>
        <v>84.86882484699899</v>
      </c>
      <c r="D58" s="6">
        <v>10.69328333333333</v>
      </c>
      <c r="E58" s="7">
        <f>10.6932833333333 * $B$36 / 100</f>
        <v>10.6932833333333</v>
      </c>
    </row>
    <row r="59" spans="1:5" x14ac:dyDescent="0.25">
      <c r="A59" s="5">
        <v>416</v>
      </c>
      <c r="B59" s="6">
        <v>86.511160690664738</v>
      </c>
      <c r="C59" s="6">
        <f>86.5111606906647 * $B$36 / 100</f>
        <v>86.511160690664695</v>
      </c>
      <c r="D59" s="6">
        <v>10.900214</v>
      </c>
      <c r="E59" s="7">
        <f>10.900214 * $B$36 / 100</f>
        <v>10.900214</v>
      </c>
    </row>
    <row r="60" spans="1:5" x14ac:dyDescent="0.25">
      <c r="A60" s="5">
        <v>432</v>
      </c>
      <c r="B60" s="6">
        <v>88.153496534330415</v>
      </c>
      <c r="C60" s="6">
        <f>88.1534965343304 * $B$36 / 100</f>
        <v>88.153496534330401</v>
      </c>
      <c r="D60" s="6">
        <v>11.10714466666667</v>
      </c>
      <c r="E60" s="7">
        <f>11.1071446666666 * $B$36 / 100</f>
        <v>11.107144666666599</v>
      </c>
    </row>
    <row r="61" spans="1:5" x14ac:dyDescent="0.25">
      <c r="A61" s="5">
        <v>448</v>
      </c>
      <c r="B61" s="6">
        <v>89.795832377996092</v>
      </c>
      <c r="C61" s="6">
        <f>89.795832377996 * $B$36 / 100</f>
        <v>89.795832377996007</v>
      </c>
      <c r="D61" s="6">
        <v>11.31407533333334</v>
      </c>
      <c r="E61" s="7">
        <f>11.3140753333333 * $B$36 / 100</f>
        <v>11.3140753333333</v>
      </c>
    </row>
    <row r="62" spans="1:5" x14ac:dyDescent="0.25">
      <c r="A62" s="5">
        <v>464</v>
      </c>
      <c r="B62" s="6">
        <v>91.438168221661769</v>
      </c>
      <c r="C62" s="6">
        <f>91.4381682216617 * $B$36 / 100</f>
        <v>91.438168221661684</v>
      </c>
      <c r="D62" s="6">
        <v>11.521006</v>
      </c>
      <c r="E62" s="7">
        <f>11.521006 * $B$36 / 100</f>
        <v>11.521006</v>
      </c>
    </row>
    <row r="63" spans="1:5" x14ac:dyDescent="0.25">
      <c r="A63" s="5">
        <v>480</v>
      </c>
      <c r="B63" s="6">
        <v>93.080504065327446</v>
      </c>
      <c r="C63" s="6">
        <f>93.0805040653274 * $B$36 / 100</f>
        <v>93.080504065327403</v>
      </c>
      <c r="D63" s="6">
        <v>11.72793666666667</v>
      </c>
      <c r="E63" s="7">
        <f>11.7279366666666 * $B$36 / 100</f>
        <v>11.727936666666601</v>
      </c>
    </row>
    <row r="64" spans="1:5" x14ac:dyDescent="0.25">
      <c r="A64" s="5">
        <v>496</v>
      </c>
      <c r="B64" s="6">
        <v>94.722839908993109</v>
      </c>
      <c r="C64" s="6">
        <f>94.7228399089931 * $B$36 / 100</f>
        <v>94.722839908993095</v>
      </c>
      <c r="D64" s="6">
        <v>11.934867333333329</v>
      </c>
      <c r="E64" s="7">
        <f>11.9348673333333 * $B$36 / 100</f>
        <v>11.934867333333299</v>
      </c>
    </row>
    <row r="65" spans="1:18" x14ac:dyDescent="0.25">
      <c r="A65" s="5">
        <v>512</v>
      </c>
      <c r="B65" s="6">
        <v>96.178616906823763</v>
      </c>
      <c r="C65" s="6">
        <f>96.1786169068237 * $B$36 / 100</f>
        <v>96.178616906823706</v>
      </c>
      <c r="D65" s="6">
        <v>12.118292</v>
      </c>
      <c r="E65" s="7">
        <f>12.118292 * $B$36 / 100</f>
        <v>12.118292000000002</v>
      </c>
    </row>
    <row r="66" spans="1:18" x14ac:dyDescent="0.25">
      <c r="A66" s="5">
        <v>528</v>
      </c>
      <c r="B66" s="6">
        <v>97.572207622709413</v>
      </c>
      <c r="C66" s="6">
        <f>97.5722076227094 * $B$36 / 100</f>
        <v>97.572207622709399</v>
      </c>
      <c r="D66" s="6">
        <v>12.29388133333333</v>
      </c>
      <c r="E66" s="7">
        <f>12.2938813333333 * $B$36 / 100</f>
        <v>12.293881333333299</v>
      </c>
    </row>
    <row r="67" spans="1:18" x14ac:dyDescent="0.25">
      <c r="A67" s="5">
        <v>544</v>
      </c>
      <c r="B67" s="6">
        <v>98.96579833859505</v>
      </c>
      <c r="C67" s="6">
        <f>98.965798338595 * $B$36 / 100</f>
        <v>98.965798338594993</v>
      </c>
      <c r="D67" s="6">
        <v>12.46947066666667</v>
      </c>
      <c r="E67" s="7">
        <f>12.4694706666666 * $B$36 / 100</f>
        <v>12.4694706666666</v>
      </c>
    </row>
    <row r="68" spans="1:18" x14ac:dyDescent="0.25">
      <c r="A68" s="5">
        <v>560</v>
      </c>
      <c r="B68" s="6">
        <v>100.3593890544807</v>
      </c>
      <c r="C68" s="6">
        <f>100.35938905448 * $B$36 / 100</f>
        <v>100.35938905448</v>
      </c>
      <c r="D68" s="6">
        <v>12.645060000000001</v>
      </c>
      <c r="E68" s="7">
        <f>12.64506 * $B$36 / 100</f>
        <v>12.645060000000001</v>
      </c>
    </row>
    <row r="69" spans="1:18" x14ac:dyDescent="0.25">
      <c r="A69" s="5">
        <v>576</v>
      </c>
      <c r="B69" s="6">
        <v>101.7529797703663</v>
      </c>
      <c r="C69" s="6">
        <f>101.752979770366 * $B$36 / 100</f>
        <v>101.752979770366</v>
      </c>
      <c r="D69" s="6">
        <v>12.82064933333333</v>
      </c>
      <c r="E69" s="7">
        <f>12.8206493333333 * $B$36 / 100</f>
        <v>12.8206493333333</v>
      </c>
    </row>
    <row r="70" spans="1:18" x14ac:dyDescent="0.25">
      <c r="A70" s="5">
        <v>592</v>
      </c>
      <c r="B70" s="6">
        <v>103.146570486252</v>
      </c>
      <c r="C70" s="6">
        <f>103.146570486251 * $B$36 / 100</f>
        <v>103.14657048625101</v>
      </c>
      <c r="D70" s="6">
        <v>12.99623866666667</v>
      </c>
      <c r="E70" s="7">
        <f>12.9962386666666 * $B$36 / 100</f>
        <v>12.996238666666599</v>
      </c>
    </row>
    <row r="71" spans="1:18" x14ac:dyDescent="0.25">
      <c r="A71" s="5">
        <v>608</v>
      </c>
      <c r="B71" s="6">
        <v>104.5311501635269</v>
      </c>
      <c r="C71" s="6">
        <f>104.531150163526 * $B$36 / 100</f>
        <v>104.53115016352599</v>
      </c>
      <c r="D71" s="6">
        <v>13.17069262915958</v>
      </c>
      <c r="E71" s="7">
        <f>13.1706926291595 * $B$36 / 100</f>
        <v>13.1706926291595</v>
      </c>
    </row>
    <row r="72" spans="1:18" x14ac:dyDescent="0.25">
      <c r="A72" s="5">
        <v>624</v>
      </c>
      <c r="B72" s="6">
        <v>105.897628424551</v>
      </c>
      <c r="C72" s="6">
        <f>105.897628424551 * $B$36 / 100</f>
        <v>105.897628424551</v>
      </c>
      <c r="D72" s="6">
        <v>13.34286585343026</v>
      </c>
      <c r="E72" s="7">
        <f>13.3428658534302 * $B$36 / 100</f>
        <v>13.342865853430199</v>
      </c>
    </row>
    <row r="73" spans="1:18" x14ac:dyDescent="0.25">
      <c r="A73" s="8">
        <v>640</v>
      </c>
      <c r="B73" s="9">
        <v>107.24669718634109</v>
      </c>
      <c r="C73" s="9">
        <f>107.246697186341 * $B$36 / 100</f>
        <v>107.246697186341</v>
      </c>
      <c r="D73" s="9">
        <v>13.512845519485239</v>
      </c>
      <c r="E73" s="10">
        <f>13.5128455194852 * $B$36 / 100</f>
        <v>13.5128455194852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18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40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4.2510961266576759</v>
      </c>
      <c r="C83" s="31">
        <v>3.4065437080625318</v>
      </c>
      <c r="D83" s="31">
        <v>2.7505886237033161</v>
      </c>
      <c r="E83" s="31">
        <v>2.2491987686088279</v>
      </c>
      <c r="F83" s="31">
        <v>1.8717555433558131</v>
      </c>
      <c r="G83" s="31">
        <v>1.5910538540689669</v>
      </c>
      <c r="H83" s="31">
        <v>1.383302112420941</v>
      </c>
      <c r="I83" s="31">
        <v>1.228122235632328</v>
      </c>
      <c r="J83" s="31">
        <v>1.1085496464716771</v>
      </c>
      <c r="K83" s="31">
        <v>1.011033273255485</v>
      </c>
      <c r="L83" s="31">
        <v>0.92543554984820919</v>
      </c>
      <c r="M83" s="31">
        <v>0.84503241566222753</v>
      </c>
      <c r="N83" s="31">
        <v>0.76651331565789627</v>
      </c>
      <c r="O83" s="31">
        <v>0.6899812003435245</v>
      </c>
      <c r="P83" s="31">
        <v>0.61895252577534687</v>
      </c>
      <c r="Q83" s="31">
        <v>0.56035725355755872</v>
      </c>
      <c r="R83" s="32">
        <v>0.52453885084233332</v>
      </c>
    </row>
    <row r="84" spans="1:18" x14ac:dyDescent="0.25">
      <c r="A84" s="30">
        <v>144</v>
      </c>
      <c r="B84" s="31">
        <v>4.2985184473906513</v>
      </c>
      <c r="C84" s="31">
        <v>3.4410187304613138</v>
      </c>
      <c r="D84" s="31">
        <v>2.7746556466891552</v>
      </c>
      <c r="E84" s="31">
        <v>2.2651418605919211</v>
      </c>
      <c r="F84" s="31">
        <v>1.881603542235301</v>
      </c>
      <c r="G84" s="31">
        <v>1.5965803672329351</v>
      </c>
      <c r="H84" s="31">
        <v>1.386025516746421</v>
      </c>
      <c r="I84" s="31">
        <v>1.229305677485292</v>
      </c>
      <c r="J84" s="31">
        <v>1.109201041707043</v>
      </c>
      <c r="K84" s="31">
        <v>1.0119053072171169</v>
      </c>
      <c r="L84" s="31">
        <v>0.92702567736890562</v>
      </c>
      <c r="M84" s="31">
        <v>0.84758286106374647</v>
      </c>
      <c r="N84" s="31">
        <v>0.77001107275093972</v>
      </c>
      <c r="O84" s="31">
        <v>0.69415803242771934</v>
      </c>
      <c r="P84" s="31">
        <v>0.62328496563929281</v>
      </c>
      <c r="Q84" s="31">
        <v>0.56406660347877491</v>
      </c>
      <c r="R84" s="32">
        <v>0.5265911825872821</v>
      </c>
    </row>
    <row r="85" spans="1:18" x14ac:dyDescent="0.25">
      <c r="A85" s="30">
        <v>160</v>
      </c>
      <c r="B85" s="31">
        <v>4.3495270614323669</v>
      </c>
      <c r="C85" s="31">
        <v>3.478690731337216</v>
      </c>
      <c r="D85" s="31">
        <v>2.801557990302463</v>
      </c>
      <c r="E85" s="31">
        <v>2.2835862723348019</v>
      </c>
      <c r="F85" s="31">
        <v>1.893646516988863</v>
      </c>
      <c r="G85" s="31">
        <v>1.604023169367232</v>
      </c>
      <c r="H85" s="31">
        <v>1.390414180120451</v>
      </c>
      <c r="I85" s="31">
        <v>1.231931005446997</v>
      </c>
      <c r="J85" s="31">
        <v>1.1110986070933091</v>
      </c>
      <c r="K85" s="31">
        <v>1.0138554523537739</v>
      </c>
      <c r="L85" s="31">
        <v>0.92955351407072884</v>
      </c>
      <c r="M85" s="31">
        <v>0.85095827063445673</v>
      </c>
      <c r="N85" s="31">
        <v>0.7742487059831975</v>
      </c>
      <c r="O85" s="31">
        <v>0.69901730960314623</v>
      </c>
      <c r="P85" s="31">
        <v>0.62827007652841282</v>
      </c>
      <c r="Q85" s="31">
        <v>0.56842650734110478</v>
      </c>
      <c r="R85" s="32">
        <v>0.52931960817127077</v>
      </c>
    </row>
    <row r="86" spans="1:18" x14ac:dyDescent="0.25">
      <c r="A86" s="30">
        <v>176</v>
      </c>
      <c r="B86" s="31">
        <v>4.4040059672183807</v>
      </c>
      <c r="C86" s="31">
        <v>3.519447884646663</v>
      </c>
      <c r="D86" s="31">
        <v>2.8311880040205351</v>
      </c>
      <c r="E86" s="31">
        <v>2.3044285288356319</v>
      </c>
      <c r="F86" s="31">
        <v>1.907785168135528</v>
      </c>
      <c r="G86" s="31">
        <v>1.6132871365117569</v>
      </c>
      <c r="H86" s="31">
        <v>1.396377154103797</v>
      </c>
      <c r="I86" s="31">
        <v>1.235911446599075</v>
      </c>
      <c r="J86" s="31">
        <v>1.1141597452329779</v>
      </c>
      <c r="K86" s="31">
        <v>1.016805286788832</v>
      </c>
      <c r="L86" s="31">
        <v>0.93294481359791903</v>
      </c>
      <c r="M86" s="31">
        <v>0.85508857353946899</v>
      </c>
      <c r="N86" s="31">
        <v>0.77916032004066182</v>
      </c>
      <c r="O86" s="31">
        <v>0.70449731207663646</v>
      </c>
      <c r="P86" s="31">
        <v>0.63385031417045568</v>
      </c>
      <c r="Q86" s="31">
        <v>0.57338359639317427</v>
      </c>
      <c r="R86" s="32">
        <v>0.53267493436375801</v>
      </c>
    </row>
    <row r="87" spans="1:18" x14ac:dyDescent="0.25">
      <c r="A87" s="30">
        <v>192</v>
      </c>
      <c r="B87" s="31">
        <v>4.4618422735566936</v>
      </c>
      <c r="C87" s="31">
        <v>3.5631814747185309</v>
      </c>
      <c r="D87" s="31">
        <v>2.8634411476931132</v>
      </c>
      <c r="E87" s="31">
        <v>2.3275682654650209</v>
      </c>
      <c r="F87" s="31">
        <v>1.9239233065667769</v>
      </c>
      <c r="G87" s="31">
        <v>1.624280255078852</v>
      </c>
      <c r="H87" s="31">
        <v>1.4038266006296769</v>
      </c>
      <c r="I87" s="31">
        <v>1.2411633383956191</v>
      </c>
      <c r="J87" s="31">
        <v>1.118304969101005</v>
      </c>
      <c r="K87" s="31">
        <v>1.0206794990181169</v>
      </c>
      <c r="L87" s="31">
        <v>0.93712843996717754</v>
      </c>
      <c r="M87" s="31">
        <v>0.85990680931635055</v>
      </c>
      <c r="N87" s="31">
        <v>0.78468312998176337</v>
      </c>
      <c r="O87" s="31">
        <v>0.710539430427506</v>
      </c>
      <c r="P87" s="31">
        <v>0.63997124466558475</v>
      </c>
      <c r="Q87" s="31">
        <v>0.57888761225598273</v>
      </c>
      <c r="R87" s="32">
        <v>0.53661107830664878</v>
      </c>
    </row>
    <row r="88" spans="1:18" x14ac:dyDescent="0.25">
      <c r="A88" s="30">
        <v>208</v>
      </c>
      <c r="B88" s="31">
        <v>4.5229261996277641</v>
      </c>
      <c r="C88" s="31">
        <v>3.6097858962541389</v>
      </c>
      <c r="D88" s="31">
        <v>2.8982159915423868</v>
      </c>
      <c r="E88" s="31">
        <v>2.3529082279660321</v>
      </c>
      <c r="F88" s="31">
        <v>1.9419678535465359</v>
      </c>
      <c r="G88" s="31">
        <v>1.636913621853322</v>
      </c>
      <c r="H88" s="31">
        <v>1.4126777920037621</v>
      </c>
      <c r="I88" s="31">
        <v>1.2476061286631619</v>
      </c>
      <c r="J88" s="31">
        <v>1.123457902044805</v>
      </c>
      <c r="K88" s="31">
        <v>1.0254058879099011</v>
      </c>
      <c r="L88" s="31">
        <v>0.94203636756762243</v>
      </c>
      <c r="M88" s="31">
        <v>0.86534912787509444</v>
      </c>
      <c r="N88" s="31">
        <v>0.79075746123737822</v>
      </c>
      <c r="O88" s="31">
        <v>0.71708816560749622</v>
      </c>
      <c r="P88" s="31">
        <v>0.64658154448641425</v>
      </c>
      <c r="Q88" s="31">
        <v>0.58489140692306274</v>
      </c>
      <c r="R88" s="32">
        <v>0.54108506751430219</v>
      </c>
    </row>
    <row r="89" spans="1:18" x14ac:dyDescent="0.25">
      <c r="A89" s="30">
        <v>224</v>
      </c>
      <c r="B89" s="31">
        <v>4.5871510749844946</v>
      </c>
      <c r="C89" s="31">
        <v>3.6591586543272649</v>
      </c>
      <c r="D89" s="31">
        <v>2.935414216163001</v>
      </c>
      <c r="E89" s="31">
        <v>2.3803542724541731</v>
      </c>
      <c r="F89" s="31">
        <v>1.961828840711187</v>
      </c>
      <c r="G89" s="31">
        <v>1.651101443992411</v>
      </c>
      <c r="H89" s="31">
        <v>1.422849110904159</v>
      </c>
      <c r="I89" s="31">
        <v>1.255162375600688</v>
      </c>
      <c r="J89" s="31">
        <v>1.129545277784215</v>
      </c>
      <c r="K89" s="31">
        <v>1.0309153627048999</v>
      </c>
      <c r="L89" s="31">
        <v>0.9476036811608719</v>
      </c>
      <c r="M89" s="31">
        <v>0.87135478949817124</v>
      </c>
      <c r="N89" s="31">
        <v>0.79732674961082528</v>
      </c>
      <c r="O89" s="31">
        <v>0.72409112894079897</v>
      </c>
      <c r="P89" s="31">
        <v>0.65363300047800088</v>
      </c>
      <c r="Q89" s="31">
        <v>0.59135094276028932</v>
      </c>
      <c r="R89" s="32">
        <v>0.54605703987349596</v>
      </c>
    </row>
    <row r="90" spans="1:18" x14ac:dyDescent="0.25">
      <c r="A90" s="30">
        <v>240</v>
      </c>
      <c r="B90" s="31">
        <v>4.6544133395522387</v>
      </c>
      <c r="C90" s="31">
        <v>3.7112003643841218</v>
      </c>
      <c r="D90" s="31">
        <v>2.9749406125220399</v>
      </c>
      <c r="E90" s="31">
        <v>2.4098153654174008</v>
      </c>
      <c r="F90" s="31">
        <v>1.983419410069555</v>
      </c>
      <c r="G90" s="31">
        <v>1.666761039025813</v>
      </c>
      <c r="H90" s="31">
        <v>1.4342620503814389</v>
      </c>
      <c r="I90" s="31">
        <v>1.26375774777963</v>
      </c>
      <c r="J90" s="31">
        <v>1.1364969404115459</v>
      </c>
      <c r="K90" s="31">
        <v>1.0371419430162969</v>
      </c>
      <c r="L90" s="31">
        <v>0.95376857588094599</v>
      </c>
      <c r="M90" s="31">
        <v>0.87786616484049185</v>
      </c>
      <c r="N90" s="31">
        <v>0.80433754127789192</v>
      </c>
      <c r="O90" s="31">
        <v>0.73149904212406336</v>
      </c>
      <c r="P90" s="31">
        <v>0.66108050985785904</v>
      </c>
      <c r="Q90" s="31">
        <v>0.59822529250608636</v>
      </c>
      <c r="R90" s="32">
        <v>0.55149024364351373</v>
      </c>
    </row>
    <row r="91" spans="1:18" x14ac:dyDescent="0.25">
      <c r="A91" s="30">
        <v>256</v>
      </c>
      <c r="B91" s="31">
        <v>4.7246125436288011</v>
      </c>
      <c r="C91" s="31">
        <v>3.7658147522433949</v>
      </c>
      <c r="D91" s="31">
        <v>3.016703081959053</v>
      </c>
      <c r="E91" s="31">
        <v>2.441203583716129</v>
      </c>
      <c r="F91" s="31">
        <v>2.0066558140029218</v>
      </c>
      <c r="G91" s="31">
        <v>1.6838128348556829</v>
      </c>
      <c r="H91" s="31">
        <v>1.446841213858618</v>
      </c>
      <c r="I91" s="31">
        <v>1.2733210241438719</v>
      </c>
      <c r="J91" s="31">
        <v>1.14424584439155</v>
      </c>
      <c r="K91" s="31">
        <v>1.044022758829706</v>
      </c>
      <c r="L91" s="31">
        <v>0.96047235723434488</v>
      </c>
      <c r="M91" s="31">
        <v>0.88482873492940983</v>
      </c>
      <c r="N91" s="31">
        <v>0.8117394927868099</v>
      </c>
      <c r="O91" s="31">
        <v>0.73926573722639544</v>
      </c>
      <c r="P91" s="31">
        <v>0.66888208021596562</v>
      </c>
      <c r="Q91" s="31">
        <v>0.60547663927127005</v>
      </c>
      <c r="R91" s="32">
        <v>0.55735103745604431</v>
      </c>
    </row>
    <row r="92" spans="1:18" x14ac:dyDescent="0.25">
      <c r="A92" s="30">
        <v>272</v>
      </c>
      <c r="B92" s="31">
        <v>4.7976513478844272</v>
      </c>
      <c r="C92" s="31">
        <v>3.822908654096195</v>
      </c>
      <c r="D92" s="31">
        <v>3.0606126361860251</v>
      </c>
      <c r="E92" s="31">
        <v>2.4744341145832149</v>
      </c>
      <c r="F92" s="31">
        <v>2.0314574152650131</v>
      </c>
      <c r="G92" s="31">
        <v>1.7021803697566089</v>
      </c>
      <c r="H92" s="31">
        <v>1.460514315131159</v>
      </c>
      <c r="I92" s="31">
        <v>1.28378409400975</v>
      </c>
      <c r="J92" s="31">
        <v>1.1527280545614329</v>
      </c>
      <c r="K92" s="31">
        <v>1.051498050503197</v>
      </c>
      <c r="L92" s="31">
        <v>0.96765944110000379</v>
      </c>
      <c r="M92" s="31">
        <v>0.89219109116473405</v>
      </c>
      <c r="N92" s="31">
        <v>0.81948537105823527</v>
      </c>
      <c r="O92" s="31">
        <v>0.74734815668932542</v>
      </c>
      <c r="P92" s="31">
        <v>0.67699882951472501</v>
      </c>
      <c r="Q92" s="31">
        <v>0.61307027653914759</v>
      </c>
      <c r="R92" s="32">
        <v>0.56360889031523353</v>
      </c>
    </row>
    <row r="93" spans="1:18" x14ac:dyDescent="0.25">
      <c r="A93" s="30">
        <v>288</v>
      </c>
      <c r="B93" s="31">
        <v>4.8734355233618283</v>
      </c>
      <c r="C93" s="31">
        <v>3.8823920165060959</v>
      </c>
      <c r="D93" s="31">
        <v>3.1065833972873929</v>
      </c>
      <c r="E93" s="31">
        <v>2.5094252556239671</v>
      </c>
      <c r="F93" s="31">
        <v>2.0577466869820031</v>
      </c>
      <c r="G93" s="31">
        <v>1.7217902923756421</v>
      </c>
      <c r="H93" s="31">
        <v>1.475212178366976</v>
      </c>
      <c r="I93" s="31">
        <v>1.2950819570660439</v>
      </c>
      <c r="J93" s="31">
        <v>1.161882746130835</v>
      </c>
      <c r="K93" s="31">
        <v>1.059511168767294</v>
      </c>
      <c r="L93" s="31">
        <v>0.9752773537293109</v>
      </c>
      <c r="M93" s="31">
        <v>0.89990493531872251</v>
      </c>
      <c r="N93" s="31">
        <v>0.82753105338531829</v>
      </c>
      <c r="O93" s="31">
        <v>0.75570635332685232</v>
      </c>
      <c r="P93" s="31">
        <v>0.68539498608900296</v>
      </c>
      <c r="Q93" s="31">
        <v>0.62097460816540828</v>
      </c>
      <c r="R93" s="32">
        <v>0.57023638159769163</v>
      </c>
    </row>
    <row r="94" spans="1:18" x14ac:dyDescent="0.25">
      <c r="A94" s="30">
        <v>304</v>
      </c>
      <c r="B94" s="31">
        <v>4.9518739514761503</v>
      </c>
      <c r="C94" s="31">
        <v>3.9441778964091161</v>
      </c>
      <c r="D94" s="31">
        <v>3.1545325977200518</v>
      </c>
      <c r="E94" s="31">
        <v>2.5460984148161421</v>
      </c>
      <c r="F94" s="31">
        <v>2.0854492126525201</v>
      </c>
      <c r="G94" s="31">
        <v>1.7425723617322719</v>
      </c>
      <c r="H94" s="31">
        <v>1.4908687381064361</v>
      </c>
      <c r="I94" s="31">
        <v>1.307152723373987</v>
      </c>
      <c r="J94" s="31">
        <v>1.171652204681868</v>
      </c>
      <c r="K94" s="31">
        <v>1.068008574724961</v>
      </c>
      <c r="L94" s="31">
        <v>0.98327673174610486</v>
      </c>
      <c r="M94" s="31">
        <v>0.90792507953607893</v>
      </c>
      <c r="N94" s="31">
        <v>0.83583552743362721</v>
      </c>
      <c r="O94" s="31">
        <v>0.76430349032542833</v>
      </c>
      <c r="P94" s="31">
        <v>0.69403788864611116</v>
      </c>
      <c r="Q94" s="31">
        <v>0.62916114837827308</v>
      </c>
      <c r="R94" s="32">
        <v>0.57720920105246543</v>
      </c>
    </row>
    <row r="95" spans="1:18" x14ac:dyDescent="0.25">
      <c r="A95" s="30">
        <v>320</v>
      </c>
      <c r="B95" s="31">
        <v>5.0328786240149963</v>
      </c>
      <c r="C95" s="31">
        <v>4.0081824611137291</v>
      </c>
      <c r="D95" s="31">
        <v>3.2043805803133352</v>
      </c>
      <c r="E95" s="31">
        <v>2.5843781105099448</v>
      </c>
      <c r="F95" s="31">
        <v>2.11449368614764</v>
      </c>
      <c r="G95" s="31">
        <v>1.7644594472184441</v>
      </c>
      <c r="H95" s="31">
        <v>1.5074210392623459</v>
      </c>
      <c r="I95" s="31">
        <v>1.3199376133672589</v>
      </c>
      <c r="J95" s="31">
        <v>1.1819818261690791</v>
      </c>
      <c r="K95" s="31">
        <v>1.076939839851623</v>
      </c>
      <c r="L95" s="31">
        <v>0.99161132214667735</v>
      </c>
      <c r="M95" s="31">
        <v>0.91620944633396939</v>
      </c>
      <c r="N95" s="31">
        <v>0.84436089124117686</v>
      </c>
      <c r="O95" s="31">
        <v>0.77310584124393988</v>
      </c>
      <c r="P95" s="31">
        <v>0.70289798626582323</v>
      </c>
      <c r="Q95" s="31">
        <v>0.63760452177834992</v>
      </c>
      <c r="R95" s="32">
        <v>0.58450614880103668</v>
      </c>
    </row>
    <row r="96" spans="1:18" x14ac:dyDescent="0.25">
      <c r="A96" s="30">
        <v>336</v>
      </c>
      <c r="B96" s="31">
        <v>5.116364643138418</v>
      </c>
      <c r="C96" s="31">
        <v>4.0743249883008517</v>
      </c>
      <c r="D96" s="31">
        <v>3.2560507982690332</v>
      </c>
      <c r="E96" s="31">
        <v>2.6241919714280382</v>
      </c>
      <c r="F96" s="31">
        <v>2.1448119117108879</v>
      </c>
      <c r="G96" s="31">
        <v>1.7873875285985581</v>
      </c>
      <c r="H96" s="31">
        <v>1.5248092371199711</v>
      </c>
      <c r="I96" s="31">
        <v>1.3333809578519979</v>
      </c>
      <c r="J96" s="31">
        <v>1.1928201169194661</v>
      </c>
      <c r="K96" s="31">
        <v>1.0862576459951441</v>
      </c>
      <c r="L96" s="31">
        <v>1.000237982299762</v>
      </c>
      <c r="M96" s="31">
        <v>0.92471906860198505</v>
      </c>
      <c r="N96" s="31">
        <v>0.8530723532184491</v>
      </c>
      <c r="O96" s="31">
        <v>0.78208279001372982</v>
      </c>
      <c r="P96" s="31">
        <v>0.7119488384003263</v>
      </c>
      <c r="Q96" s="31">
        <v>0.64628246333874628</v>
      </c>
      <c r="R96" s="32">
        <v>0.59210913533739162</v>
      </c>
    </row>
    <row r="97" spans="1:18" x14ac:dyDescent="0.25">
      <c r="A97" s="30">
        <v>352</v>
      </c>
      <c r="B97" s="31">
        <v>5.2022502213789146</v>
      </c>
      <c r="C97" s="31">
        <v>4.1425278660238529</v>
      </c>
      <c r="D97" s="31">
        <v>3.3094698151613819</v>
      </c>
      <c r="E97" s="31">
        <v>2.6654707366655228</v>
      </c>
      <c r="F97" s="31">
        <v>2.176338803958239</v>
      </c>
      <c r="G97" s="31">
        <v>1.8112956960094519</v>
      </c>
      <c r="H97" s="31">
        <v>1.542976597337026</v>
      </c>
      <c r="I97" s="31">
        <v>1.3474301980067791</v>
      </c>
      <c r="J97" s="31">
        <v>1.2041186936324799</v>
      </c>
      <c r="K97" s="31">
        <v>1.0959177853758479</v>
      </c>
      <c r="L97" s="31">
        <v>1.0091166799465521</v>
      </c>
      <c r="M97" s="31">
        <v>0.93341808960220363</v>
      </c>
      <c r="N97" s="31">
        <v>0.86193823214837573</v>
      </c>
      <c r="O97" s="31">
        <v>0.7912068309385879</v>
      </c>
      <c r="P97" s="31">
        <v>0.72116711487431218</v>
      </c>
      <c r="Q97" s="31">
        <v>0.65517581840495598</v>
      </c>
      <c r="R97" s="32">
        <v>0.60000318152790655</v>
      </c>
    </row>
    <row r="98" spans="1:18" x14ac:dyDescent="0.25">
      <c r="A98" s="30">
        <v>368</v>
      </c>
      <c r="B98" s="31">
        <v>5.2904566816414391</v>
      </c>
      <c r="C98" s="31">
        <v>4.2127165927085581</v>
      </c>
      <c r="D98" s="31">
        <v>3.364567304937073</v>
      </c>
      <c r="E98" s="31">
        <v>2.7081482556899599</v>
      </c>
      <c r="F98" s="31">
        <v>2.209012387878122</v>
      </c>
      <c r="G98" s="31">
        <v>1.8361261499604209</v>
      </c>
      <c r="H98" s="31">
        <v>1.561869495943675</v>
      </c>
      <c r="I98" s="31">
        <v>1.3620358853826371</v>
      </c>
      <c r="J98" s="31">
        <v>1.215832283380025</v>
      </c>
      <c r="K98" s="31">
        <v>1.105879160586497</v>
      </c>
      <c r="L98" s="31">
        <v>1.0182104932006719</v>
      </c>
      <c r="M98" s="31">
        <v>0.94227376296911403</v>
      </c>
      <c r="N98" s="31">
        <v>0.87092995718632005</v>
      </c>
      <c r="O98" s="31">
        <v>0.80045356869477446</v>
      </c>
      <c r="P98" s="31">
        <v>0.73053259588487063</v>
      </c>
      <c r="Q98" s="31">
        <v>0.66426854269498037</v>
      </c>
      <c r="R98" s="32">
        <v>0.60817641861143579</v>
      </c>
    </row>
    <row r="99" spans="1:18" x14ac:dyDescent="0.25">
      <c r="A99" s="30">
        <v>384</v>
      </c>
      <c r="B99" s="31">
        <v>5.3809084572033843</v>
      </c>
      <c r="C99" s="31">
        <v>4.2848197771532224</v>
      </c>
      <c r="D99" s="31">
        <v>3.4212760519152412</v>
      </c>
      <c r="E99" s="31">
        <v>2.7521614883413492</v>
      </c>
      <c r="F99" s="31">
        <v>2.2427737988314038</v>
      </c>
      <c r="G99" s="31">
        <v>1.861824201333206</v>
      </c>
      <c r="H99" s="31">
        <v>1.581437419342522</v>
      </c>
      <c r="I99" s="31">
        <v>1.377151681903044</v>
      </c>
      <c r="J99" s="31">
        <v>1.2279187236064411</v>
      </c>
      <c r="K99" s="31">
        <v>1.1161037845923161</v>
      </c>
      <c r="L99" s="31">
        <v>1.02748561054822</v>
      </c>
      <c r="M99" s="31">
        <v>0.95125645270966885</v>
      </c>
      <c r="N99" s="31">
        <v>0.88002206786010895</v>
      </c>
      <c r="O99" s="31">
        <v>0.80980171833096315</v>
      </c>
      <c r="P99" s="31">
        <v>0.74002817200157278</v>
      </c>
      <c r="Q99" s="31">
        <v>0.67354770229925975</v>
      </c>
      <c r="R99" s="32">
        <v>0.61662008819926928</v>
      </c>
    </row>
    <row r="100" spans="1:18" x14ac:dyDescent="0.25">
      <c r="A100" s="30">
        <v>400</v>
      </c>
      <c r="B100" s="31">
        <v>5.4735330917146046</v>
      </c>
      <c r="C100" s="31">
        <v>4.3587691385285723</v>
      </c>
      <c r="D100" s="31">
        <v>3.479531950787468</v>
      </c>
      <c r="E100" s="31">
        <v>2.7974505048321499</v>
      </c>
      <c r="F100" s="31">
        <v>2.2775672825514102</v>
      </c>
      <c r="G100" s="31">
        <v>1.8883382713820029</v>
      </c>
      <c r="H100" s="31">
        <v>1.6016329643086309</v>
      </c>
      <c r="I100" s="31">
        <v>1.392734359863937</v>
      </c>
      <c r="J100" s="31">
        <v>1.240338962128529</v>
      </c>
      <c r="K100" s="31">
        <v>1.12655678073096</v>
      </c>
      <c r="L100" s="31">
        <v>1.03691133084773</v>
      </c>
      <c r="M100" s="31">
        <v>0.96033963320328397</v>
      </c>
      <c r="N100" s="31">
        <v>0.88919221407001992</v>
      </c>
      <c r="O100" s="31">
        <v>0.81923310526830684</v>
      </c>
      <c r="P100" s="31">
        <v>0.74963984416643137</v>
      </c>
      <c r="Q100" s="31">
        <v>0.68300347368064229</v>
      </c>
      <c r="R100" s="32">
        <v>0.62532854227515966</v>
      </c>
    </row>
    <row r="101" spans="1:18" x14ac:dyDescent="0.25">
      <c r="A101" s="30">
        <v>416</v>
      </c>
      <c r="B101" s="31">
        <v>5.5682612391973896</v>
      </c>
      <c r="C101" s="31">
        <v>4.4344995063777706</v>
      </c>
      <c r="D101" s="31">
        <v>3.5392740066177968</v>
      </c>
      <c r="E101" s="31">
        <v>2.8439584857472631</v>
      </c>
      <c r="F101" s="31">
        <v>2.313340195143919</v>
      </c>
      <c r="G101" s="31">
        <v>1.915619891733451</v>
      </c>
      <c r="H101" s="31">
        <v>1.6224118379895129</v>
      </c>
      <c r="I101" s="31">
        <v>1.408743801933696</v>
      </c>
      <c r="J101" s="31">
        <v>1.253057057135545</v>
      </c>
      <c r="K101" s="31">
        <v>1.1372063827125569</v>
      </c>
      <c r="L101" s="31">
        <v>1.046460063330177</v>
      </c>
      <c r="M101" s="31">
        <v>0.96949988920180374</v>
      </c>
      <c r="N101" s="31">
        <v>0.89842115608876416</v>
      </c>
      <c r="O101" s="31">
        <v>0.82873266530039313</v>
      </c>
      <c r="P101" s="31">
        <v>0.7593567236938944</v>
      </c>
      <c r="Q101" s="31">
        <v>0.69262914367448025</v>
      </c>
      <c r="R101" s="32">
        <v>0.63429924319531494</v>
      </c>
    </row>
    <row r="102" spans="1:18" x14ac:dyDescent="0.25">
      <c r="A102" s="30">
        <v>432</v>
      </c>
      <c r="B102" s="31">
        <v>5.6650266640465068</v>
      </c>
      <c r="C102" s="31">
        <v>4.5119488206164426</v>
      </c>
      <c r="D102" s="31">
        <v>3.6004443348427069</v>
      </c>
      <c r="E102" s="31">
        <v>2.8916317220440479</v>
      </c>
      <c r="F102" s="31">
        <v>2.350043003087146</v>
      </c>
      <c r="G102" s="31">
        <v>1.9436237043866449</v>
      </c>
      <c r="H102" s="31">
        <v>1.643732857905134</v>
      </c>
      <c r="I102" s="31">
        <v>1.425143001153147</v>
      </c>
      <c r="J102" s="31">
        <v>1.2660401771891809</v>
      </c>
      <c r="K102" s="31">
        <v>1.148023934619671</v>
      </c>
      <c r="L102" s="31">
        <v>1.0561073275990069</v>
      </c>
      <c r="M102" s="31">
        <v>0.97871691582953479</v>
      </c>
      <c r="N102" s="31">
        <v>0.90769276456153847</v>
      </c>
      <c r="O102" s="31">
        <v>0.83828844459325513</v>
      </c>
      <c r="P102" s="31">
        <v>0.76917103227087935</v>
      </c>
      <c r="Q102" s="31">
        <v>0.70242110948855074</v>
      </c>
      <c r="R102" s="32">
        <v>0.64353276368836276</v>
      </c>
    </row>
    <row r="103" spans="1:18" x14ac:dyDescent="0.25">
      <c r="A103" s="30">
        <v>448</v>
      </c>
      <c r="B103" s="31">
        <v>5.763766241029133</v>
      </c>
      <c r="C103" s="31">
        <v>4.5910581315326437</v>
      </c>
      <c r="D103" s="31">
        <v>3.6629881612711381</v>
      </c>
      <c r="E103" s="31">
        <v>2.9404196150523019</v>
      </c>
      <c r="F103" s="31">
        <v>2.38762928323177</v>
      </c>
      <c r="G103" s="31">
        <v>1.97230746171312</v>
      </c>
      <c r="H103" s="31">
        <v>1.6655579519478929</v>
      </c>
      <c r="I103" s="31">
        <v>1.4418980609355669</v>
      </c>
      <c r="J103" s="31">
        <v>1.2792586012235789</v>
      </c>
      <c r="K103" s="31">
        <v>1.158983890907314</v>
      </c>
      <c r="L103" s="31">
        <v>1.0658317536301061</v>
      </c>
      <c r="M103" s="31">
        <v>0.98797351858323035</v>
      </c>
      <c r="N103" s="31">
        <v>0.91699402050592838</v>
      </c>
      <c r="O103" s="31">
        <v>0.84789159968539729</v>
      </c>
      <c r="P103" s="31">
        <v>0.77907810195674698</v>
      </c>
      <c r="Q103" s="31">
        <v>0.71237887870307381</v>
      </c>
      <c r="R103" s="32">
        <v>0.65303278685541943</v>
      </c>
    </row>
    <row r="104" spans="1:18" x14ac:dyDescent="0.25">
      <c r="A104" s="30">
        <v>464</v>
      </c>
      <c r="B104" s="31">
        <v>5.8644199552849239</v>
      </c>
      <c r="C104" s="31">
        <v>4.6717715997868936</v>
      </c>
      <c r="D104" s="31">
        <v>3.72685382208447</v>
      </c>
      <c r="E104" s="31">
        <v>2.9902746764742818</v>
      </c>
      <c r="F104" s="31">
        <v>2.4260557228009052</v>
      </c>
      <c r="G104" s="31">
        <v>2.0016320264568699</v>
      </c>
      <c r="H104" s="31">
        <v>1.687852158382656</v>
      </c>
      <c r="I104" s="31">
        <v>1.458978195066688</v>
      </c>
      <c r="J104" s="31">
        <v>1.292685718545342</v>
      </c>
      <c r="K104" s="31">
        <v>1.1700638164029491</v>
      </c>
      <c r="L104" s="31">
        <v>1.0756150817717911</v>
      </c>
      <c r="M104" s="31">
        <v>0.99725561333209656</v>
      </c>
      <c r="N104" s="31">
        <v>0.92631501531203309</v>
      </c>
      <c r="O104" s="31">
        <v>0.85753639748774357</v>
      </c>
      <c r="P104" s="31">
        <v>0.78907637518329554</v>
      </c>
      <c r="Q104" s="31">
        <v>0.72250506927072766</v>
      </c>
      <c r="R104" s="32">
        <v>0.66280610617000602</v>
      </c>
    </row>
    <row r="105" spans="1:18" x14ac:dyDescent="0.25">
      <c r="A105" s="30">
        <v>480</v>
      </c>
      <c r="B105" s="31">
        <v>5.9669309023259753</v>
      </c>
      <c r="C105" s="31">
        <v>4.7540364964121586</v>
      </c>
      <c r="D105" s="31">
        <v>3.7919927638365372</v>
      </c>
      <c r="E105" s="31">
        <v>3.041152528384687</v>
      </c>
      <c r="F105" s="31">
        <v>2.4652821193901269</v>
      </c>
      <c r="G105" s="31">
        <v>2.0315613717343339</v>
      </c>
      <c r="H105" s="31">
        <v>1.710583625846728</v>
      </c>
      <c r="I105" s="31">
        <v>1.476355727704677</v>
      </c>
      <c r="J105" s="31">
        <v>1.306298028833512</v>
      </c>
      <c r="K105" s="31">
        <v>1.1812443863064981</v>
      </c>
      <c r="L105" s="31">
        <v>1.0854421627448561</v>
      </c>
      <c r="M105" s="31">
        <v>1.006552226317776</v>
      </c>
      <c r="N105" s="31">
        <v>0.93564895074235821</v>
      </c>
      <c r="O105" s="31">
        <v>0.86722021528370175</v>
      </c>
      <c r="P105" s="31">
        <v>0.79916740475479386</v>
      </c>
      <c r="Q105" s="31">
        <v>0.73280540951663276</v>
      </c>
      <c r="R105" s="32">
        <v>0.67286262547815301</v>
      </c>
    </row>
    <row r="106" spans="1:18" x14ac:dyDescent="0.25">
      <c r="A106" s="30">
        <v>496</v>
      </c>
      <c r="B106" s="31">
        <v>6.0712452880368319</v>
      </c>
      <c r="C106" s="31">
        <v>4.8378032028138529</v>
      </c>
      <c r="D106" s="31">
        <v>3.8583595434536249</v>
      </c>
      <c r="E106" s="31">
        <v>3.093011903230674</v>
      </c>
      <c r="F106" s="31">
        <v>2.5052713809674612</v>
      </c>
      <c r="G106" s="31">
        <v>2.0620625810344029</v>
      </c>
      <c r="H106" s="31">
        <v>1.7337236133498699</v>
      </c>
      <c r="I106" s="31">
        <v>1.4940060933801731</v>
      </c>
      <c r="J106" s="31">
        <v>1.3200751421395811</v>
      </c>
      <c r="K106" s="31">
        <v>1.192509386190318</v>
      </c>
      <c r="L106" s="31">
        <v>1.0953009576425421</v>
      </c>
      <c r="M106" s="31">
        <v>1.015855494154378</v>
      </c>
      <c r="N106" s="31">
        <v>0.94499213893188405</v>
      </c>
      <c r="O106" s="31">
        <v>0.87694354072909064</v>
      </c>
      <c r="P106" s="31">
        <v>0.80935585384795061</v>
      </c>
      <c r="Q106" s="31">
        <v>0.74328873813838225</v>
      </c>
      <c r="R106" s="32">
        <v>0.68321535899826813</v>
      </c>
    </row>
    <row r="107" spans="1:18" x14ac:dyDescent="0.25">
      <c r="A107" s="30">
        <v>512</v>
      </c>
      <c r="B107" s="31">
        <v>6.1773124286744974</v>
      </c>
      <c r="C107" s="31">
        <v>4.9230252107698416</v>
      </c>
      <c r="D107" s="31">
        <v>3.9259118282344669</v>
      </c>
      <c r="E107" s="31">
        <v>3.1458146438318408</v>
      </c>
      <c r="F107" s="31">
        <v>2.5459895258733698</v>
      </c>
      <c r="G107" s="31">
        <v>2.0931058482184151</v>
      </c>
      <c r="H107" s="31">
        <v>1.757246490274289</v>
      </c>
      <c r="I107" s="31">
        <v>1.51190783699625</v>
      </c>
      <c r="J107" s="31">
        <v>1.3339997788875111</v>
      </c>
      <c r="K107" s="31">
        <v>1.2038457119992261</v>
      </c>
      <c r="L107" s="31">
        <v>1.1051825379305269</v>
      </c>
      <c r="M107" s="31">
        <v>1.0251606638284561</v>
      </c>
      <c r="N107" s="31">
        <v>0.9543440023880263</v>
      </c>
      <c r="O107" s="31">
        <v>0.88670997185221445</v>
      </c>
      <c r="P107" s="31">
        <v>0.81964949601191806</v>
      </c>
      <c r="Q107" s="31">
        <v>0.75396700420598961</v>
      </c>
      <c r="R107" s="32">
        <v>0.69388043132128263</v>
      </c>
    </row>
    <row r="108" spans="1:18" x14ac:dyDescent="0.25">
      <c r="A108" s="30">
        <v>528</v>
      </c>
      <c r="B108" s="31">
        <v>6.285084750868406</v>
      </c>
      <c r="C108" s="31">
        <v>5.0096591224304392</v>
      </c>
      <c r="D108" s="31">
        <v>3.9946103958502479</v>
      </c>
      <c r="E108" s="31">
        <v>3.1995257033802429</v>
      </c>
      <c r="F108" s="31">
        <v>2.587405682820779</v>
      </c>
      <c r="G108" s="31">
        <v>2.1246644775201582</v>
      </c>
      <c r="H108" s="31">
        <v>1.7811297363746419</v>
      </c>
      <c r="I108" s="31">
        <v>1.5300426138284291</v>
      </c>
      <c r="J108" s="31">
        <v>1.348057769873678</v>
      </c>
      <c r="K108" s="31">
        <v>1.215243370050495</v>
      </c>
      <c r="L108" s="31">
        <v>1.115081085446934</v>
      </c>
      <c r="M108" s="31">
        <v>1.0344660926989979</v>
      </c>
      <c r="N108" s="31">
        <v>0.96370707399065125</v>
      </c>
      <c r="O108" s="31">
        <v>0.89652621705380431</v>
      </c>
      <c r="P108" s="31">
        <v>0.83005921516829051</v>
      </c>
      <c r="Q108" s="31">
        <v>0.76485526716193764</v>
      </c>
      <c r="R108" s="32">
        <v>0.70487707741049366</v>
      </c>
    </row>
    <row r="109" spans="1:18" x14ac:dyDescent="0.25">
      <c r="A109" s="30">
        <v>544</v>
      </c>
      <c r="B109" s="31">
        <v>6.3945177916204567</v>
      </c>
      <c r="C109" s="31">
        <v>5.0976646503184044</v>
      </c>
      <c r="D109" s="31">
        <v>4.0644191343445906</v>
      </c>
      <c r="E109" s="31">
        <v>3.254113145440376</v>
      </c>
      <c r="F109" s="31">
        <v>2.629492090895051</v>
      </c>
      <c r="G109" s="31">
        <v>2.156714883545868</v>
      </c>
      <c r="H109" s="31">
        <v>1.805353941778034</v>
      </c>
      <c r="I109" s="31">
        <v>1.548395189524685</v>
      </c>
      <c r="J109" s="31">
        <v>1.3622380562669341</v>
      </c>
      <c r="K109" s="31">
        <v>1.2266954770338201</v>
      </c>
      <c r="L109" s="31">
        <v>1.1249938924023499</v>
      </c>
      <c r="M109" s="31">
        <v>1.043773248497474</v>
      </c>
      <c r="N109" s="31">
        <v>0.97308699699208545</v>
      </c>
      <c r="O109" s="31">
        <v>0.90640209510705105</v>
      </c>
      <c r="P109" s="31">
        <v>0.84059900561114631</v>
      </c>
      <c r="Q109" s="31">
        <v>0.7759716968211412</v>
      </c>
      <c r="R109" s="32">
        <v>0.7162276426017371</v>
      </c>
    </row>
    <row r="110" spans="1:18" x14ac:dyDescent="0.25">
      <c r="A110" s="30">
        <v>560</v>
      </c>
      <c r="B110" s="31">
        <v>6.5055701983049969</v>
      </c>
      <c r="C110" s="31">
        <v>5.1870046173289568</v>
      </c>
      <c r="D110" s="31">
        <v>4.135305042133588</v>
      </c>
      <c r="E110" s="31">
        <v>3.3095481439491929</v>
      </c>
      <c r="F110" s="31">
        <v>2.6722240995540139</v>
      </c>
      <c r="G110" s="31">
        <v>2.18923659127424</v>
      </c>
      <c r="H110" s="31">
        <v>1.829902806984024</v>
      </c>
      <c r="I110" s="31">
        <v>1.566953440105451</v>
      </c>
      <c r="J110" s="31">
        <v>1.3765326896085699</v>
      </c>
      <c r="K110" s="31">
        <v>1.238198260011375</v>
      </c>
      <c r="L110" s="31">
        <v>1.134921361379811</v>
      </c>
      <c r="M110" s="31">
        <v>1.053086709327764</v>
      </c>
      <c r="N110" s="31">
        <v>0.98249252501708972</v>
      </c>
      <c r="O110" s="31">
        <v>0.91635053515759091</v>
      </c>
      <c r="P110" s="31">
        <v>0.85128597200697353</v>
      </c>
      <c r="Q110" s="31">
        <v>0.78733757337097987</v>
      </c>
      <c r="R110" s="32">
        <v>0.72795758260323862</v>
      </c>
    </row>
    <row r="111" spans="1:18" x14ac:dyDescent="0.25">
      <c r="A111" s="30">
        <v>576</v>
      </c>
      <c r="B111" s="31">
        <v>6.6182037286688136</v>
      </c>
      <c r="C111" s="31">
        <v>5.277644956729751</v>
      </c>
      <c r="D111" s="31">
        <v>4.207238228005763</v>
      </c>
      <c r="E111" s="31">
        <v>3.3658049832160928</v>
      </c>
      <c r="F111" s="31">
        <v>2.7155801686279282</v>
      </c>
      <c r="G111" s="31">
        <v>2.2222122360564049</v>
      </c>
      <c r="H111" s="31">
        <v>1.854763142864617</v>
      </c>
      <c r="I111" s="31">
        <v>1.5857083519635919</v>
      </c>
      <c r="J111" s="31">
        <v>1.390936831812329</v>
      </c>
      <c r="K111" s="31">
        <v>1.2497510564177601</v>
      </c>
      <c r="L111" s="31">
        <v>1.1448670053347849</v>
      </c>
      <c r="M111" s="31">
        <v>1.0624141636662301</v>
      </c>
      <c r="N111" s="31">
        <v>0.99193552206288693</v>
      </c>
      <c r="O111" s="31">
        <v>0.92638757672350613</v>
      </c>
      <c r="P111" s="31">
        <v>0.86214032939474639</v>
      </c>
      <c r="Q111" s="31">
        <v>0.79897728737127927</v>
      </c>
      <c r="R111" s="32">
        <v>0.740095463495688</v>
      </c>
    </row>
    <row r="112" spans="1:18" x14ac:dyDescent="0.25">
      <c r="A112" s="30">
        <v>592</v>
      </c>
      <c r="B112" s="31">
        <v>6.7323832508311634</v>
      </c>
      <c r="C112" s="31">
        <v>5.3695547121609088</v>
      </c>
      <c r="D112" s="31">
        <v>4.2801919111220998</v>
      </c>
      <c r="E112" s="31">
        <v>3.4228610579229271</v>
      </c>
      <c r="F112" s="31">
        <v>2.7595418683195159</v>
      </c>
      <c r="G112" s="31">
        <v>2.25562756361595</v>
      </c>
      <c r="H112" s="31">
        <v>1.8799248706642651</v>
      </c>
      <c r="I112" s="31">
        <v>1.6046540218644381</v>
      </c>
      <c r="J112" s="31">
        <v>1.4054487551644059</v>
      </c>
      <c r="K112" s="31">
        <v>1.261356314060053</v>
      </c>
      <c r="L112" s="31">
        <v>1.154837447595209</v>
      </c>
      <c r="M112" s="31">
        <v>1.0717664103616611</v>
      </c>
      <c r="N112" s="31">
        <v>1.001430962499138</v>
      </c>
      <c r="O112" s="31">
        <v>0.93653236969533371</v>
      </c>
      <c r="P112" s="31">
        <v>0.87318540318586124</v>
      </c>
      <c r="Q112" s="31">
        <v>0.8109183397543126</v>
      </c>
      <c r="R112" s="32">
        <v>0.7526729617322343</v>
      </c>
    </row>
    <row r="113" spans="1:18" x14ac:dyDescent="0.25">
      <c r="A113" s="30">
        <v>608</v>
      </c>
      <c r="B113" s="31">
        <v>6.8480767432837197</v>
      </c>
      <c r="C113" s="31">
        <v>5.4627060376349847</v>
      </c>
      <c r="D113" s="31">
        <v>4.3541424210160269</v>
      </c>
      <c r="E113" s="31">
        <v>3.4806968731239909</v>
      </c>
      <c r="F113" s="31">
        <v>2.8040938792039438</v>
      </c>
      <c r="G113" s="31">
        <v>2.2894714300489118</v>
      </c>
      <c r="H113" s="31">
        <v>1.9053810219998779</v>
      </c>
      <c r="I113" s="31">
        <v>1.6237876569457621</v>
      </c>
      <c r="J113" s="31">
        <v>1.4200698423234419</v>
      </c>
      <c r="K113" s="31">
        <v>1.273019591117754</v>
      </c>
      <c r="L113" s="31">
        <v>1.164842421861471</v>
      </c>
      <c r="M113" s="31">
        <v>1.081157358635314</v>
      </c>
      <c r="N113" s="31">
        <v>1.010996931067967</v>
      </c>
      <c r="O113" s="31">
        <v>0.94680717433606887</v>
      </c>
      <c r="P113" s="31">
        <v>0.88444762916416086</v>
      </c>
      <c r="Q113" s="31">
        <v>0.82319134182480269</v>
      </c>
      <c r="R113" s="32">
        <v>0.7657248641384734</v>
      </c>
    </row>
    <row r="114" spans="1:18" x14ac:dyDescent="0.25">
      <c r="A114" s="30">
        <v>624</v>
      </c>
      <c r="B114" s="31">
        <v>6.9652552948906417</v>
      </c>
      <c r="C114" s="31">
        <v>5.5570741975369868</v>
      </c>
      <c r="D114" s="31">
        <v>4.4290691975934289</v>
      </c>
      <c r="E114" s="31">
        <v>3.5392960442460359</v>
      </c>
      <c r="F114" s="31">
        <v>2.8492239922288318</v>
      </c>
      <c r="G114" s="31">
        <v>2.323735801823779</v>
      </c>
      <c r="H114" s="31">
        <v>1.9311277388608099</v>
      </c>
      <c r="I114" s="31">
        <v>1.6431095747177871</v>
      </c>
      <c r="J114" s="31">
        <v>1.434804586320535</v>
      </c>
      <c r="K114" s="31">
        <v>1.284749556142831</v>
      </c>
      <c r="L114" s="31">
        <v>1.1748947722063861</v>
      </c>
      <c r="M114" s="31">
        <v>1.090604028080884</v>
      </c>
      <c r="N114" s="31">
        <v>1.020654622883935</v>
      </c>
      <c r="O114" s="31">
        <v>0.95723736128112147</v>
      </c>
      <c r="P114" s="31">
        <v>0.89595655348595038</v>
      </c>
      <c r="Q114" s="31">
        <v>0.83583001525991918</v>
      </c>
      <c r="R114" s="32">
        <v>0.77928906791243358</v>
      </c>
    </row>
    <row r="115" spans="1:18" x14ac:dyDescent="0.25">
      <c r="A115" s="33">
        <v>640</v>
      </c>
      <c r="B115" s="34">
        <v>7.0838931048885092</v>
      </c>
      <c r="C115" s="34">
        <v>5.6526375666243851</v>
      </c>
      <c r="D115" s="34">
        <v>4.5049547911326311</v>
      </c>
      <c r="E115" s="34">
        <v>3.5986452970882601</v>
      </c>
      <c r="F115" s="34">
        <v>2.8949231087142402</v>
      </c>
      <c r="G115" s="34">
        <v>2.358415755781484</v>
      </c>
      <c r="H115" s="34">
        <v>1.957164273608863</v>
      </c>
      <c r="I115" s="34">
        <v>1.6626232030631849</v>
      </c>
      <c r="J115" s="34">
        <v>1.4496605905592199</v>
      </c>
      <c r="K115" s="34">
        <v>1.296557988059682</v>
      </c>
      <c r="L115" s="34">
        <v>1.1850104530752421</v>
      </c>
      <c r="M115" s="34">
        <v>1.100126548664514</v>
      </c>
      <c r="N115" s="34">
        <v>1.030428343434064</v>
      </c>
      <c r="O115" s="34">
        <v>0.96785141153840837</v>
      </c>
      <c r="P115" s="34">
        <v>0.90774483268002193</v>
      </c>
      <c r="Q115" s="34">
        <v>0.84887119210928197</v>
      </c>
      <c r="R115" s="35">
        <v>0.79340658062461955</v>
      </c>
    </row>
    <row r="118" spans="1:18" ht="28.9" customHeight="1" x14ac:dyDescent="0.5">
      <c r="A118" s="1" t="s">
        <v>31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32</v>
      </c>
      <c r="B121" s="6">
        <v>0.75</v>
      </c>
      <c r="C121" s="6" t="s">
        <v>12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33</v>
      </c>
      <c r="B125" s="23" t="s">
        <v>34</v>
      </c>
    </row>
    <row r="126" spans="1:18" x14ac:dyDescent="0.25">
      <c r="A126" s="5">
        <v>0</v>
      </c>
      <c r="B126" s="32">
        <v>8.0000000000000071E-2</v>
      </c>
    </row>
    <row r="127" spans="1:18" x14ac:dyDescent="0.25">
      <c r="A127" s="5">
        <v>0.125</v>
      </c>
      <c r="B127" s="32">
        <v>6.859259259259276E-2</v>
      </c>
    </row>
    <row r="128" spans="1:18" x14ac:dyDescent="0.25">
      <c r="A128" s="5">
        <v>0.25</v>
      </c>
      <c r="B128" s="32">
        <v>1.2333333333333529E-2</v>
      </c>
    </row>
    <row r="129" spans="1:2" x14ac:dyDescent="0.25">
      <c r="A129" s="5">
        <v>0.375</v>
      </c>
      <c r="B129" s="32">
        <v>1.5873333333333291E-2</v>
      </c>
    </row>
    <row r="130" spans="1:2" x14ac:dyDescent="0.25">
      <c r="A130" s="5">
        <v>0.5</v>
      </c>
      <c r="B130" s="32">
        <v>2.1426624068157759E-2</v>
      </c>
    </row>
    <row r="131" spans="1:2" x14ac:dyDescent="0.25">
      <c r="A131" s="5">
        <v>0.625</v>
      </c>
      <c r="B131" s="32">
        <v>1.2379126730564519E-2</v>
      </c>
    </row>
    <row r="132" spans="1:2" x14ac:dyDescent="0.25">
      <c r="A132" s="5">
        <v>0.75</v>
      </c>
      <c r="B132" s="32">
        <v>0</v>
      </c>
    </row>
    <row r="133" spans="1:2" x14ac:dyDescent="0.25">
      <c r="A133" s="5">
        <v>0.875</v>
      </c>
      <c r="B133" s="32">
        <v>0</v>
      </c>
    </row>
    <row r="134" spans="1:2" x14ac:dyDescent="0.25">
      <c r="A134" s="5">
        <v>1</v>
      </c>
      <c r="B134" s="32">
        <v>0</v>
      </c>
    </row>
    <row r="135" spans="1:2" x14ac:dyDescent="0.25">
      <c r="A135" s="5">
        <v>1.125</v>
      </c>
      <c r="B135" s="32">
        <v>0</v>
      </c>
    </row>
    <row r="136" spans="1:2" x14ac:dyDescent="0.25">
      <c r="A136" s="5">
        <v>1.25</v>
      </c>
      <c r="B136" s="32">
        <v>0</v>
      </c>
    </row>
    <row r="137" spans="1:2" x14ac:dyDescent="0.25">
      <c r="A137" s="5">
        <v>1.375</v>
      </c>
      <c r="B137" s="32">
        <v>0</v>
      </c>
    </row>
    <row r="138" spans="1:2" x14ac:dyDescent="0.25">
      <c r="A138" s="5">
        <v>1.5</v>
      </c>
      <c r="B138" s="32">
        <v>0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8BvaCDDlOSHpaHkEeUYXFaVmgqBa0StiRdzh3e7TGz98vjZT7+Ibe0pssAzgbB+s7zt4ZyrmbiXAnBYuU6vmZg==" saltValue="urh8HMwacB2JR/tEyrjNe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0.13000000000000009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40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128</v>
      </c>
      <c r="B41" s="6">
        <v>46.238039584970622</v>
      </c>
      <c r="C41" s="6">
        <f>46.2380395849706 * $B$36 / 100</f>
        <v>46.238039584970601</v>
      </c>
      <c r="D41" s="6">
        <v>5.8258902365072212</v>
      </c>
      <c r="E41" s="7">
        <f>5.82589023650722 * $B$36 / 100</f>
        <v>5.8258902365072212</v>
      </c>
    </row>
    <row r="42" spans="1:5" x14ac:dyDescent="0.25">
      <c r="A42" s="5">
        <v>148</v>
      </c>
      <c r="B42" s="6">
        <v>49.719332027538726</v>
      </c>
      <c r="C42" s="6">
        <f>49.7193320275387 * $B$36 / 100</f>
        <v>49.719332027538691</v>
      </c>
      <c r="D42" s="6">
        <v>6.2645253480653746</v>
      </c>
      <c r="E42" s="7">
        <f>6.26452534806537 * $B$36 / 100</f>
        <v>6.2645253480653711</v>
      </c>
    </row>
    <row r="43" spans="1:5" x14ac:dyDescent="0.25">
      <c r="A43" s="5">
        <v>168</v>
      </c>
      <c r="B43" s="6">
        <v>52.97232909612309</v>
      </c>
      <c r="C43" s="6">
        <f>52.972329096123 * $B$36 / 100</f>
        <v>52.972329096122991</v>
      </c>
      <c r="D43" s="6">
        <v>6.6743957498246287</v>
      </c>
      <c r="E43" s="7">
        <f>6.67439574982462 * $B$36 / 100</f>
        <v>6.6743957498246198</v>
      </c>
    </row>
    <row r="44" spans="1:5" x14ac:dyDescent="0.25">
      <c r="A44" s="5">
        <v>188</v>
      </c>
      <c r="B44" s="6">
        <v>56.036803285620238</v>
      </c>
      <c r="C44" s="6">
        <f>56.0368032856202 * $B$36 / 100</f>
        <v>56.036803285620202</v>
      </c>
      <c r="D44" s="6">
        <v>7.0605126877586262</v>
      </c>
      <c r="E44" s="7">
        <f>7.06051268775862 * $B$36 / 100</f>
        <v>7.06051268775862</v>
      </c>
    </row>
    <row r="45" spans="1:5" x14ac:dyDescent="0.25">
      <c r="A45" s="5">
        <v>208</v>
      </c>
      <c r="B45" s="6">
        <v>58.942166528510199</v>
      </c>
      <c r="C45" s="6">
        <f>58.9421665285102 * $B$36 / 100</f>
        <v>58.942166528510199</v>
      </c>
      <c r="D45" s="6">
        <v>7.4265819999999998</v>
      </c>
      <c r="E45" s="7">
        <f>7.426582 * $B$36 / 100</f>
        <v>7.4265819999999998</v>
      </c>
    </row>
    <row r="46" spans="1:5" x14ac:dyDescent="0.25">
      <c r="A46" s="5">
        <v>228</v>
      </c>
      <c r="B46" s="6">
        <v>61.864149279528732</v>
      </c>
      <c r="C46" s="6">
        <f>61.8641492795287 * $B$36 / 100</f>
        <v>61.864149279528689</v>
      </c>
      <c r="D46" s="6">
        <v>7.7947453333333323</v>
      </c>
      <c r="E46" s="7">
        <f>7.79474533333333 * $B$36 / 100</f>
        <v>7.7947453333333296</v>
      </c>
    </row>
    <row r="47" spans="1:5" x14ac:dyDescent="0.25">
      <c r="A47" s="5">
        <v>248</v>
      </c>
      <c r="B47" s="6">
        <v>64.786132030547265</v>
      </c>
      <c r="C47" s="6">
        <f>64.7861320305472 * $B$36 / 100</f>
        <v>64.786132030547193</v>
      </c>
      <c r="D47" s="6">
        <v>8.1629086666666648</v>
      </c>
      <c r="E47" s="7">
        <f>8.16290866666666 * $B$36 / 100</f>
        <v>8.1629086666666595</v>
      </c>
    </row>
    <row r="48" spans="1:5" x14ac:dyDescent="0.25">
      <c r="A48" s="5">
        <v>268</v>
      </c>
      <c r="B48" s="6">
        <v>67.708114781565811</v>
      </c>
      <c r="C48" s="6">
        <f>67.7081147815658 * $B$36 / 100</f>
        <v>67.708114781565797</v>
      </c>
      <c r="D48" s="6">
        <v>8.531072</v>
      </c>
      <c r="E48" s="7">
        <f>8.531072 * $B$36 / 100</f>
        <v>8.531072</v>
      </c>
    </row>
    <row r="49" spans="1:5" x14ac:dyDescent="0.25">
      <c r="A49" s="5">
        <v>288</v>
      </c>
      <c r="B49" s="6">
        <v>70.630097532584344</v>
      </c>
      <c r="C49" s="6">
        <f>70.6300975325843 * $B$36 / 100</f>
        <v>70.630097532584301</v>
      </c>
      <c r="D49" s="6">
        <v>8.8992353333333334</v>
      </c>
      <c r="E49" s="7">
        <f>8.89923533333333 * $B$36 / 100</f>
        <v>8.8992353333333298</v>
      </c>
    </row>
    <row r="50" spans="1:5" x14ac:dyDescent="0.25">
      <c r="A50" s="5">
        <v>308</v>
      </c>
      <c r="B50" s="6">
        <v>73.382130196299755</v>
      </c>
      <c r="C50" s="6">
        <f>73.3821301962997 * $B$36 / 100</f>
        <v>73.382130196299698</v>
      </c>
      <c r="D50" s="6">
        <v>9.2459853333333335</v>
      </c>
      <c r="E50" s="7">
        <f>9.24598533333333 * $B$36 / 100</f>
        <v>9.2459853333333299</v>
      </c>
    </row>
    <row r="51" spans="1:5" x14ac:dyDescent="0.25">
      <c r="A51" s="5">
        <v>328</v>
      </c>
      <c r="B51" s="6">
        <v>75.879237729060463</v>
      </c>
      <c r="C51" s="6">
        <f>75.8792377290604 * $B$36 / 100</f>
        <v>75.879237729060407</v>
      </c>
      <c r="D51" s="6">
        <v>9.560615333333331</v>
      </c>
      <c r="E51" s="7">
        <f>9.56061533333333 * $B$36 / 100</f>
        <v>9.5606153333333292</v>
      </c>
    </row>
    <row r="52" spans="1:5" x14ac:dyDescent="0.25">
      <c r="A52" s="5">
        <v>348</v>
      </c>
      <c r="B52" s="6">
        <v>78.376345261821186</v>
      </c>
      <c r="C52" s="6">
        <f>78.3763452618211 * $B$36 / 100</f>
        <v>78.376345261821101</v>
      </c>
      <c r="D52" s="6">
        <v>9.8752453333333321</v>
      </c>
      <c r="E52" s="7">
        <f>9.87524533333333 * $B$36 / 100</f>
        <v>9.8752453333333303</v>
      </c>
    </row>
    <row r="53" spans="1:5" x14ac:dyDescent="0.25">
      <c r="A53" s="5">
        <v>368</v>
      </c>
      <c r="B53" s="6">
        <v>80.873452794581908</v>
      </c>
      <c r="C53" s="6">
        <f>80.8734527945819 * $B$36 / 100</f>
        <v>80.873452794581894</v>
      </c>
      <c r="D53" s="6">
        <v>10.18987533333333</v>
      </c>
      <c r="E53" s="7">
        <f>10.1898753333333 * $B$36 / 100</f>
        <v>10.189875333333299</v>
      </c>
    </row>
    <row r="54" spans="1:5" x14ac:dyDescent="0.25">
      <c r="A54" s="5">
        <v>388</v>
      </c>
      <c r="B54" s="6">
        <v>83.370560327342631</v>
      </c>
      <c r="C54" s="6">
        <f>83.3705603273426 * $B$36 / 100</f>
        <v>83.370560327342616</v>
      </c>
      <c r="D54" s="6">
        <v>10.504505333333331</v>
      </c>
      <c r="E54" s="7">
        <f>10.5045053333333 * $B$36 / 100</f>
        <v>10.5045053333333</v>
      </c>
    </row>
    <row r="55" spans="1:5" x14ac:dyDescent="0.25">
      <c r="A55" s="5">
        <v>408</v>
      </c>
      <c r="B55" s="6">
        <v>85.6899927688319</v>
      </c>
      <c r="C55" s="6">
        <f>85.6899927688319 * $B$36 / 100</f>
        <v>85.689992768831914</v>
      </c>
      <c r="D55" s="6">
        <v>10.796748666666669</v>
      </c>
      <c r="E55" s="7">
        <f>10.7967486666666 * $B$36 / 100</f>
        <v>10.796748666666598</v>
      </c>
    </row>
    <row r="56" spans="1:5" x14ac:dyDescent="0.25">
      <c r="A56" s="5">
        <v>428</v>
      </c>
      <c r="B56" s="6">
        <v>87.742912573413989</v>
      </c>
      <c r="C56" s="6">
        <f>87.7429125734139 * $B$36 / 100</f>
        <v>87.742912573413903</v>
      </c>
      <c r="D56" s="6">
        <v>11.055412</v>
      </c>
      <c r="E56" s="7">
        <f>11.0554119999999 * $B$36 / 100</f>
        <v>11.055411999999899</v>
      </c>
    </row>
    <row r="57" spans="1:5" x14ac:dyDescent="0.25">
      <c r="A57" s="5">
        <v>448</v>
      </c>
      <c r="B57" s="6">
        <v>89.795832377996092</v>
      </c>
      <c r="C57" s="6">
        <f>89.795832377996 * $B$36 / 100</f>
        <v>89.795832377996007</v>
      </c>
      <c r="D57" s="6">
        <v>11.31407533333334</v>
      </c>
      <c r="E57" s="7">
        <f>11.3140753333333 * $B$36 / 100</f>
        <v>11.3140753333333</v>
      </c>
    </row>
    <row r="58" spans="1:5" x14ac:dyDescent="0.25">
      <c r="A58" s="5">
        <v>468</v>
      </c>
      <c r="B58" s="6">
        <v>91.848752182578181</v>
      </c>
      <c r="C58" s="6">
        <f>91.8487521825781 * $B$36 / 100</f>
        <v>91.848752182578096</v>
      </c>
      <c r="D58" s="6">
        <v>11.57273866666667</v>
      </c>
      <c r="E58" s="7">
        <f>11.5727386666666 * $B$36 / 100</f>
        <v>11.5727386666666</v>
      </c>
    </row>
    <row r="59" spans="1:5" x14ac:dyDescent="0.25">
      <c r="A59" s="5">
        <v>488</v>
      </c>
      <c r="B59" s="6">
        <v>93.901671987160285</v>
      </c>
      <c r="C59" s="6">
        <f>93.9016719871602 * $B$36 / 100</f>
        <v>93.901671987160213</v>
      </c>
      <c r="D59" s="6">
        <v>11.831402000000001</v>
      </c>
      <c r="E59" s="7">
        <f>11.831402 * $B$36 / 100</f>
        <v>11.831402000000001</v>
      </c>
    </row>
    <row r="60" spans="1:5" x14ac:dyDescent="0.25">
      <c r="A60" s="5">
        <v>508</v>
      </c>
      <c r="B60" s="6">
        <v>95.830219227852353</v>
      </c>
      <c r="C60" s="6">
        <f>95.8302192278523 * $B$36 / 100</f>
        <v>95.830219227852297</v>
      </c>
      <c r="D60" s="6">
        <v>12.07439466666667</v>
      </c>
      <c r="E60" s="7">
        <f>12.0743946666666 * $B$36 / 100</f>
        <v>12.074394666666601</v>
      </c>
    </row>
    <row r="61" spans="1:5" x14ac:dyDescent="0.25">
      <c r="A61" s="5">
        <v>528</v>
      </c>
      <c r="B61" s="6">
        <v>97.572207622709413</v>
      </c>
      <c r="C61" s="6">
        <f>97.5722076227094 * $B$36 / 100</f>
        <v>97.572207622709399</v>
      </c>
      <c r="D61" s="6">
        <v>12.29388133333333</v>
      </c>
      <c r="E61" s="7">
        <f>12.2938813333333 * $B$36 / 100</f>
        <v>12.293881333333299</v>
      </c>
    </row>
    <row r="62" spans="1:5" x14ac:dyDescent="0.25">
      <c r="A62" s="5">
        <v>548</v>
      </c>
      <c r="B62" s="6">
        <v>99.314196017566459</v>
      </c>
      <c r="C62" s="6">
        <f>99.3141960175664 * $B$36 / 100</f>
        <v>99.314196017566417</v>
      </c>
      <c r="D62" s="6">
        <v>12.513368</v>
      </c>
      <c r="E62" s="7">
        <f>12.513368 * $B$36 / 100</f>
        <v>12.513368</v>
      </c>
    </row>
    <row r="63" spans="1:5" x14ac:dyDescent="0.25">
      <c r="A63" s="5">
        <v>568</v>
      </c>
      <c r="B63" s="6">
        <v>101.05618441242351</v>
      </c>
      <c r="C63" s="6">
        <f>101.056184412423 * $B$36 / 100</f>
        <v>101.05618441242299</v>
      </c>
      <c r="D63" s="6">
        <v>12.73285466666667</v>
      </c>
      <c r="E63" s="7">
        <f>12.7328546666666 * $B$36 / 100</f>
        <v>12.732854666666601</v>
      </c>
    </row>
    <row r="64" spans="1:5" x14ac:dyDescent="0.25">
      <c r="A64" s="5">
        <v>588</v>
      </c>
      <c r="B64" s="6">
        <v>102.79817280728059</v>
      </c>
      <c r="C64" s="6">
        <f>102.79817280728 * $B$36 / 100</f>
        <v>102.79817280727998</v>
      </c>
      <c r="D64" s="6">
        <v>12.952341333333329</v>
      </c>
      <c r="E64" s="7">
        <f>12.9523413333333 * $B$36 / 100</f>
        <v>12.952341333333299</v>
      </c>
    </row>
    <row r="65" spans="1:18" x14ac:dyDescent="0.25">
      <c r="A65" s="5">
        <v>608</v>
      </c>
      <c r="B65" s="6">
        <v>104.5318224027783</v>
      </c>
      <c r="C65" s="6">
        <f>104.531822402778 * $B$36 / 100</f>
        <v>104.531822402778</v>
      </c>
      <c r="D65" s="6">
        <v>13.17077732981139</v>
      </c>
      <c r="E65" s="7">
        <f>13.1707773298113 * $B$36 / 100</f>
        <v>13.170777329811299</v>
      </c>
    </row>
    <row r="66" spans="1:18" x14ac:dyDescent="0.25">
      <c r="A66" s="5">
        <v>628</v>
      </c>
      <c r="B66" s="6">
        <v>106.23718490799931</v>
      </c>
      <c r="C66" s="6">
        <f>106.237184907999 * $B$36 / 100</f>
        <v>106.23718490799899</v>
      </c>
      <c r="D66" s="6">
        <v>13.38564921577478</v>
      </c>
      <c r="E66" s="7">
        <f>13.3856492157747 * $B$36 / 100</f>
        <v>13.385649215774698</v>
      </c>
    </row>
    <row r="67" spans="1:18" x14ac:dyDescent="0.25">
      <c r="A67" s="5">
        <v>648</v>
      </c>
      <c r="B67" s="6">
        <v>107.91560137212269</v>
      </c>
      <c r="C67" s="6">
        <f>107.915601372122 * $B$36 / 100</f>
        <v>107.915601372122</v>
      </c>
      <c r="D67" s="6">
        <v>13.597125960439969</v>
      </c>
      <c r="E67" s="7">
        <f>13.5971259604399 * $B$36 / 100</f>
        <v>13.5971259604399</v>
      </c>
    </row>
    <row r="68" spans="1:18" x14ac:dyDescent="0.25">
      <c r="A68" s="5">
        <v>668</v>
      </c>
      <c r="B68" s="6">
        <v>109.5683101167366</v>
      </c>
      <c r="C68" s="6">
        <f>109.568310116736 * $B$36 / 100</f>
        <v>109.56831011673599</v>
      </c>
      <c r="D68" s="6">
        <v>13.80536358957522</v>
      </c>
      <c r="E68" s="7">
        <f>13.8053635895752 * $B$36 / 100</f>
        <v>13.805363589575199</v>
      </c>
    </row>
    <row r="69" spans="1:18" x14ac:dyDescent="0.25">
      <c r="A69" s="5">
        <v>688</v>
      </c>
      <c r="B69" s="6">
        <v>111.1964574263399</v>
      </c>
      <c r="C69" s="6">
        <f>111.196457426339 * $B$36 / 100</f>
        <v>111.19645742633901</v>
      </c>
      <c r="D69" s="6">
        <v>14.0105065324801</v>
      </c>
      <c r="E69" s="7">
        <f>14.01050653248 * $B$36 / 100</f>
        <v>14.010506532480001</v>
      </c>
    </row>
    <row r="70" spans="1:18" x14ac:dyDescent="0.25">
      <c r="A70" s="5">
        <v>708</v>
      </c>
      <c r="B70" s="6">
        <v>112.8011068496151</v>
      </c>
      <c r="C70" s="6">
        <f>112.801106849615 * $B$36 / 100</f>
        <v>112.801106849615</v>
      </c>
      <c r="D70" s="6">
        <v>14.212688793925169</v>
      </c>
      <c r="E70" s="7">
        <f>14.2126887939251 * $B$36 / 100</f>
        <v>14.2126887939251</v>
      </c>
    </row>
    <row r="71" spans="1:18" x14ac:dyDescent="0.25">
      <c r="A71" s="5">
        <v>728</v>
      </c>
      <c r="B71" s="6">
        <v>114.3832473259469</v>
      </c>
      <c r="C71" s="6">
        <f>114.383247325946 * $B$36 / 100</f>
        <v>114.383247325946</v>
      </c>
      <c r="D71" s="6">
        <v>14.412034978075249</v>
      </c>
      <c r="E71" s="7">
        <f>14.4120349780752 * $B$36 / 100</f>
        <v>14.412034978075202</v>
      </c>
    </row>
    <row r="72" spans="1:18" x14ac:dyDescent="0.25">
      <c r="A72" s="5">
        <v>748</v>
      </c>
      <c r="B72" s="6">
        <v>115.9438003135968</v>
      </c>
      <c r="C72" s="6">
        <f>115.943800313596 * $B$36 / 100</f>
        <v>115.943800313596</v>
      </c>
      <c r="D72" s="6">
        <v>14.60866118662361</v>
      </c>
      <c r="E72" s="7">
        <f>14.6086611866236 * $B$36 / 100</f>
        <v>14.6086611866236</v>
      </c>
    </row>
    <row r="73" spans="1:18" x14ac:dyDescent="0.25">
      <c r="A73" s="8">
        <v>768</v>
      </c>
      <c r="B73" s="9">
        <v>117.4836260654635</v>
      </c>
      <c r="C73" s="9">
        <f>117.483626065463 * $B$36 / 100</f>
        <v>117.483626065463</v>
      </c>
      <c r="D73" s="9">
        <v>14.80267580952381</v>
      </c>
      <c r="E73" s="10">
        <f>14.8026758095238 * $B$36 / 100</f>
        <v>14.8026758095238</v>
      </c>
    </row>
    <row r="75" spans="1:18" ht="28.9" customHeight="1" x14ac:dyDescent="0.5">
      <c r="A75" s="1" t="s">
        <v>24</v>
      </c>
      <c r="B75" s="1"/>
    </row>
    <row r="76" spans="1:18" x14ac:dyDescent="0.25">
      <c r="A76" s="21" t="s">
        <v>25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26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27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28</v>
      </c>
      <c r="B80" s="1"/>
    </row>
    <row r="81" spans="1:18" x14ac:dyDescent="0.25">
      <c r="A81" s="24" t="s">
        <v>29</v>
      </c>
      <c r="B81" s="25" t="s">
        <v>30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40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4.2510961266576759</v>
      </c>
      <c r="C83" s="31">
        <v>3.4065437080625331</v>
      </c>
      <c r="D83" s="31">
        <v>2.7505886237033161</v>
      </c>
      <c r="E83" s="31">
        <v>2.2491987686088271</v>
      </c>
      <c r="F83" s="31">
        <v>1.8717555433558131</v>
      </c>
      <c r="G83" s="31">
        <v>1.5910538540689669</v>
      </c>
      <c r="H83" s="31">
        <v>1.383302112420941</v>
      </c>
      <c r="I83" s="31">
        <v>1.2281222356323289</v>
      </c>
      <c r="J83" s="31">
        <v>1.1085496464716771</v>
      </c>
      <c r="K83" s="31">
        <v>1.011033273255485</v>
      </c>
      <c r="L83" s="31">
        <v>0.92543554984820919</v>
      </c>
      <c r="M83" s="31">
        <v>0.84503241566222753</v>
      </c>
      <c r="N83" s="31">
        <v>0.76651331565789604</v>
      </c>
      <c r="O83" s="31">
        <v>0.6899812003435245</v>
      </c>
      <c r="P83" s="31">
        <v>0.61895252577534687</v>
      </c>
      <c r="Q83" s="31">
        <v>0.56035725355755872</v>
      </c>
      <c r="R83" s="32">
        <v>0.52453885084233332</v>
      </c>
    </row>
    <row r="84" spans="1:18" x14ac:dyDescent="0.25">
      <c r="A84" s="30">
        <v>148</v>
      </c>
      <c r="B84" s="31">
        <v>4.310938970370275</v>
      </c>
      <c r="C84" s="31">
        <v>3.450141435308665</v>
      </c>
      <c r="D84" s="31">
        <v>2.7811196795379791</v>
      </c>
      <c r="E84" s="31">
        <v>2.2695225599482001</v>
      </c>
      <c r="F84" s="31">
        <v>1.884412438977253</v>
      </c>
      <c r="G84" s="31">
        <v>1.5982651846110141</v>
      </c>
      <c r="H84" s="31">
        <v>1.3869701703833119</v>
      </c>
      <c r="I84" s="31">
        <v>1.2298302753759249</v>
      </c>
      <c r="J84" s="31">
        <v>1.109561884218577</v>
      </c>
      <c r="K84" s="31">
        <v>1.012294887088951</v>
      </c>
      <c r="L84" s="31">
        <v>0.92757267971267887</v>
      </c>
      <c r="M84" s="31">
        <v>0.84835216336332597</v>
      </c>
      <c r="N84" s="31">
        <v>0.77100374486242806</v>
      </c>
      <c r="O84" s="31">
        <v>0.69531133657946853</v>
      </c>
      <c r="P84" s="31">
        <v>0.62447235643187127</v>
      </c>
      <c r="Q84" s="31">
        <v>0.5650977278849928</v>
      </c>
      <c r="R84" s="32">
        <v>0.52721187995220464</v>
      </c>
    </row>
    <row r="85" spans="1:18" x14ac:dyDescent="0.25">
      <c r="A85" s="30">
        <v>168</v>
      </c>
      <c r="B85" s="31">
        <v>4.3763398564561911</v>
      </c>
      <c r="C85" s="31">
        <v>3.498690531566548</v>
      </c>
      <c r="D85" s="31">
        <v>2.816038645057152</v>
      </c>
      <c r="E85" s="31">
        <v>2.2937140156791669</v>
      </c>
      <c r="F85" s="31">
        <v>1.900459967731696</v>
      </c>
      <c r="G85" s="31">
        <v>1.6084333310618</v>
      </c>
      <c r="H85" s="31">
        <v>1.393204441064489</v>
      </c>
      <c r="I85" s="31">
        <v>1.2337571386827151</v>
      </c>
      <c r="J85" s="31">
        <v>1.112488770407388</v>
      </c>
      <c r="K85" s="31">
        <v>1.0152101882773681</v>
      </c>
      <c r="L85" s="31">
        <v>0.93114574987946686</v>
      </c>
      <c r="M85" s="31">
        <v>0.85293331834843167</v>
      </c>
      <c r="N85" s="31">
        <v>0.77662426236697957</v>
      </c>
      <c r="O85" s="31">
        <v>0.70168345616577832</v>
      </c>
      <c r="P85" s="31">
        <v>0.63098927952341921</v>
      </c>
      <c r="Q85" s="31">
        <v>0.57083361776646069</v>
      </c>
      <c r="R85" s="32">
        <v>0.53092186176942868</v>
      </c>
    </row>
    <row r="86" spans="1:18" x14ac:dyDescent="0.25">
      <c r="A86" s="30">
        <v>188</v>
      </c>
      <c r="B86" s="31">
        <v>4.4470744974646861</v>
      </c>
      <c r="C86" s="31">
        <v>3.5519748646996372</v>
      </c>
      <c r="D86" s="31">
        <v>2.855137543438488</v>
      </c>
      <c r="E86" s="31">
        <v>2.3215733142935782</v>
      </c>
      <c r="F86" s="31">
        <v>1.919706463425193</v>
      </c>
      <c r="G86" s="31">
        <v>1.621374782541573</v>
      </c>
      <c r="H86" s="31">
        <v>1.401829568898908</v>
      </c>
      <c r="I86" s="31">
        <v>1.2397356253013321</v>
      </c>
      <c r="J86" s="31">
        <v>1.1171712601009349</v>
      </c>
      <c r="K86" s="31">
        <v>1.0196282871977571</v>
      </c>
      <c r="L86" s="31">
        <v>0.93601202603979139</v>
      </c>
      <c r="M86" s="31">
        <v>0.85864130162296715</v>
      </c>
      <c r="N86" s="31">
        <v>0.78324844449117847</v>
      </c>
      <c r="O86" s="31">
        <v>0.70897929073627552</v>
      </c>
      <c r="P86" s="31">
        <v>0.63839318199801565</v>
      </c>
      <c r="Q86" s="31">
        <v>0.57746296546416431</v>
      </c>
      <c r="R86" s="32">
        <v>0.53557499387041219</v>
      </c>
    </row>
    <row r="87" spans="1:18" x14ac:dyDescent="0.25">
      <c r="A87" s="30">
        <v>208</v>
      </c>
      <c r="B87" s="31">
        <v>4.522926199627765</v>
      </c>
      <c r="C87" s="31">
        <v>3.609785896254138</v>
      </c>
      <c r="D87" s="31">
        <v>2.898215991542386</v>
      </c>
      <c r="E87" s="31">
        <v>2.3529082279660312</v>
      </c>
      <c r="F87" s="31">
        <v>1.941967853546537</v>
      </c>
      <c r="G87" s="31">
        <v>1.6369136218533229</v>
      </c>
      <c r="H87" s="31">
        <v>1.4126777920037621</v>
      </c>
      <c r="I87" s="31">
        <v>1.2476061286631619</v>
      </c>
      <c r="J87" s="31">
        <v>1.123457902044805</v>
      </c>
      <c r="K87" s="31">
        <v>1.0254058879099011</v>
      </c>
      <c r="L87" s="31">
        <v>0.94203636756762243</v>
      </c>
      <c r="M87" s="31">
        <v>0.86534912787509466</v>
      </c>
      <c r="N87" s="31">
        <v>0.79075746123737811</v>
      </c>
      <c r="O87" s="31">
        <v>0.71708816560749633</v>
      </c>
      <c r="P87" s="31">
        <v>0.64658154448641447</v>
      </c>
      <c r="Q87" s="31">
        <v>0.58489140692306285</v>
      </c>
      <c r="R87" s="32">
        <v>0.5410850675143023</v>
      </c>
    </row>
    <row r="88" spans="1:18" x14ac:dyDescent="0.25">
      <c r="A88" s="30">
        <v>228</v>
      </c>
      <c r="B88" s="31">
        <v>4.6036858628601678</v>
      </c>
      <c r="C88" s="31">
        <v>3.6719226814589878</v>
      </c>
      <c r="D88" s="31">
        <v>2.945081199911983</v>
      </c>
      <c r="E88" s="31">
        <v>2.3875341225538569</v>
      </c>
      <c r="F88" s="31">
        <v>1.967067659267252</v>
      </c>
      <c r="G88" s="31">
        <v>1.65488152548277</v>
      </c>
      <c r="H88" s="31">
        <v>1.425588942178962</v>
      </c>
      <c r="I88" s="31">
        <v>1.257216635882322</v>
      </c>
      <c r="J88" s="31">
        <v>1.1312048386673059</v>
      </c>
      <c r="K88" s="31">
        <v>1.0324072881563049</v>
      </c>
      <c r="L88" s="31">
        <v>0.94909122751968034</v>
      </c>
      <c r="M88" s="31">
        <v>0.87293740547572429</v>
      </c>
      <c r="N88" s="31">
        <v>0.7990400762906763</v>
      </c>
      <c r="O88" s="31">
        <v>0.72590699977876305</v>
      </c>
      <c r="P88" s="31">
        <v>0.6554594413021082</v>
      </c>
      <c r="Q88" s="31">
        <v>0.59303217177081868</v>
      </c>
      <c r="R88" s="32">
        <v>0.54737346764295924</v>
      </c>
    </row>
    <row r="89" spans="1:18" x14ac:dyDescent="0.25">
      <c r="A89" s="30">
        <v>248</v>
      </c>
      <c r="B89" s="31">
        <v>4.6891519807593811</v>
      </c>
      <c r="C89" s="31">
        <v>3.7381918692258691</v>
      </c>
      <c r="D89" s="31">
        <v>2.9955479727731551</v>
      </c>
      <c r="E89" s="31">
        <v>2.4252739575971298</v>
      </c>
      <c r="F89" s="31">
        <v>1.9948369954416121</v>
      </c>
      <c r="G89" s="31">
        <v>1.6751177635983849</v>
      </c>
      <c r="H89" s="31">
        <v>1.4404104449071791</v>
      </c>
      <c r="I89" s="31">
        <v>1.2684227277556721</v>
      </c>
      <c r="J89" s="31">
        <v>1.1402758060794971</v>
      </c>
      <c r="K89" s="31">
        <v>1.040504379362226</v>
      </c>
      <c r="L89" s="31">
        <v>0.95705665263540352</v>
      </c>
      <c r="M89" s="31">
        <v>0.88129433647849043</v>
      </c>
      <c r="N89" s="31">
        <v>0.80799264701893303</v>
      </c>
      <c r="O89" s="31">
        <v>0.73534030593210375</v>
      </c>
      <c r="P89" s="31">
        <v>0.66493954044133841</v>
      </c>
      <c r="Q89" s="31">
        <v>0.60180608331791419</v>
      </c>
      <c r="R89" s="32">
        <v>0.55436917288106713</v>
      </c>
    </row>
    <row r="90" spans="1:18" x14ac:dyDescent="0.25">
      <c r="A90" s="30">
        <v>268</v>
      </c>
      <c r="B90" s="31">
        <v>4.7791306406056133</v>
      </c>
      <c r="C90" s="31">
        <v>3.808407702149184</v>
      </c>
      <c r="D90" s="31">
        <v>3.0494387080345078</v>
      </c>
      <c r="E90" s="31">
        <v>2.465958286318648</v>
      </c>
      <c r="F90" s="31">
        <v>2.0251145706066129</v>
      </c>
      <c r="G90" s="31">
        <v>1.69746920005136</v>
      </c>
      <c r="H90" s="31">
        <v>1.4569973193538051</v>
      </c>
      <c r="I90" s="31">
        <v>1.2810875787627991</v>
      </c>
      <c r="J90" s="31">
        <v>1.150542134075158</v>
      </c>
      <c r="K90" s="31">
        <v>1.049576646635646</v>
      </c>
      <c r="L90" s="31">
        <v>0.96582028333697001</v>
      </c>
      <c r="M90" s="31">
        <v>0.8903157166197877</v>
      </c>
      <c r="N90" s="31">
        <v>0.81751912447271058</v>
      </c>
      <c r="O90" s="31">
        <v>0.74530019043229967</v>
      </c>
      <c r="P90" s="31">
        <v>0.67494210358306539</v>
      </c>
      <c r="Q90" s="31">
        <v>0.61114155855746666</v>
      </c>
      <c r="R90" s="32">
        <v>0.56200875553593121</v>
      </c>
    </row>
    <row r="91" spans="1:18" x14ac:dyDescent="0.25">
      <c r="A91" s="30">
        <v>288</v>
      </c>
      <c r="B91" s="31">
        <v>4.8734355233618292</v>
      </c>
      <c r="C91" s="31">
        <v>3.882392016506095</v>
      </c>
      <c r="D91" s="31">
        <v>3.106583397287392</v>
      </c>
      <c r="E91" s="31">
        <v>2.509425255623968</v>
      </c>
      <c r="F91" s="31">
        <v>2.0577466869820031</v>
      </c>
      <c r="G91" s="31">
        <v>1.721790292375641</v>
      </c>
      <c r="H91" s="31">
        <v>1.475212178366976</v>
      </c>
      <c r="I91" s="31">
        <v>1.2950819570660439</v>
      </c>
      <c r="J91" s="31">
        <v>1.1618827461308361</v>
      </c>
      <c r="K91" s="31">
        <v>1.059511168767294</v>
      </c>
      <c r="L91" s="31">
        <v>0.97527735372931135</v>
      </c>
      <c r="M91" s="31">
        <v>0.89990493531872262</v>
      </c>
      <c r="N91" s="31">
        <v>0.82753105338531829</v>
      </c>
      <c r="O91" s="31">
        <v>0.75570635332685221</v>
      </c>
      <c r="P91" s="31">
        <v>0.68539498608900318</v>
      </c>
      <c r="Q91" s="31">
        <v>0.62097460816540828</v>
      </c>
      <c r="R91" s="32">
        <v>0.57023638159769174</v>
      </c>
    </row>
    <row r="92" spans="1:18" x14ac:dyDescent="0.25">
      <c r="A92" s="30">
        <v>308</v>
      </c>
      <c r="B92" s="31">
        <v>4.9718879036737134</v>
      </c>
      <c r="C92" s="31">
        <v>3.9599742422564859</v>
      </c>
      <c r="D92" s="31">
        <v>3.1668196258058972</v>
      </c>
      <c r="E92" s="31">
        <v>2.5555206061013638</v>
      </c>
      <c r="F92" s="31">
        <v>2.0925872404702579</v>
      </c>
      <c r="G92" s="31">
        <v>1.747943091787902</v>
      </c>
      <c r="H92" s="31">
        <v>1.494925228477566</v>
      </c>
      <c r="I92" s="31">
        <v>1.3102842245104671</v>
      </c>
      <c r="J92" s="31">
        <v>1.17418415940578</v>
      </c>
      <c r="K92" s="31">
        <v>1.070202618230627</v>
      </c>
      <c r="L92" s="31">
        <v>0.98533069160007825</v>
      </c>
      <c r="M92" s="31">
        <v>0.90997297567715585</v>
      </c>
      <c r="N92" s="31">
        <v>0.83794757217283</v>
      </c>
      <c r="O92" s="31">
        <v>0.76648608834602083</v>
      </c>
      <c r="P92" s="31">
        <v>0.69623363700359797</v>
      </c>
      <c r="Q92" s="31">
        <v>0.63124883650038643</v>
      </c>
      <c r="R92" s="32">
        <v>0.57900381073917018</v>
      </c>
    </row>
    <row r="93" spans="1:18" x14ac:dyDescent="0.25">
      <c r="A93" s="30">
        <v>328</v>
      </c>
      <c r="B93" s="31">
        <v>5.0743166498697088</v>
      </c>
      <c r="C93" s="31">
        <v>4.0409914030429954</v>
      </c>
      <c r="D93" s="31">
        <v>3.2299925725468461</v>
      </c>
      <c r="E93" s="31">
        <v>2.604097672021866</v>
      </c>
      <c r="F93" s="31">
        <v>2.129497720656603</v>
      </c>
      <c r="G93" s="31">
        <v>1.775797243187561</v>
      </c>
      <c r="H93" s="31">
        <v>1.5160142698991901</v>
      </c>
      <c r="I93" s="31">
        <v>1.32658033662389</v>
      </c>
      <c r="J93" s="31">
        <v>1.1873404847420119</v>
      </c>
      <c r="K93" s="31">
        <v>1.081553261181859</v>
      </c>
      <c r="L93" s="31">
        <v>0.99589071841968824</v>
      </c>
      <c r="M93" s="31">
        <v>0.920438414479686</v>
      </c>
      <c r="N93" s="31">
        <v>0.84869541293401873</v>
      </c>
      <c r="O93" s="31">
        <v>0.77757428290278696</v>
      </c>
      <c r="P93" s="31">
        <v>0.7074010990540387</v>
      </c>
      <c r="Q93" s="31">
        <v>0.64191544160376768</v>
      </c>
      <c r="R93" s="32">
        <v>0.58827039631594868</v>
      </c>
    </row>
    <row r="94" spans="1:18" x14ac:dyDescent="0.25">
      <c r="A94" s="30">
        <v>348</v>
      </c>
      <c r="B94" s="31">
        <v>5.1805582239609782</v>
      </c>
      <c r="C94" s="31">
        <v>4.1252881161909816</v>
      </c>
      <c r="D94" s="31">
        <v>3.295955010149803</v>
      </c>
      <c r="E94" s="31">
        <v>2.6550173813392322</v>
      </c>
      <c r="F94" s="31">
        <v>2.1683472108089941</v>
      </c>
      <c r="G94" s="31">
        <v>1.805229985156769</v>
      </c>
      <c r="H94" s="31">
        <v>1.538364696528197</v>
      </c>
      <c r="I94" s="31">
        <v>1.3438638426168501</v>
      </c>
      <c r="J94" s="31">
        <v>1.2012534266642649</v>
      </c>
      <c r="K94" s="31">
        <v>1.093472957459924</v>
      </c>
      <c r="L94" s="31">
        <v>1.0068754493412551</v>
      </c>
      <c r="M94" s="31">
        <v>0.9312274221936464</v>
      </c>
      <c r="N94" s="31">
        <v>0.85970890145043233</v>
      </c>
      <c r="O94" s="31">
        <v>0.78891341809288928</v>
      </c>
      <c r="P94" s="31">
        <v>0.71884800865024645</v>
      </c>
      <c r="Q94" s="31">
        <v>0.65293321519968472</v>
      </c>
      <c r="R94" s="32">
        <v>0.59800308536635438</v>
      </c>
    </row>
    <row r="95" spans="1:18" x14ac:dyDescent="0.25">
      <c r="A95" s="30">
        <v>368</v>
      </c>
      <c r="B95" s="31">
        <v>5.2904566816414373</v>
      </c>
      <c r="C95" s="31">
        <v>4.2127165927085573</v>
      </c>
      <c r="D95" s="31">
        <v>3.3645673049370739</v>
      </c>
      <c r="E95" s="31">
        <v>2.7081482556899599</v>
      </c>
      <c r="F95" s="31">
        <v>2.209012387878122</v>
      </c>
      <c r="G95" s="31">
        <v>1.8361261499604209</v>
      </c>
      <c r="H95" s="31">
        <v>1.561869495943675</v>
      </c>
      <c r="I95" s="31">
        <v>1.3620358853826371</v>
      </c>
      <c r="J95" s="31">
        <v>1.215832283380025</v>
      </c>
      <c r="K95" s="31">
        <v>1.105879160586497</v>
      </c>
      <c r="L95" s="31">
        <v>1.0182104932006719</v>
      </c>
      <c r="M95" s="31">
        <v>0.94227376296911414</v>
      </c>
      <c r="N95" s="31">
        <v>0.87092995718631994</v>
      </c>
      <c r="O95" s="31">
        <v>0.80045356869477435</v>
      </c>
      <c r="P95" s="31">
        <v>0.73053259588487052</v>
      </c>
      <c r="Q95" s="31">
        <v>0.66426854269498037</v>
      </c>
      <c r="R95" s="32">
        <v>0.60817641861143568</v>
      </c>
    </row>
    <row r="96" spans="1:18" x14ac:dyDescent="0.25">
      <c r="A96" s="30">
        <v>388</v>
      </c>
      <c r="B96" s="31">
        <v>5.4038636722877254</v>
      </c>
      <c r="C96" s="31">
        <v>4.3031366372865563</v>
      </c>
      <c r="D96" s="31">
        <v>3.435697416913694</v>
      </c>
      <c r="E96" s="31">
        <v>2.7633664103932878</v>
      </c>
      <c r="F96" s="31">
        <v>2.251377522497422</v>
      </c>
      <c r="G96" s="31">
        <v>1.8683781635461429</v>
      </c>
      <c r="H96" s="31">
        <v>1.5864292494074479</v>
      </c>
      <c r="I96" s="31">
        <v>1.3810052014972689</v>
      </c>
      <c r="J96" s="31">
        <v>1.230993946779507</v>
      </c>
      <c r="K96" s="31">
        <v>1.1186969177660011</v>
      </c>
      <c r="L96" s="31">
        <v>1.0298290525165461</v>
      </c>
      <c r="M96" s="31">
        <v>0.95351879463888434</v>
      </c>
      <c r="N96" s="31">
        <v>0.88230809328870685</v>
      </c>
      <c r="O96" s="31">
        <v>0.81215240316965875</v>
      </c>
      <c r="P96" s="31">
        <v>0.74242068453333387</v>
      </c>
      <c r="Q96" s="31">
        <v>0.67589540317927166</v>
      </c>
      <c r="R96" s="32">
        <v>0.61877253045497593</v>
      </c>
    </row>
    <row r="97" spans="1:18" x14ac:dyDescent="0.25">
      <c r="A97" s="30">
        <v>408</v>
      </c>
      <c r="B97" s="31">
        <v>5.5206384389592333</v>
      </c>
      <c r="C97" s="31">
        <v>4.3964156482985706</v>
      </c>
      <c r="D97" s="31">
        <v>3.5092208997674441</v>
      </c>
      <c r="E97" s="31">
        <v>2.8205555544511891</v>
      </c>
      <c r="F97" s="31">
        <v>2.295334478983067</v>
      </c>
      <c r="G97" s="31">
        <v>1.901886045544309</v>
      </c>
      <c r="H97" s="31">
        <v>1.6119521318640839</v>
      </c>
      <c r="I97" s="31">
        <v>1.400688121219515</v>
      </c>
      <c r="J97" s="31">
        <v>1.2466629024356739</v>
      </c>
      <c r="K97" s="31">
        <v>1.131858869885586</v>
      </c>
      <c r="L97" s="31">
        <v>1.041671923490225</v>
      </c>
      <c r="M97" s="31">
        <v>0.96491146871851119</v>
      </c>
      <c r="N97" s="31">
        <v>0.89380041658732179</v>
      </c>
      <c r="O97" s="31">
        <v>0.82397518366148526</v>
      </c>
      <c r="P97" s="31">
        <v>0.75448569205376603</v>
      </c>
      <c r="Q97" s="31">
        <v>0.68779536942487229</v>
      </c>
      <c r="R97" s="32">
        <v>0.62978114898351834</v>
      </c>
    </row>
    <row r="98" spans="1:18" x14ac:dyDescent="0.25">
      <c r="A98" s="30">
        <v>428</v>
      </c>
      <c r="B98" s="31">
        <v>5.6406478183980786</v>
      </c>
      <c r="C98" s="31">
        <v>4.4924286178009103</v>
      </c>
      <c r="D98" s="31">
        <v>3.5850209008688401</v>
      </c>
      <c r="E98" s="31">
        <v>2.8796069905483752</v>
      </c>
      <c r="F98" s="31">
        <v>2.3407827153339662</v>
      </c>
      <c r="G98" s="31">
        <v>1.936557409268018</v>
      </c>
      <c r="H98" s="31">
        <v>1.638353911940887</v>
      </c>
      <c r="I98" s="31">
        <v>1.421008568490866</v>
      </c>
      <c r="J98" s="31">
        <v>1.262771229604216</v>
      </c>
      <c r="K98" s="31">
        <v>1.1453052515151481</v>
      </c>
      <c r="L98" s="31">
        <v>1.0536874960058009</v>
      </c>
      <c r="M98" s="31">
        <v>0.97640833040628772</v>
      </c>
      <c r="N98" s="31">
        <v>0.90537162759465439</v>
      </c>
      <c r="O98" s="31">
        <v>0.83589476599691914</v>
      </c>
      <c r="P98" s="31">
        <v>0.76670862958701846</v>
      </c>
      <c r="Q98" s="31">
        <v>0.69995760788686923</v>
      </c>
      <c r="R98" s="32">
        <v>0.64119959596633447</v>
      </c>
    </row>
    <row r="99" spans="1:18" x14ac:dyDescent="0.25">
      <c r="A99" s="30">
        <v>448</v>
      </c>
      <c r="B99" s="31">
        <v>5.7637662410291322</v>
      </c>
      <c r="C99" s="31">
        <v>4.5910581315326446</v>
      </c>
      <c r="D99" s="31">
        <v>3.662988161271139</v>
      </c>
      <c r="E99" s="31">
        <v>2.9404196150523041</v>
      </c>
      <c r="F99" s="31">
        <v>2.38762928323177</v>
      </c>
      <c r="G99" s="31">
        <v>1.97230746171312</v>
      </c>
      <c r="H99" s="31">
        <v>1.6655579519478929</v>
      </c>
      <c r="I99" s="31">
        <v>1.4418980609355669</v>
      </c>
      <c r="J99" s="31">
        <v>1.2792586012235789</v>
      </c>
      <c r="K99" s="31">
        <v>1.1589838909073129</v>
      </c>
      <c r="L99" s="31">
        <v>1.0658317536301061</v>
      </c>
      <c r="M99" s="31">
        <v>0.98797351858323024</v>
      </c>
      <c r="N99" s="31">
        <v>0.9169940205059286</v>
      </c>
      <c r="O99" s="31">
        <v>0.84789159968539718</v>
      </c>
      <c r="P99" s="31">
        <v>0.7790781019567472</v>
      </c>
      <c r="Q99" s="31">
        <v>0.71237887870307393</v>
      </c>
      <c r="R99" s="32">
        <v>0.65303278685541966</v>
      </c>
    </row>
    <row r="100" spans="1:18" x14ac:dyDescent="0.25">
      <c r="A100" s="30">
        <v>468</v>
      </c>
      <c r="B100" s="31">
        <v>5.8898757309599814</v>
      </c>
      <c r="C100" s="31">
        <v>4.6921943689155583</v>
      </c>
      <c r="D100" s="31">
        <v>3.7430210157103261</v>
      </c>
      <c r="E100" s="31">
        <v>3.0028999180131541</v>
      </c>
      <c r="F100" s="31">
        <v>2.4357888280408559</v>
      </c>
      <c r="G100" s="31">
        <v>2.0090590035581961</v>
      </c>
      <c r="H100" s="31">
        <v>1.6934952078778871</v>
      </c>
      <c r="I100" s="31">
        <v>1.463295709860591</v>
      </c>
      <c r="J100" s="31">
        <v>1.2960722839149239</v>
      </c>
      <c r="K100" s="31">
        <v>1.172850209997456</v>
      </c>
      <c r="L100" s="31">
        <v>1.0780682736126921</v>
      </c>
      <c r="M100" s="31">
        <v>0.99957876581309979</v>
      </c>
      <c r="N100" s="31">
        <v>0.92864748319909629</v>
      </c>
      <c r="O100" s="31">
        <v>0.859953727919056</v>
      </c>
      <c r="P100" s="31">
        <v>0.79159030766926719</v>
      </c>
      <c r="Q100" s="31">
        <v>0.72506353569402282</v>
      </c>
      <c r="R100" s="32">
        <v>0.66529323078552249</v>
      </c>
    </row>
    <row r="101" spans="1:18" x14ac:dyDescent="0.25">
      <c r="A101" s="30">
        <v>488</v>
      </c>
      <c r="B101" s="31">
        <v>6.0188659059809702</v>
      </c>
      <c r="C101" s="31">
        <v>4.7957351030541897</v>
      </c>
      <c r="D101" s="31">
        <v>3.8250253926051392</v>
      </c>
      <c r="E101" s="31">
        <v>3.0669619831638628</v>
      </c>
      <c r="F101" s="31">
        <v>2.4851835888083569</v>
      </c>
      <c r="G101" s="31">
        <v>2.0467424291645639</v>
      </c>
      <c r="H101" s="31">
        <v>1.722104229406382</v>
      </c>
      <c r="I101" s="31">
        <v>1.485148220255651</v>
      </c>
      <c r="J101" s="31">
        <v>1.3131671379821681</v>
      </c>
      <c r="K101" s="31">
        <v>1.1868672244036771</v>
      </c>
      <c r="L101" s="31">
        <v>1.0903682268858801</v>
      </c>
      <c r="M101" s="31">
        <v>1.011203398342404</v>
      </c>
      <c r="N101" s="31">
        <v>0.94031949723486197</v>
      </c>
      <c r="O101" s="31">
        <v>0.87207678757279816</v>
      </c>
      <c r="P101" s="31">
        <v>0.80424903891369404</v>
      </c>
      <c r="Q101" s="31">
        <v>0.73802352636300461</v>
      </c>
      <c r="R101" s="32">
        <v>0.67800103057413708</v>
      </c>
    </row>
    <row r="102" spans="1:18" x14ac:dyDescent="0.25">
      <c r="A102" s="30">
        <v>508</v>
      </c>
      <c r="B102" s="31">
        <v>6.1506339775651746</v>
      </c>
      <c r="C102" s="31">
        <v>4.9015857007358123</v>
      </c>
      <c r="D102" s="31">
        <v>3.908914814057042</v>
      </c>
      <c r="E102" s="31">
        <v>3.1325274879200902</v>
      </c>
      <c r="F102" s="31">
        <v>2.5357433982641289</v>
      </c>
      <c r="G102" s="31">
        <v>2.0852957265762848</v>
      </c>
      <c r="H102" s="31">
        <v>1.7513311598916339</v>
      </c>
      <c r="I102" s="31">
        <v>1.507409890793199</v>
      </c>
      <c r="J102" s="31">
        <v>1.3305056174119561</v>
      </c>
      <c r="K102" s="31">
        <v>1.2010055434268321</v>
      </c>
      <c r="L102" s="31">
        <v>1.102710378064693</v>
      </c>
      <c r="M102" s="31">
        <v>1.022834336100374</v>
      </c>
      <c r="N102" s="31">
        <v>0.95200513785666097</v>
      </c>
      <c r="O102" s="31">
        <v>0.88426400920426074</v>
      </c>
      <c r="P102" s="31">
        <v>0.81706568156185733</v>
      </c>
      <c r="Q102" s="31">
        <v>0.75127839189605428</v>
      </c>
      <c r="R102" s="32">
        <v>0.69118388272147169</v>
      </c>
    </row>
    <row r="103" spans="1:18" x14ac:dyDescent="0.25">
      <c r="A103" s="30">
        <v>528</v>
      </c>
      <c r="B103" s="31">
        <v>6.2850847508684069</v>
      </c>
      <c r="C103" s="31">
        <v>5.0096591224304392</v>
      </c>
      <c r="D103" s="31">
        <v>3.9946103958502479</v>
      </c>
      <c r="E103" s="31">
        <v>3.1995257033802429</v>
      </c>
      <c r="F103" s="31">
        <v>2.587405682820779</v>
      </c>
      <c r="G103" s="31">
        <v>2.1246644775201582</v>
      </c>
      <c r="H103" s="31">
        <v>1.7811297363746419</v>
      </c>
      <c r="I103" s="31">
        <v>1.5300426138284291</v>
      </c>
      <c r="J103" s="31">
        <v>1.348057769873678</v>
      </c>
      <c r="K103" s="31">
        <v>1.215243370050495</v>
      </c>
      <c r="L103" s="31">
        <v>1.115081085446934</v>
      </c>
      <c r="M103" s="31">
        <v>1.0344660926989979</v>
      </c>
      <c r="N103" s="31">
        <v>0.96370707399065125</v>
      </c>
      <c r="O103" s="31">
        <v>0.89652621705380431</v>
      </c>
      <c r="P103" s="31">
        <v>0.83005921516829051</v>
      </c>
      <c r="Q103" s="31">
        <v>0.76485526716193752</v>
      </c>
      <c r="R103" s="32">
        <v>0.70487707741049388</v>
      </c>
    </row>
    <row r="104" spans="1:18" x14ac:dyDescent="0.25">
      <c r="A104" s="30">
        <v>548</v>
      </c>
      <c r="B104" s="31">
        <v>6.4221306247292169</v>
      </c>
      <c r="C104" s="31">
        <v>5.1198759222908077</v>
      </c>
      <c r="D104" s="31">
        <v>4.0820408474516929</v>
      </c>
      <c r="E104" s="31">
        <v>3.2678934943254569</v>
      </c>
      <c r="F104" s="31">
        <v>2.6401154625736361</v>
      </c>
      <c r="G104" s="31">
        <v>2.164801857405712</v>
      </c>
      <c r="H104" s="31">
        <v>1.8114612895791291</v>
      </c>
      <c r="I104" s="31">
        <v>1.5530158753992589</v>
      </c>
      <c r="J104" s="31">
        <v>1.365801236719451</v>
      </c>
      <c r="K104" s="31">
        <v>1.229566500940986</v>
      </c>
      <c r="L104" s="31">
        <v>1.127474301013099</v>
      </c>
      <c r="M104" s="31">
        <v>1.046100775432979</v>
      </c>
      <c r="N104" s="31">
        <v>0.97543556824575384</v>
      </c>
      <c r="O104" s="31">
        <v>0.90888182904452841</v>
      </c>
      <c r="P104" s="31">
        <v>0.84325621297032771</v>
      </c>
      <c r="Q104" s="31">
        <v>0.77878888071213825</v>
      </c>
      <c r="R104" s="32">
        <v>0.7191234985068925</v>
      </c>
    </row>
    <row r="105" spans="1:18" x14ac:dyDescent="0.25">
      <c r="A105" s="30">
        <v>568</v>
      </c>
      <c r="B105" s="31">
        <v>6.5616915916688976</v>
      </c>
      <c r="C105" s="31">
        <v>5.2321642481524187</v>
      </c>
      <c r="D105" s="31">
        <v>4.1711424720110717</v>
      </c>
      <c r="E105" s="31">
        <v>3.3375753192196229</v>
      </c>
      <c r="F105" s="31">
        <v>2.6938253513007848</v>
      </c>
      <c r="G105" s="31">
        <v>2.2056686353252291</v>
      </c>
      <c r="H105" s="31">
        <v>1.8422947439115691</v>
      </c>
      <c r="I105" s="31">
        <v>1.5763067552263701</v>
      </c>
      <c r="J105" s="31">
        <v>1.3837212529841489</v>
      </c>
      <c r="K105" s="31">
        <v>1.2439683264473751</v>
      </c>
      <c r="L105" s="31">
        <v>1.139891570426466</v>
      </c>
      <c r="M105" s="31">
        <v>1.0577480852797749</v>
      </c>
      <c r="N105" s="31">
        <v>0.987208476913642</v>
      </c>
      <c r="O105" s="31">
        <v>0.9213568567823176</v>
      </c>
      <c r="P105" s="31">
        <v>0.85669084188801392</v>
      </c>
      <c r="Q105" s="31">
        <v>0.79312155478090651</v>
      </c>
      <c r="R105" s="32">
        <v>0.73397362355912321</v>
      </c>
    </row>
    <row r="106" spans="1:18" x14ac:dyDescent="0.25">
      <c r="A106" s="30">
        <v>588</v>
      </c>
      <c r="B106" s="31">
        <v>6.7036952378914769</v>
      </c>
      <c r="C106" s="31">
        <v>5.3464598415334894</v>
      </c>
      <c r="D106" s="31">
        <v>4.2618591663607939</v>
      </c>
      <c r="E106" s="31">
        <v>3.408523230209346</v>
      </c>
      <c r="F106" s="31">
        <v>2.7484955564630349</v>
      </c>
      <c r="G106" s="31">
        <v>2.247233174053711</v>
      </c>
      <c r="H106" s="31">
        <v>1.8736066174611701</v>
      </c>
      <c r="I106" s="31">
        <v>1.599899926713156</v>
      </c>
      <c r="J106" s="31">
        <v>1.401810647385366</v>
      </c>
      <c r="K106" s="31">
        <v>1.258449830601448</v>
      </c>
      <c r="L106" s="31">
        <v>1.152342033033007</v>
      </c>
      <c r="M106" s="31">
        <v>1.0694253168995791</v>
      </c>
      <c r="N106" s="31">
        <v>0.99905124996865735</v>
      </c>
      <c r="O106" s="31">
        <v>0.93398490555571123</v>
      </c>
      <c r="P106" s="31">
        <v>0.87040486252411287</v>
      </c>
      <c r="Q106" s="31">
        <v>0.80790320528521753</v>
      </c>
      <c r="R106" s="32">
        <v>0.74948552379834876</v>
      </c>
    </row>
    <row r="107" spans="1:18" x14ac:dyDescent="0.25">
      <c r="A107" s="30">
        <v>608</v>
      </c>
      <c r="B107" s="31">
        <v>6.848076743283718</v>
      </c>
      <c r="C107" s="31">
        <v>5.4627060376349839</v>
      </c>
      <c r="D107" s="31">
        <v>4.3541424210160269</v>
      </c>
      <c r="E107" s="31">
        <v>3.4806968731239918</v>
      </c>
      <c r="F107" s="31">
        <v>2.8040938792039438</v>
      </c>
      <c r="G107" s="31">
        <v>2.289471430048911</v>
      </c>
      <c r="H107" s="31">
        <v>1.9053810219998779</v>
      </c>
      <c r="I107" s="31">
        <v>1.6237876569457621</v>
      </c>
      <c r="J107" s="31">
        <v>1.420069842323443</v>
      </c>
      <c r="K107" s="31">
        <v>1.2730195911177531</v>
      </c>
      <c r="L107" s="31">
        <v>1.164842421861471</v>
      </c>
      <c r="M107" s="31">
        <v>1.081157358635314</v>
      </c>
      <c r="N107" s="31">
        <v>1.0109969310679661</v>
      </c>
      <c r="O107" s="31">
        <v>0.94680717433606898</v>
      </c>
      <c r="P107" s="31">
        <v>0.88444762916416053</v>
      </c>
      <c r="Q107" s="31">
        <v>0.82319134182480236</v>
      </c>
      <c r="R107" s="32">
        <v>0.76572486413847307</v>
      </c>
    </row>
    <row r="108" spans="1:18" x14ac:dyDescent="0.25">
      <c r="A108" s="30">
        <v>628</v>
      </c>
      <c r="B108" s="31">
        <v>6.9947788814151277</v>
      </c>
      <c r="C108" s="31">
        <v>5.5808537653405983</v>
      </c>
      <c r="D108" s="31">
        <v>4.4479513201746688</v>
      </c>
      <c r="E108" s="31">
        <v>3.5540634874756498</v>
      </c>
      <c r="F108" s="31">
        <v>2.8605957143498002</v>
      </c>
      <c r="G108" s="31">
        <v>2.3323669534513218</v>
      </c>
      <c r="H108" s="31">
        <v>1.9376096629823769</v>
      </c>
      <c r="I108" s="31">
        <v>1.6479698066930739</v>
      </c>
      <c r="J108" s="31">
        <v>1.4385068538814669</v>
      </c>
      <c r="K108" s="31">
        <v>1.287693779393563</v>
      </c>
      <c r="L108" s="31">
        <v>1.1774170636233241</v>
      </c>
      <c r="M108" s="31">
        <v>1.0929766925126521</v>
      </c>
      <c r="N108" s="31">
        <v>1.0230861575514081</v>
      </c>
      <c r="O108" s="31">
        <v>0.95987245577740943</v>
      </c>
      <c r="P108" s="31">
        <v>0.8988760897764082</v>
      </c>
      <c r="Q108" s="31">
        <v>0.83905106768209559</v>
      </c>
      <c r="R108" s="32">
        <v>0.7827649031761581</v>
      </c>
    </row>
    <row r="109" spans="1:18" x14ac:dyDescent="0.25">
      <c r="A109" s="30">
        <v>648</v>
      </c>
      <c r="B109" s="31">
        <v>7.1437520195379554</v>
      </c>
      <c r="C109" s="31">
        <v>5.7008615472167818</v>
      </c>
      <c r="D109" s="31">
        <v>4.5432525417173526</v>
      </c>
      <c r="E109" s="31">
        <v>3.6285979064591549</v>
      </c>
      <c r="F109" s="31">
        <v>2.917984050409629</v>
      </c>
      <c r="G109" s="31">
        <v>2.375910888084162</v>
      </c>
      <c r="H109" s="31">
        <v>1.970291839546094</v>
      </c>
      <c r="I109" s="31">
        <v>1.672453830406706</v>
      </c>
      <c r="J109" s="31">
        <v>1.4571372918252361</v>
      </c>
      <c r="K109" s="31">
        <v>1.302496160508875</v>
      </c>
      <c r="L109" s="31">
        <v>1.190097878712771</v>
      </c>
      <c r="M109" s="31">
        <v>1.104923394239997</v>
      </c>
      <c r="N109" s="31">
        <v>1.035367160441601</v>
      </c>
      <c r="O109" s="31">
        <v>0.97323713621656993</v>
      </c>
      <c r="P109" s="31">
        <v>0.91375478601182902</v>
      </c>
      <c r="Q109" s="31">
        <v>0.85555507982228085</v>
      </c>
      <c r="R109" s="32">
        <v>0.80068649319078489</v>
      </c>
    </row>
    <row r="110" spans="1:18" x14ac:dyDescent="0.25">
      <c r="A110" s="30">
        <v>668</v>
      </c>
      <c r="B110" s="31">
        <v>7.2949541185871656</v>
      </c>
      <c r="C110" s="31">
        <v>5.8226954995127009</v>
      </c>
      <c r="D110" s="31">
        <v>4.6400203572074457</v>
      </c>
      <c r="E110" s="31">
        <v>3.7042825569520752</v>
      </c>
      <c r="F110" s="31">
        <v>2.9762494695752011</v>
      </c>
      <c r="G110" s="31">
        <v>2.420101971453394</v>
      </c>
      <c r="H110" s="31">
        <v>2.0034344445111771</v>
      </c>
      <c r="I110" s="31">
        <v>1.6972547762210091</v>
      </c>
      <c r="J110" s="31">
        <v>1.4759843596033131</v>
      </c>
      <c r="K110" s="31">
        <v>1.3174580932264559</v>
      </c>
      <c r="L110" s="31">
        <v>1.20292438120676</v>
      </c>
      <c r="M110" s="31">
        <v>1.1170451332084861</v>
      </c>
      <c r="N110" s="31">
        <v>1.0478957644438669</v>
      </c>
      <c r="O110" s="31">
        <v>0.9869651956730634</v>
      </c>
      <c r="P110" s="31">
        <v>0.92915585320418259</v>
      </c>
      <c r="Q110" s="31">
        <v>0.87278366889332637</v>
      </c>
      <c r="R110" s="32">
        <v>0.81957808014448486</v>
      </c>
    </row>
    <row r="111" spans="1:18" x14ac:dyDescent="0.25">
      <c r="A111" s="30">
        <v>688</v>
      </c>
      <c r="B111" s="31">
        <v>7.4483507331804883</v>
      </c>
      <c r="C111" s="31">
        <v>5.9463293321602766</v>
      </c>
      <c r="D111" s="31">
        <v>4.7382366318910689</v>
      </c>
      <c r="E111" s="31">
        <v>3.7811074595147209</v>
      </c>
      <c r="F111" s="31">
        <v>3.035390147721023</v>
      </c>
      <c r="G111" s="31">
        <v>2.4649465347477242</v>
      </c>
      <c r="H111" s="31">
        <v>2.0370519643805332</v>
      </c>
      <c r="I111" s="31">
        <v>1.722395285953086</v>
      </c>
      <c r="J111" s="31">
        <v>1.4950788543469831</v>
      </c>
      <c r="K111" s="31">
        <v>1.332618529991781</v>
      </c>
      <c r="L111" s="31">
        <v>1.2159436788649789</v>
      </c>
      <c r="M111" s="31">
        <v>1.129397172492016</v>
      </c>
      <c r="N111" s="31">
        <v>1.0607353879462951</v>
      </c>
      <c r="O111" s="31">
        <v>1.001128207849183</v>
      </c>
      <c r="P111" s="31">
        <v>0.94515902036993893</v>
      </c>
      <c r="Q111" s="31">
        <v>0.89082471922584716</v>
      </c>
      <c r="R111" s="32">
        <v>0.83953570368210961</v>
      </c>
    </row>
    <row r="112" spans="1:18" x14ac:dyDescent="0.25">
      <c r="A112" s="30">
        <v>708</v>
      </c>
      <c r="B112" s="31">
        <v>7.6039150116183789</v>
      </c>
      <c r="C112" s="31">
        <v>6.071744348774164</v>
      </c>
      <c r="D112" s="31">
        <v>4.8378908246970758</v>
      </c>
      <c r="E112" s="31">
        <v>3.859070228390141</v>
      </c>
      <c r="F112" s="31">
        <v>3.0954118544043379</v>
      </c>
      <c r="G112" s="31">
        <v>2.5104585028385991</v>
      </c>
      <c r="H112" s="31">
        <v>2.071166479339801</v>
      </c>
      <c r="I112" s="31">
        <v>1.747905595102766</v>
      </c>
      <c r="J112" s="31">
        <v>1.514459166870288</v>
      </c>
      <c r="K112" s="31">
        <v>1.3480240169330899</v>
      </c>
      <c r="L112" s="31">
        <v>1.2292104731298461</v>
      </c>
      <c r="M112" s="31">
        <v>1.142042368847191</v>
      </c>
      <c r="N112" s="31">
        <v>1.073957043019707</v>
      </c>
      <c r="O112" s="31">
        <v>1.015805340129921</v>
      </c>
      <c r="P112" s="31">
        <v>0.96185161020830479</v>
      </c>
      <c r="Q112" s="31">
        <v>0.90977370883329567</v>
      </c>
      <c r="R112" s="32">
        <v>0.86066299713128924</v>
      </c>
    </row>
    <row r="113" spans="1:18" x14ac:dyDescent="0.25">
      <c r="A113" s="30">
        <v>728</v>
      </c>
      <c r="B113" s="31">
        <v>7.7616276958840311</v>
      </c>
      <c r="C113" s="31">
        <v>6.1989294466517526</v>
      </c>
      <c r="D113" s="31">
        <v>4.938979988237044</v>
      </c>
      <c r="E113" s="31">
        <v>3.9381760715041172</v>
      </c>
      <c r="F113" s="31">
        <v>3.1563279528651251</v>
      </c>
      <c r="G113" s="31">
        <v>2.556659394280183</v>
      </c>
      <c r="H113" s="31">
        <v>2.105807663257353</v>
      </c>
      <c r="I113" s="31">
        <v>1.7738235328526331</v>
      </c>
      <c r="J113" s="31">
        <v>1.5341712816699951</v>
      </c>
      <c r="K113" s="31">
        <v>1.36372869386134</v>
      </c>
      <c r="L113" s="31">
        <v>1.242787059126532</v>
      </c>
      <c r="M113" s="31">
        <v>1.155051172713383</v>
      </c>
      <c r="N113" s="31">
        <v>1.0876393354176499</v>
      </c>
      <c r="O113" s="31">
        <v>1.0310833535830539</v>
      </c>
      <c r="P113" s="31">
        <v>0.97932853910122697</v>
      </c>
      <c r="Q113" s="31">
        <v>0.92973370941181344</v>
      </c>
      <c r="R113" s="32">
        <v>0.88307118750234914</v>
      </c>
    </row>
    <row r="114" spans="1:18" x14ac:dyDescent="0.25">
      <c r="A114" s="30">
        <v>748</v>
      </c>
      <c r="B114" s="31">
        <v>7.9214771216433801</v>
      </c>
      <c r="C114" s="31">
        <v>6.3278811167731686</v>
      </c>
      <c r="D114" s="31">
        <v>5.0415087688053024</v>
      </c>
      <c r="E114" s="31">
        <v>4.0184377904651667</v>
      </c>
      <c r="F114" s="31">
        <v>3.2181594000261029</v>
      </c>
      <c r="G114" s="31">
        <v>2.6035783213093961</v>
      </c>
      <c r="H114" s="31">
        <v>2.1410127836842952</v>
      </c>
      <c r="I114" s="31">
        <v>1.80019452206798</v>
      </c>
      <c r="J114" s="31">
        <v>1.554268776925595</v>
      </c>
      <c r="K114" s="31">
        <v>1.379794294270231</v>
      </c>
      <c r="L114" s="31">
        <v>1.256743325662929</v>
      </c>
      <c r="M114" s="31">
        <v>1.1685016282126759</v>
      </c>
      <c r="N114" s="31">
        <v>1.101868464576409</v>
      </c>
      <c r="O114" s="31">
        <v>1.0470566029590389</v>
      </c>
      <c r="P114" s="31">
        <v>0.99769231711338358</v>
      </c>
      <c r="Q114" s="31">
        <v>0.95081538634023133</v>
      </c>
      <c r="R114" s="32">
        <v>0.90687909548834988</v>
      </c>
    </row>
    <row r="115" spans="1:18" x14ac:dyDescent="0.25">
      <c r="A115" s="33">
        <v>768</v>
      </c>
      <c r="B115" s="34">
        <v>8.0834592182450891</v>
      </c>
      <c r="C115" s="34">
        <v>6.4586034438012874</v>
      </c>
      <c r="D115" s="34">
        <v>5.1454894063789203</v>
      </c>
      <c r="E115" s="34">
        <v>4.0998757805645631</v>
      </c>
      <c r="F115" s="34">
        <v>3.2809347464927319</v>
      </c>
      <c r="G115" s="34">
        <v>2.6512519898458988</v>
      </c>
      <c r="H115" s="34">
        <v>2.1768267018544898</v>
      </c>
      <c r="I115" s="34">
        <v>1.8270715792968619</v>
      </c>
      <c r="J115" s="34">
        <v>1.574812824499346</v>
      </c>
      <c r="K115" s="34">
        <v>1.3962901453362131</v>
      </c>
      <c r="L115" s="34">
        <v>1.271156755229675</v>
      </c>
      <c r="M115" s="34">
        <v>1.1824793731499139</v>
      </c>
      <c r="N115" s="34">
        <v>1.1167382236150369</v>
      </c>
      <c r="O115" s="34">
        <v>1.0638270366911391</v>
      </c>
      <c r="P115" s="34">
        <v>1.017053047992206</v>
      </c>
      <c r="Q115" s="34">
        <v>0.97313699868023895</v>
      </c>
      <c r="R115" s="35">
        <v>0.93221313546515816</v>
      </c>
    </row>
    <row r="118" spans="1:18" ht="28.9" customHeight="1" x14ac:dyDescent="0.5">
      <c r="A118" s="1" t="s">
        <v>31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32</v>
      </c>
      <c r="B121" s="6">
        <v>0.75</v>
      </c>
      <c r="C121" s="6" t="s">
        <v>12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33</v>
      </c>
      <c r="B125" s="23" t="s">
        <v>34</v>
      </c>
    </row>
    <row r="126" spans="1:18" x14ac:dyDescent="0.25">
      <c r="A126" s="5">
        <v>0</v>
      </c>
      <c r="B126" s="32">
        <v>8.0000000000000071E-2</v>
      </c>
    </row>
    <row r="127" spans="1:18" x14ac:dyDescent="0.25">
      <c r="A127" s="5">
        <v>0.125</v>
      </c>
      <c r="B127" s="32">
        <v>6.859259259259276E-2</v>
      </c>
    </row>
    <row r="128" spans="1:18" x14ac:dyDescent="0.25">
      <c r="A128" s="5">
        <v>0.25</v>
      </c>
      <c r="B128" s="32">
        <v>1.2333333333333529E-2</v>
      </c>
    </row>
    <row r="129" spans="1:2" x14ac:dyDescent="0.25">
      <c r="A129" s="5">
        <v>0.375</v>
      </c>
      <c r="B129" s="32">
        <v>1.5873333333333291E-2</v>
      </c>
    </row>
    <row r="130" spans="1:2" x14ac:dyDescent="0.25">
      <c r="A130" s="5">
        <v>0.5</v>
      </c>
      <c r="B130" s="32">
        <v>2.1426624068157759E-2</v>
      </c>
    </row>
    <row r="131" spans="1:2" x14ac:dyDescent="0.25">
      <c r="A131" s="5">
        <v>0.625</v>
      </c>
      <c r="B131" s="32">
        <v>1.2379126730564519E-2</v>
      </c>
    </row>
    <row r="132" spans="1:2" x14ac:dyDescent="0.25">
      <c r="A132" s="5">
        <v>0.75</v>
      </c>
      <c r="B132" s="32">
        <v>0</v>
      </c>
    </row>
    <row r="133" spans="1:2" x14ac:dyDescent="0.25">
      <c r="A133" s="5">
        <v>0.875</v>
      </c>
      <c r="B133" s="32">
        <v>0</v>
      </c>
    </row>
    <row r="134" spans="1:2" x14ac:dyDescent="0.25">
      <c r="A134" s="5">
        <v>1</v>
      </c>
      <c r="B134" s="32">
        <v>0</v>
      </c>
    </row>
    <row r="135" spans="1:2" x14ac:dyDescent="0.25">
      <c r="A135" s="5">
        <v>1.125</v>
      </c>
      <c r="B135" s="32">
        <v>0</v>
      </c>
    </row>
    <row r="136" spans="1:2" x14ac:dyDescent="0.25">
      <c r="A136" s="5">
        <v>1.25</v>
      </c>
      <c r="B136" s="32">
        <v>0</v>
      </c>
    </row>
    <row r="137" spans="1:2" x14ac:dyDescent="0.25">
      <c r="A137" s="5">
        <v>1.375</v>
      </c>
      <c r="B137" s="32">
        <v>0</v>
      </c>
    </row>
    <row r="138" spans="1:2" x14ac:dyDescent="0.25">
      <c r="A138" s="5">
        <v>1.5</v>
      </c>
      <c r="B138" s="32">
        <v>0</v>
      </c>
    </row>
    <row r="139" spans="1:2" x14ac:dyDescent="0.25">
      <c r="A139" s="5">
        <v>1.625</v>
      </c>
      <c r="B139" s="32">
        <v>0</v>
      </c>
    </row>
    <row r="140" spans="1:2" x14ac:dyDescent="0.25">
      <c r="A140" s="5">
        <v>1.75</v>
      </c>
      <c r="B140" s="32">
        <v>0</v>
      </c>
    </row>
    <row r="141" spans="1:2" x14ac:dyDescent="0.25">
      <c r="A141" s="5">
        <v>1.875</v>
      </c>
      <c r="B141" s="32">
        <v>0</v>
      </c>
    </row>
    <row r="142" spans="1:2" x14ac:dyDescent="0.25">
      <c r="A142" s="5">
        <v>2</v>
      </c>
      <c r="B142" s="32">
        <v>0</v>
      </c>
    </row>
    <row r="143" spans="1:2" x14ac:dyDescent="0.25">
      <c r="A143" s="5">
        <v>2.125</v>
      </c>
      <c r="B143" s="32">
        <v>0</v>
      </c>
    </row>
    <row r="144" spans="1:2" x14ac:dyDescent="0.25">
      <c r="A144" s="5">
        <v>2.25</v>
      </c>
      <c r="B144" s="32">
        <v>0</v>
      </c>
    </row>
    <row r="145" spans="1:2" x14ac:dyDescent="0.25">
      <c r="A145" s="5">
        <v>2.375</v>
      </c>
      <c r="B145" s="32">
        <v>0</v>
      </c>
    </row>
    <row r="146" spans="1:2" x14ac:dyDescent="0.25">
      <c r="A146" s="5">
        <v>2.5</v>
      </c>
      <c r="B146" s="32">
        <v>0</v>
      </c>
    </row>
    <row r="147" spans="1:2" x14ac:dyDescent="0.25">
      <c r="A147" s="5">
        <v>2.625</v>
      </c>
      <c r="B147" s="32">
        <v>0</v>
      </c>
    </row>
    <row r="148" spans="1:2" x14ac:dyDescent="0.25">
      <c r="A148" s="5">
        <v>2.75</v>
      </c>
      <c r="B148" s="32">
        <v>0</v>
      </c>
    </row>
    <row r="149" spans="1:2" x14ac:dyDescent="0.25">
      <c r="A149" s="5">
        <v>2.875</v>
      </c>
      <c r="B149" s="32">
        <v>0</v>
      </c>
    </row>
    <row r="150" spans="1:2" x14ac:dyDescent="0.25">
      <c r="A150" s="5">
        <v>3</v>
      </c>
      <c r="B150" s="32">
        <v>0</v>
      </c>
    </row>
    <row r="151" spans="1:2" x14ac:dyDescent="0.25">
      <c r="A151" s="5">
        <v>3.125</v>
      </c>
      <c r="B151" s="32">
        <v>0</v>
      </c>
    </row>
    <row r="152" spans="1:2" x14ac:dyDescent="0.25">
      <c r="A152" s="5">
        <v>3.25</v>
      </c>
      <c r="B152" s="32">
        <v>0</v>
      </c>
    </row>
    <row r="153" spans="1:2" x14ac:dyDescent="0.25">
      <c r="A153" s="5">
        <v>3.375</v>
      </c>
      <c r="B153" s="32">
        <v>0</v>
      </c>
    </row>
    <row r="154" spans="1:2" x14ac:dyDescent="0.25">
      <c r="A154" s="5">
        <v>3.5</v>
      </c>
      <c r="B154" s="32">
        <v>0</v>
      </c>
    </row>
    <row r="155" spans="1:2" x14ac:dyDescent="0.25">
      <c r="A155" s="5">
        <v>3.625</v>
      </c>
      <c r="B155" s="32">
        <v>0</v>
      </c>
    </row>
    <row r="156" spans="1:2" x14ac:dyDescent="0.25">
      <c r="A156" s="5">
        <v>3.75</v>
      </c>
      <c r="B156" s="32">
        <v>0</v>
      </c>
    </row>
    <row r="157" spans="1:2" x14ac:dyDescent="0.25">
      <c r="A157" s="5">
        <v>3.875</v>
      </c>
      <c r="B157" s="32">
        <v>0</v>
      </c>
    </row>
    <row r="158" spans="1:2" x14ac:dyDescent="0.25">
      <c r="A158" s="8">
        <v>4</v>
      </c>
      <c r="B158" s="35">
        <v>0</v>
      </c>
    </row>
  </sheetData>
  <sheetProtection algorithmName="SHA-512" hashValue="Dli1m49Dswf6atsSnKz6g/e7LgZkO1ivrKIS7OjHDjFgZdDkEONIBIPEm0//yqK5NoFf00IN3tYvYkX5Uc17Kw==" saltValue="f/Mq8AY79gnQWDN31rln3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5:AH126"/>
  <sheetViews>
    <sheetView tabSelected="1"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300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11</v>
      </c>
      <c r="B30" s="6">
        <v>0.13000000000000009</v>
      </c>
      <c r="C30" s="6" t="s">
        <v>12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13</v>
      </c>
    </row>
    <row r="36" spans="1:5" x14ac:dyDescent="0.25">
      <c r="A36" s="17" t="s">
        <v>14</v>
      </c>
      <c r="B36" s="17">
        <v>100</v>
      </c>
      <c r="C36" s="17" t="s">
        <v>15</v>
      </c>
      <c r="D36" s="17" t="s">
        <v>16</v>
      </c>
      <c r="E36" s="17"/>
    </row>
    <row r="37" spans="1:5" hidden="1" x14ac:dyDescent="0.25">
      <c r="A37" s="17" t="s">
        <v>17</v>
      </c>
      <c r="B37" s="17">
        <v>14.7</v>
      </c>
      <c r="C37" s="17"/>
      <c r="D37" s="17" t="s">
        <v>16</v>
      </c>
      <c r="E37" s="17"/>
    </row>
    <row r="38" spans="1:5" hidden="1" x14ac:dyDescent="0.25">
      <c r="A38" s="17" t="s">
        <v>18</v>
      </c>
      <c r="B38" s="17">
        <v>9.0079999999999991</v>
      </c>
      <c r="C38" s="17"/>
      <c r="D38" s="17" t="s">
        <v>16</v>
      </c>
      <c r="E38" s="17"/>
    </row>
    <row r="40" spans="1:5" ht="48" customHeight="1" x14ac:dyDescent="0.25">
      <c r="A40" s="18" t="s">
        <v>19</v>
      </c>
      <c r="B40" s="19" t="s">
        <v>20</v>
      </c>
      <c r="C40" s="19" t="s">
        <v>21</v>
      </c>
      <c r="D40" s="19" t="s">
        <v>22</v>
      </c>
      <c r="E40" s="20" t="s">
        <v>23</v>
      </c>
    </row>
    <row r="41" spans="1:5" x14ac:dyDescent="0.25">
      <c r="A41" s="5">
        <v>-80</v>
      </c>
      <c r="B41" s="6">
        <v>74.880394715956186</v>
      </c>
      <c r="C41" s="6">
        <f>74.8803947159561 * $B$36 / 100</f>
        <v>74.880394715956101</v>
      </c>
      <c r="D41" s="6">
        <v>9.4347633333333309</v>
      </c>
      <c r="E41" s="7">
        <f>9.43476333333333 * $B$36 / 100</f>
        <v>9.4347633333333292</v>
      </c>
    </row>
    <row r="42" spans="1:5" x14ac:dyDescent="0.25">
      <c r="A42" s="5">
        <v>-70</v>
      </c>
      <c r="B42" s="6">
        <v>76.12894848233654</v>
      </c>
      <c r="C42" s="6">
        <f>76.1289484823365 * $B$36 / 100</f>
        <v>76.128948482336497</v>
      </c>
      <c r="D42" s="6">
        <v>9.5920783333333315</v>
      </c>
      <c r="E42" s="7">
        <f>9.59207833333333 * $B$36 / 100</f>
        <v>9.5920783333333297</v>
      </c>
    </row>
    <row r="43" spans="1:5" x14ac:dyDescent="0.25">
      <c r="A43" s="5">
        <v>-60</v>
      </c>
      <c r="B43" s="6">
        <v>77.377502248716908</v>
      </c>
      <c r="C43" s="6">
        <f>77.3775022487169 * $B$36 / 100</f>
        <v>77.377502248716894</v>
      </c>
      <c r="D43" s="6">
        <v>9.7493933333333338</v>
      </c>
      <c r="E43" s="7">
        <f>9.74939333333333 * $B$36 / 100</f>
        <v>9.7493933333333302</v>
      </c>
    </row>
    <row r="44" spans="1:5" x14ac:dyDescent="0.25">
      <c r="A44" s="5">
        <v>-50</v>
      </c>
      <c r="B44" s="6">
        <v>78.626056015097262</v>
      </c>
      <c r="C44" s="6">
        <f>78.6260560150972 * $B$36 / 100</f>
        <v>78.626056015097205</v>
      </c>
      <c r="D44" s="6">
        <v>9.9067083333333326</v>
      </c>
      <c r="E44" s="7">
        <f>9.90670833333333 * $B$36 / 100</f>
        <v>9.9067083333333308</v>
      </c>
    </row>
    <row r="45" spans="1:5" x14ac:dyDescent="0.25">
      <c r="A45" s="5">
        <v>-40</v>
      </c>
      <c r="B45" s="6">
        <v>79.874609781477616</v>
      </c>
      <c r="C45" s="6">
        <f>79.8746097814776 * $B$36 / 100</f>
        <v>79.874609781477602</v>
      </c>
      <c r="D45" s="6">
        <v>10.06402333333333</v>
      </c>
      <c r="E45" s="7">
        <f>10.0640233333333 * $B$36 / 100</f>
        <v>10.064023333333299</v>
      </c>
    </row>
    <row r="46" spans="1:5" x14ac:dyDescent="0.25">
      <c r="A46" s="5">
        <v>-30</v>
      </c>
      <c r="B46" s="6">
        <v>81.123163547857985</v>
      </c>
      <c r="C46" s="6">
        <f>81.1231635478579 * $B$36 / 100</f>
        <v>81.123163547857899</v>
      </c>
      <c r="D46" s="6">
        <v>10.22133833333333</v>
      </c>
      <c r="E46" s="7">
        <f>10.2213383333333 * $B$36 / 100</f>
        <v>10.2213383333333</v>
      </c>
    </row>
    <row r="47" spans="1:5" x14ac:dyDescent="0.25">
      <c r="A47" s="5">
        <v>-20</v>
      </c>
      <c r="B47" s="6">
        <v>82.371717314238339</v>
      </c>
      <c r="C47" s="6">
        <f>82.3717173142383 * $B$36 / 100</f>
        <v>82.37171731423831</v>
      </c>
      <c r="D47" s="6">
        <v>10.378653333333331</v>
      </c>
      <c r="E47" s="7">
        <f>10.3786533333333 * $B$36 / 100</f>
        <v>10.3786533333333</v>
      </c>
    </row>
    <row r="48" spans="1:5" x14ac:dyDescent="0.25">
      <c r="A48" s="5">
        <v>-10</v>
      </c>
      <c r="B48" s="6">
        <v>83.620271080618707</v>
      </c>
      <c r="C48" s="6">
        <f>83.6202710806187 * $B$36 / 100</f>
        <v>83.620271080618707</v>
      </c>
      <c r="D48" s="6">
        <v>10.535968333333329</v>
      </c>
      <c r="E48" s="7">
        <f>10.5359683333333 * $B$36 / 100</f>
        <v>10.535968333333299</v>
      </c>
    </row>
    <row r="49" spans="1:18" x14ac:dyDescent="0.25">
      <c r="A49" s="5">
        <v>0</v>
      </c>
      <c r="B49" s="6">
        <v>84.868824846999061</v>
      </c>
      <c r="C49" s="6">
        <f>84.868824846999 * $B$36 / 100</f>
        <v>84.86882484699899</v>
      </c>
      <c r="D49" s="6">
        <v>10.69328333333333</v>
      </c>
      <c r="E49" s="7">
        <f>10.6932833333333 * $B$36 / 100</f>
        <v>10.6932833333333</v>
      </c>
    </row>
    <row r="50" spans="1:18" x14ac:dyDescent="0.25">
      <c r="A50" s="5">
        <v>10</v>
      </c>
      <c r="B50" s="6">
        <v>85.895284749290113</v>
      </c>
      <c r="C50" s="6">
        <f>85.8952847492901 * $B$36 / 100</f>
        <v>85.895284749290099</v>
      </c>
      <c r="D50" s="6">
        <v>10.822615000000001</v>
      </c>
      <c r="E50" s="7">
        <f>10.8226149999999 * $B$36 / 100</f>
        <v>10.822614999999901</v>
      </c>
    </row>
    <row r="51" spans="1:18" x14ac:dyDescent="0.25">
      <c r="A51" s="5">
        <v>20</v>
      </c>
      <c r="B51" s="6">
        <v>86.92174465158115</v>
      </c>
      <c r="C51" s="6">
        <f>86.9217446515811 * $B$36 / 100</f>
        <v>86.921744651581108</v>
      </c>
      <c r="D51" s="6">
        <v>10.951946666666659</v>
      </c>
      <c r="E51" s="7">
        <f>10.9519466666666 * $B$36 / 100</f>
        <v>10.951946666666599</v>
      </c>
    </row>
    <row r="52" spans="1:18" x14ac:dyDescent="0.25">
      <c r="A52" s="5">
        <v>30</v>
      </c>
      <c r="B52" s="6">
        <v>87.948204553872202</v>
      </c>
      <c r="C52" s="6">
        <f>87.9482045538722 * $B$36 / 100</f>
        <v>87.948204553872202</v>
      </c>
      <c r="D52" s="6">
        <v>11.08127833333333</v>
      </c>
      <c r="E52" s="7">
        <f>11.0812783333333 * $B$36 / 100</f>
        <v>11.0812783333333</v>
      </c>
    </row>
    <row r="53" spans="1:18" x14ac:dyDescent="0.25">
      <c r="A53" s="5">
        <v>40</v>
      </c>
      <c r="B53" s="6">
        <v>88.974664456163254</v>
      </c>
      <c r="C53" s="6">
        <f>88.9746644561632 * $B$36 / 100</f>
        <v>88.974664456163197</v>
      </c>
      <c r="D53" s="6">
        <v>11.210610000000001</v>
      </c>
      <c r="E53" s="7">
        <f>11.21061 * $B$36 / 100</f>
        <v>11.210610000000001</v>
      </c>
    </row>
    <row r="54" spans="1:18" x14ac:dyDescent="0.25">
      <c r="A54" s="5">
        <v>50</v>
      </c>
      <c r="B54" s="6">
        <v>90.001124358454291</v>
      </c>
      <c r="C54" s="6">
        <f>90.0011243584542 * $B$36 / 100</f>
        <v>90.001124358454206</v>
      </c>
      <c r="D54" s="6">
        <v>11.33994166666667</v>
      </c>
      <c r="E54" s="7">
        <f>11.3399416666666 * $B$36 / 100</f>
        <v>11.339941666666601</v>
      </c>
    </row>
    <row r="55" spans="1:18" x14ac:dyDescent="0.25">
      <c r="A55" s="5">
        <v>60</v>
      </c>
      <c r="B55" s="6">
        <v>91.027584260745343</v>
      </c>
      <c r="C55" s="6">
        <f>91.0275842607453 * $B$36 / 100</f>
        <v>91.0275842607453</v>
      </c>
      <c r="D55" s="6">
        <v>11.46927333333333</v>
      </c>
      <c r="E55" s="7">
        <f>11.4692733333333 * $B$36 / 100</f>
        <v>11.469273333333298</v>
      </c>
    </row>
    <row r="56" spans="1:18" x14ac:dyDescent="0.25">
      <c r="A56" s="5">
        <v>70</v>
      </c>
      <c r="B56" s="6">
        <v>92.054044163036394</v>
      </c>
      <c r="C56" s="6">
        <f>92.0540441630364 * $B$36 / 100</f>
        <v>92.054044163036394</v>
      </c>
      <c r="D56" s="6">
        <v>11.598604999999999</v>
      </c>
      <c r="E56" s="7">
        <f>11.598605 * $B$36 / 100</f>
        <v>11.598604999999999</v>
      </c>
    </row>
    <row r="57" spans="1:18" x14ac:dyDescent="0.25">
      <c r="A57" s="8">
        <v>80</v>
      </c>
      <c r="B57" s="9">
        <v>93.080504065327446</v>
      </c>
      <c r="C57" s="9">
        <f>93.0805040653274 * $B$36 / 100</f>
        <v>93.080504065327403</v>
      </c>
      <c r="D57" s="9">
        <v>11.72793666666667</v>
      </c>
      <c r="E57" s="10">
        <f>11.7279366666666 * $B$36 / 100</f>
        <v>11.727936666666601</v>
      </c>
    </row>
    <row r="59" spans="1:18" ht="28.9" customHeight="1" x14ac:dyDescent="0.5">
      <c r="A59" s="1" t="s">
        <v>24</v>
      </c>
      <c r="B59" s="1"/>
    </row>
    <row r="60" spans="1:18" x14ac:dyDescent="0.25">
      <c r="A60" s="21" t="s">
        <v>25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26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27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28</v>
      </c>
      <c r="B64" s="1"/>
    </row>
    <row r="65" spans="1:34" x14ac:dyDescent="0.25">
      <c r="A65" s="24" t="s">
        <v>29</v>
      </c>
      <c r="B65" s="25" t="s">
        <v>19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43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-80</v>
      </c>
      <c r="B67" s="31">
        <v>4.490466987797296</v>
      </c>
      <c r="C67" s="31">
        <v>4.00818246111373</v>
      </c>
      <c r="D67" s="31">
        <v>3.5810681689311932</v>
      </c>
      <c r="E67" s="31">
        <v>3.2043805803133352</v>
      </c>
      <c r="F67" s="31">
        <v>2.8735895084205398</v>
      </c>
      <c r="G67" s="31">
        <v>2.5843781105099448</v>
      </c>
      <c r="H67" s="31">
        <v>2.3326428879354371</v>
      </c>
      <c r="I67" s="31">
        <v>2.1144936861476409</v>
      </c>
      <c r="J67" s="31">
        <v>1.926253694693937</v>
      </c>
      <c r="K67" s="31">
        <v>1.7644594472184441</v>
      </c>
      <c r="L67" s="31">
        <v>1.6258608214620409</v>
      </c>
      <c r="M67" s="31">
        <v>1.5074210392623471</v>
      </c>
      <c r="N67" s="31">
        <v>1.4063166665537079</v>
      </c>
      <c r="O67" s="31">
        <v>1.31993761336726</v>
      </c>
      <c r="P67" s="31">
        <v>1.245887133830849</v>
      </c>
      <c r="Q67" s="31">
        <v>1.1819818261690791</v>
      </c>
      <c r="R67" s="31">
        <v>1.1262516327033021</v>
      </c>
      <c r="S67" s="31">
        <v>1.076939839851623</v>
      </c>
      <c r="T67" s="31">
        <v>1.0325030781288831</v>
      </c>
      <c r="U67" s="31">
        <v>0.99161132214667735</v>
      </c>
      <c r="V67" s="31">
        <v>0.95314789061334615</v>
      </c>
      <c r="W67" s="31">
        <v>0.91620944633396906</v>
      </c>
      <c r="X67" s="31">
        <v>0.88010599621038232</v>
      </c>
      <c r="Y67" s="31">
        <v>0.84436089124117708</v>
      </c>
      <c r="Z67" s="31">
        <v>0.80871082652167048</v>
      </c>
      <c r="AA67" s="31">
        <v>0.77310584124393977</v>
      </c>
      <c r="AB67" s="31">
        <v>0.73770931869679757</v>
      </c>
      <c r="AC67" s="31">
        <v>0.702897986265823</v>
      </c>
      <c r="AD67" s="31">
        <v>0.6692619154333298</v>
      </c>
      <c r="AE67" s="31">
        <v>0.63760452177835025</v>
      </c>
      <c r="AF67" s="31">
        <v>0.6089425649767507</v>
      </c>
      <c r="AG67" s="31">
        <v>0.58450614880103668</v>
      </c>
      <c r="AH67" s="32">
        <v>0.56573872112053902</v>
      </c>
    </row>
    <row r="68" spans="1:34" x14ac:dyDescent="0.25">
      <c r="A68" s="30">
        <v>-70</v>
      </c>
      <c r="B68" s="31">
        <v>4.536726496851581</v>
      </c>
      <c r="C68" s="31">
        <v>4.0492759925353834</v>
      </c>
      <c r="D68" s="31">
        <v>3.6174435347547051</v>
      </c>
      <c r="E68" s="31">
        <v>3.2364656526895219</v>
      </c>
      <c r="F68" s="31">
        <v>2.9017922196165431</v>
      </c>
      <c r="G68" s="31">
        <v>2.6090864529092288</v>
      </c>
      <c r="H68" s="31">
        <v>2.3542249140377889</v>
      </c>
      <c r="I68" s="31">
        <v>2.1332975085691719</v>
      </c>
      <c r="J68" s="31">
        <v>1.9426074861670859</v>
      </c>
      <c r="K68" s="31">
        <v>1.7786714405919699</v>
      </c>
      <c r="L68" s="31">
        <v>1.6382193097010229</v>
      </c>
      <c r="M68" s="31">
        <v>1.5181943754481939</v>
      </c>
      <c r="N68" s="31">
        <v>1.415753263884155</v>
      </c>
      <c r="O68" s="31">
        <v>1.328265945156355</v>
      </c>
      <c r="P68" s="31">
        <v>1.2533157335089731</v>
      </c>
      <c r="Q68" s="31">
        <v>1.1886992872829309</v>
      </c>
      <c r="R68" s="31">
        <v>1.1324266089159121</v>
      </c>
      <c r="S68" s="31">
        <v>1.0827210449423419</v>
      </c>
      <c r="T68" s="31">
        <v>1.038019285993381</v>
      </c>
      <c r="U68" s="31">
        <v>0.99697136679694809</v>
      </c>
      <c r="V68" s="31">
        <v>0.95844066617771162</v>
      </c>
      <c r="W68" s="31">
        <v>0.92150390705707663</v>
      </c>
      <c r="X68" s="31">
        <v>0.88545115645320749</v>
      </c>
      <c r="Y68" s="31">
        <v>0.84978582548100545</v>
      </c>
      <c r="Z68" s="31">
        <v>0.81422466935211091</v>
      </c>
      <c r="AA68" s="31">
        <v>0.77869778737494499</v>
      </c>
      <c r="AB68" s="31">
        <v>0.74334862295461845</v>
      </c>
      <c r="AC68" s="31">
        <v>0.7085339635930642</v>
      </c>
      <c r="AD68" s="31">
        <v>0.67482394088888153</v>
      </c>
      <c r="AE68" s="31">
        <v>0.64300203053747407</v>
      </c>
      <c r="AF68" s="31">
        <v>0.61406505233098241</v>
      </c>
      <c r="AG68" s="31">
        <v>0.58922317015826664</v>
      </c>
      <c r="AH68" s="32">
        <v>0.56989989200497615</v>
      </c>
    </row>
    <row r="69" spans="1:34" x14ac:dyDescent="0.25">
      <c r="A69" s="30">
        <v>-60</v>
      </c>
      <c r="B69" s="31">
        <v>4.5838672022529403</v>
      </c>
      <c r="C69" s="31">
        <v>4.0911855132423831</v>
      </c>
      <c r="D69" s="31">
        <v>3.6545723836789881</v>
      </c>
      <c r="E69" s="31">
        <v>3.2692444028590448</v>
      </c>
      <c r="F69" s="31">
        <v>2.9306315041755941</v>
      </c>
      <c r="G69" s="31">
        <v>2.6343769651184168</v>
      </c>
      <c r="H69" s="31">
        <v>2.3763374072740482</v>
      </c>
      <c r="I69" s="31">
        <v>2.1525827963257589</v>
      </c>
      <c r="J69" s="31">
        <v>1.9593964420535821</v>
      </c>
      <c r="K69" s="31">
        <v>1.7932749983342779</v>
      </c>
      <c r="L69" s="31">
        <v>1.650928463141377</v>
      </c>
      <c r="M69" s="31">
        <v>1.529280178545138</v>
      </c>
      <c r="N69" s="31">
        <v>1.4254668307125691</v>
      </c>
      <c r="O69" s="31">
        <v>1.336838449907443</v>
      </c>
      <c r="P69" s="31">
        <v>1.2609584104902529</v>
      </c>
      <c r="Q69" s="31">
        <v>1.1956034309182559</v>
      </c>
      <c r="R69" s="31">
        <v>1.1387635737454449</v>
      </c>
      <c r="S69" s="31">
        <v>1.088642245622583</v>
      </c>
      <c r="T69" s="31">
        <v>1.0436561972971481</v>
      </c>
      <c r="U69" s="31">
        <v>1.0024355236133879</v>
      </c>
      <c r="V69" s="31">
        <v>0.96382366351228299</v>
      </c>
      <c r="W69" s="31">
        <v>0.9268774000315777</v>
      </c>
      <c r="X69" s="31">
        <v>0.89086686030574214</v>
      </c>
      <c r="Y69" s="31">
        <v>0.85527551556601389</v>
      </c>
      <c r="Z69" s="31">
        <v>0.81980018114036568</v>
      </c>
      <c r="AA69" s="31">
        <v>0.78435101645351701</v>
      </c>
      <c r="AB69" s="31">
        <v>0.74905152502692662</v>
      </c>
      <c r="AC69" s="31">
        <v>0.71423855447883255</v>
      </c>
      <c r="AD69" s="31">
        <v>0.68046229652416579</v>
      </c>
      <c r="AE69" s="31">
        <v>0.64848628697466659</v>
      </c>
      <c r="AF69" s="31">
        <v>0.61928740573878505</v>
      </c>
      <c r="AG69" s="31">
        <v>0.59405587682170624</v>
      </c>
      <c r="AH69" s="32">
        <v>0.57419526832538992</v>
      </c>
    </row>
    <row r="70" spans="1:34" x14ac:dyDescent="0.25">
      <c r="A70" s="30">
        <v>-50</v>
      </c>
      <c r="B70" s="31">
        <v>4.6318699782886998</v>
      </c>
      <c r="C70" s="31">
        <v>4.1338924072291956</v>
      </c>
      <c r="D70" s="31">
        <v>3.6924366094056391</v>
      </c>
      <c r="E70" s="31">
        <v>3.3026992342306412</v>
      </c>
      <c r="F70" s="31">
        <v>2.960090275213568</v>
      </c>
      <c r="G70" s="31">
        <v>2.6602330699605208</v>
      </c>
      <c r="H70" s="31">
        <v>2.3989643001743648</v>
      </c>
      <c r="I70" s="31">
        <v>2.17233399165469</v>
      </c>
      <c r="J70" s="31">
        <v>1.9766055142978509</v>
      </c>
      <c r="K70" s="31">
        <v>1.8082555820969379</v>
      </c>
      <c r="L70" s="31">
        <v>1.663974253141796</v>
      </c>
      <c r="M70" s="31">
        <v>1.54066492961902</v>
      </c>
      <c r="N70" s="31">
        <v>1.435444357811934</v>
      </c>
      <c r="O70" s="31">
        <v>1.345642628100634</v>
      </c>
      <c r="P70" s="31">
        <v>1.2688031749619411</v>
      </c>
      <c r="Q70" s="31">
        <v>1.2026827769694319</v>
      </c>
      <c r="R70" s="31">
        <v>1.145251556793428</v>
      </c>
      <c r="S70" s="31">
        <v>1.09469298120101</v>
      </c>
      <c r="T70" s="31">
        <v>1.0494038610559899</v>
      </c>
      <c r="U70" s="31">
        <v>1.0079943513189269</v>
      </c>
      <c r="V70" s="31">
        <v>0.96928795104713206</v>
      </c>
      <c r="W70" s="31">
        <v>0.93232150339467079</v>
      </c>
      <c r="X70" s="31">
        <v>0.89634519561233916</v>
      </c>
      <c r="Y70" s="31">
        <v>0.86082255904769756</v>
      </c>
      <c r="Z70" s="31">
        <v>0.82543046914504181</v>
      </c>
      <c r="AA70" s="31">
        <v>0.79005914544541855</v>
      </c>
      <c r="AB70" s="31">
        <v>0.75481215158660753</v>
      </c>
      <c r="AC70" s="31">
        <v>0.7200063953031588</v>
      </c>
      <c r="AD70" s="31">
        <v>0.68617212842636388</v>
      </c>
      <c r="AE70" s="31">
        <v>0.65405294688424942</v>
      </c>
      <c r="AF70" s="31">
        <v>0.62460579070160105</v>
      </c>
      <c r="AG70" s="31">
        <v>0.59900094399992576</v>
      </c>
      <c r="AH70" s="32">
        <v>0.57862203499751896</v>
      </c>
    </row>
    <row r="71" spans="1:34" x14ac:dyDescent="0.25">
      <c r="A71" s="30">
        <v>-40</v>
      </c>
      <c r="B71" s="31">
        <v>4.6807161738513532</v>
      </c>
      <c r="C71" s="31">
        <v>4.1773785330954523</v>
      </c>
      <c r="D71" s="31">
        <v>3.7310185802414289</v>
      </c>
      <c r="E71" s="31">
        <v>3.3368130248182188</v>
      </c>
      <c r="F71" s="31">
        <v>2.990151920451507</v>
      </c>
      <c r="G71" s="31">
        <v>2.6866386648637262</v>
      </c>
      <c r="H71" s="31">
        <v>2.422089999874053</v>
      </c>
      <c r="I71" s="31">
        <v>2.1925360113984138</v>
      </c>
      <c r="J71" s="31">
        <v>1.994220129449483</v>
      </c>
      <c r="K71" s="31">
        <v>1.823599128136673</v>
      </c>
      <c r="L71" s="31">
        <v>1.6773431256661551</v>
      </c>
      <c r="M71" s="31">
        <v>1.5523355843408411</v>
      </c>
      <c r="N71" s="31">
        <v>1.4456733105603861</v>
      </c>
      <c r="O71" s="31">
        <v>1.35466645482121</v>
      </c>
      <c r="P71" s="31">
        <v>1.2768385117164549</v>
      </c>
      <c r="Q71" s="31">
        <v>1.2099263199360171</v>
      </c>
      <c r="R71" s="31">
        <v>1.151880062266553</v>
      </c>
      <c r="S71" s="31">
        <v>1.100863265591453</v>
      </c>
      <c r="T71" s="31">
        <v>1.0552528008908659</v>
      </c>
      <c r="U71" s="31">
        <v>1.013638883241671</v>
      </c>
      <c r="V71" s="31">
        <v>0.97482507181750022</v>
      </c>
      <c r="W71" s="31">
        <v>0.93782826988874102</v>
      </c>
      <c r="X71" s="31">
        <v>0.90187872482252029</v>
      </c>
      <c r="Y71" s="31">
        <v>0.86642002808271434</v>
      </c>
      <c r="Z71" s="31">
        <v>0.83110911522994069</v>
      </c>
      <c r="AA71" s="31">
        <v>0.79581626592158017</v>
      </c>
      <c r="AB71" s="31">
        <v>0.76062510391173699</v>
      </c>
      <c r="AC71" s="31">
        <v>0.72583259705127834</v>
      </c>
      <c r="AD71" s="31">
        <v>0.69194905728781797</v>
      </c>
      <c r="AE71" s="31">
        <v>0.65969814066568966</v>
      </c>
      <c r="AF71" s="31">
        <v>0.63001684732603636</v>
      </c>
      <c r="AG71" s="31">
        <v>0.60405552150668385</v>
      </c>
      <c r="AH71" s="32">
        <v>0.583177851542242</v>
      </c>
    </row>
    <row r="72" spans="1:34" x14ac:dyDescent="0.25">
      <c r="A72" s="30">
        <v>-30</v>
      </c>
      <c r="B72" s="31">
        <v>4.7303876124385669</v>
      </c>
      <c r="C72" s="31">
        <v>4.2216262240459601</v>
      </c>
      <c r="D72" s="31">
        <v>3.7703011390983008</v>
      </c>
      <c r="E72" s="31">
        <v>3.3715691272408539</v>
      </c>
      <c r="F72" s="31">
        <v>3.0208003022156289</v>
      </c>
      <c r="G72" s="31">
        <v>2.713578121861381</v>
      </c>
      <c r="H72" s="31">
        <v>2.4456993881136109</v>
      </c>
      <c r="I72" s="31">
        <v>2.2131742470045639</v>
      </c>
      <c r="J72" s="31">
        <v>2.0122261886632451</v>
      </c>
      <c r="K72" s="31">
        <v>1.8392920473153871</v>
      </c>
      <c r="L72" s="31">
        <v>1.6910220012834869</v>
      </c>
      <c r="M72" s="31">
        <v>1.5642795729867811</v>
      </c>
      <c r="N72" s="31">
        <v>1.456141628941241</v>
      </c>
      <c r="O72" s="31">
        <v>1.363898379759618</v>
      </c>
      <c r="P72" s="31">
        <v>1.285053380151377</v>
      </c>
      <c r="Q72" s="31">
        <v>1.217323528922734</v>
      </c>
      <c r="R72" s="31">
        <v>1.158639068976675</v>
      </c>
      <c r="S72" s="31">
        <v>1.107143587312915</v>
      </c>
      <c r="T72" s="31">
        <v>1.0611940150279191</v>
      </c>
      <c r="U72" s="31">
        <v>1.0193606273148841</v>
      </c>
      <c r="V72" s="31">
        <v>0.98042704346378551</v>
      </c>
      <c r="W72" s="31">
        <v>0.94339022686132601</v>
      </c>
      <c r="X72" s="31">
        <v>0.90746048499094911</v>
      </c>
      <c r="Y72" s="31">
        <v>0.87206146943286067</v>
      </c>
      <c r="Z72" s="31">
        <v>0.83683017586400998</v>
      </c>
      <c r="AA72" s="31">
        <v>0.80161694405809092</v>
      </c>
      <c r="AB72" s="31">
        <v>0.76648545788553135</v>
      </c>
      <c r="AC72" s="31">
        <v>0.73171274531352959</v>
      </c>
      <c r="AD72" s="31">
        <v>0.6977891784060013</v>
      </c>
      <c r="AE72" s="31">
        <v>0.66541847332364756</v>
      </c>
      <c r="AF72" s="31">
        <v>0.63551769032390115</v>
      </c>
      <c r="AG72" s="31">
        <v>0.60921723376091907</v>
      </c>
      <c r="AH72" s="32">
        <v>0.58786085208562944</v>
      </c>
    </row>
    <row r="73" spans="1:34" x14ac:dyDescent="0.25">
      <c r="A73" s="30">
        <v>-20</v>
      </c>
      <c r="B73" s="31">
        <v>4.7808665921531812</v>
      </c>
      <c r="C73" s="31">
        <v>4.2666182878906884</v>
      </c>
      <c r="D73" s="31">
        <v>3.810267603493366</v>
      </c>
      <c r="E73" s="31">
        <v>3.4069513687228001</v>
      </c>
      <c r="F73" s="31">
        <v>3.052019757437324</v>
      </c>
      <c r="G73" s="31">
        <v>2.7410362875920118</v>
      </c>
      <c r="H73" s="31">
        <v>2.469777821238694</v>
      </c>
      <c r="I73" s="31">
        <v>2.2342345645259392</v>
      </c>
      <c r="J73" s="31">
        <v>2.030610067699075</v>
      </c>
      <c r="K73" s="31">
        <v>1.8553212251001581</v>
      </c>
      <c r="L73" s="31">
        <v>1.7049982751680051</v>
      </c>
      <c r="M73" s="31">
        <v>1.5764848004381831</v>
      </c>
      <c r="N73" s="31">
        <v>1.466837727542988</v>
      </c>
      <c r="O73" s="31">
        <v>1.3733273272114861</v>
      </c>
      <c r="P73" s="31">
        <v>1.2934372142694719</v>
      </c>
      <c r="Q73" s="31">
        <v>1.2248643476394929</v>
      </c>
      <c r="R73" s="31">
        <v>1.16551903034084</v>
      </c>
      <c r="S73" s="31">
        <v>1.113524909489565</v>
      </c>
      <c r="T73" s="31">
        <v>1.0672189762984481</v>
      </c>
      <c r="U73" s="31">
        <v>1.0251515660770321</v>
      </c>
      <c r="V73" s="31">
        <v>0.98608635823159063</v>
      </c>
      <c r="W73" s="31">
        <v>0.94900037626515665</v>
      </c>
      <c r="X73" s="31">
        <v>0.91308398777750099</v>
      </c>
      <c r="Y73" s="31">
        <v>0.87774090446516351</v>
      </c>
      <c r="Z73" s="31">
        <v>0.84258818212139619</v>
      </c>
      <c r="AA73" s="31">
        <v>0.80745622063622802</v>
      </c>
      <c r="AB73" s="31">
        <v>0.77238876399640177</v>
      </c>
      <c r="AC73" s="31">
        <v>0.73764290028546153</v>
      </c>
      <c r="AD73" s="31">
        <v>0.7036890616836402</v>
      </c>
      <c r="AE73" s="31">
        <v>0.67121102446792968</v>
      </c>
      <c r="AF73" s="31">
        <v>0.64110590901213282</v>
      </c>
      <c r="AG73" s="31">
        <v>0.61448417978670034</v>
      </c>
      <c r="AH73" s="32">
        <v>0.59266964535888544</v>
      </c>
    </row>
    <row r="74" spans="1:34" x14ac:dyDescent="0.25">
      <c r="A74" s="30">
        <v>-10</v>
      </c>
      <c r="B74" s="31">
        <v>4.8321358857031989</v>
      </c>
      <c r="C74" s="31">
        <v>4.3123380070447883</v>
      </c>
      <c r="D74" s="31">
        <v>3.850901765548906</v>
      </c>
      <c r="E74" s="31">
        <v>3.4429440510934728</v>
      </c>
      <c r="F74" s="31">
        <v>3.0837950976531392</v>
      </c>
      <c r="G74" s="31">
        <v>2.7689984832993102</v>
      </c>
      <c r="H74" s="31">
        <v>2.4943111302001348</v>
      </c>
      <c r="I74" s="31">
        <v>2.2557033046205062</v>
      </c>
      <c r="J74" s="31">
        <v>2.049358616922075</v>
      </c>
      <c r="K74" s="31">
        <v>1.8716740215632219</v>
      </c>
      <c r="L74" s="31">
        <v>1.7192598170990909</v>
      </c>
      <c r="M74" s="31">
        <v>1.588939646181571</v>
      </c>
      <c r="N74" s="31">
        <v>1.4777504955592751</v>
      </c>
      <c r="O74" s="31">
        <v>1.382942696077605</v>
      </c>
      <c r="P74" s="31">
        <v>1.301979922678667</v>
      </c>
      <c r="Q74" s="31">
        <v>1.23253919440134</v>
      </c>
      <c r="R74" s="31">
        <v>1.1725108743812409</v>
      </c>
      <c r="S74" s="31">
        <v>1.1199986698507409</v>
      </c>
      <c r="T74" s="31">
        <v>1.073319632138944</v>
      </c>
      <c r="U74" s="31">
        <v>1.0310041566717121</v>
      </c>
      <c r="V74" s="31">
        <v>0.99179598297164784</v>
      </c>
      <c r="W74" s="31">
        <v>0.95465219465811568</v>
      </c>
      <c r="X74" s="31">
        <v>0.9187432194472035</v>
      </c>
      <c r="Y74" s="31">
        <v>0.8834528291517606</v>
      </c>
      <c r="Z74" s="31">
        <v>0.8483781396813902</v>
      </c>
      <c r="AA74" s="31">
        <v>0.81332961104242874</v>
      </c>
      <c r="AB74" s="31">
        <v>0.77833104733794123</v>
      </c>
      <c r="AC74" s="31">
        <v>0.74361959676778955</v>
      </c>
      <c r="AD74" s="31">
        <v>0.70964575162855681</v>
      </c>
      <c r="AE74" s="31">
        <v>0.6770733483135416</v>
      </c>
      <c r="AF74" s="31">
        <v>0.64677956731285491</v>
      </c>
      <c r="AG74" s="31">
        <v>0.61985493321329699</v>
      </c>
      <c r="AH74" s="32">
        <v>0.59760331469843564</v>
      </c>
    </row>
    <row r="75" spans="1:34" x14ac:dyDescent="0.25">
      <c r="A75" s="30">
        <v>0</v>
      </c>
      <c r="B75" s="31">
        <v>4.8841787404018069</v>
      </c>
      <c r="C75" s="31">
        <v>4.3587691385285714</v>
      </c>
      <c r="D75" s="31">
        <v>3.8921878919923798</v>
      </c>
      <c r="E75" s="31">
        <v>3.4795319507874689</v>
      </c>
      <c r="F75" s="31">
        <v>3.1161116090048169</v>
      </c>
      <c r="G75" s="31">
        <v>2.797450504832149</v>
      </c>
      <c r="H75" s="31">
        <v>2.519285620553942</v>
      </c>
      <c r="I75" s="31">
        <v>2.2775672825514111</v>
      </c>
      <c r="J75" s="31">
        <v>2.0684591613025289</v>
      </c>
      <c r="K75" s="31">
        <v>1.8883382713820041</v>
      </c>
      <c r="L75" s="31">
        <v>1.7337949714613039</v>
      </c>
      <c r="M75" s="31">
        <v>1.6016329643086309</v>
      </c>
      <c r="N75" s="31">
        <v>1.488869296788939</v>
      </c>
      <c r="O75" s="31">
        <v>1.392734359863937</v>
      </c>
      <c r="P75" s="31">
        <v>1.3106718885920721</v>
      </c>
      <c r="Q75" s="31">
        <v>1.240338962128529</v>
      </c>
      <c r="R75" s="31">
        <v>1.1796060037252629</v>
      </c>
      <c r="S75" s="31">
        <v>1.12655678073096</v>
      </c>
      <c r="T75" s="31">
        <v>1.079488404591052</v>
      </c>
      <c r="U75" s="31">
        <v>1.03691133084773</v>
      </c>
      <c r="V75" s="31">
        <v>0.9975493591399085</v>
      </c>
      <c r="W75" s="31">
        <v>0.96033963320328408</v>
      </c>
      <c r="X75" s="31">
        <v>0.92443264087025956</v>
      </c>
      <c r="Y75" s="31">
        <v>0.88919221407002003</v>
      </c>
      <c r="Z75" s="31">
        <v>0.85419552882848038</v>
      </c>
      <c r="AA75" s="31">
        <v>0.81923310526830662</v>
      </c>
      <c r="AB75" s="31">
        <v>0.78430880760889299</v>
      </c>
      <c r="AC75" s="31">
        <v>0.74963984416643126</v>
      </c>
      <c r="AD75" s="31">
        <v>0.71565676735379224</v>
      </c>
      <c r="AE75" s="31">
        <v>0.68300347368064296</v>
      </c>
      <c r="AF75" s="31">
        <v>0.65253720375339375</v>
      </c>
      <c r="AG75" s="31">
        <v>0.62532854227515977</v>
      </c>
      <c r="AH75" s="32">
        <v>0.60266141804585871</v>
      </c>
    </row>
    <row r="76" spans="1:34" x14ac:dyDescent="0.25">
      <c r="A76" s="30">
        <v>10</v>
      </c>
      <c r="B76" s="31">
        <v>4.9369788781673556</v>
      </c>
      <c r="C76" s="31">
        <v>4.4058959139675302</v>
      </c>
      <c r="D76" s="31">
        <v>3.9341107241564122</v>
      </c>
      <c r="E76" s="31">
        <v>3.51670031884455</v>
      </c>
      <c r="F76" s="31">
        <v>3.148955052239252</v>
      </c>
      <c r="G76" s="31">
        <v>2.826378622644564</v>
      </c>
      <c r="H76" s="31">
        <v>2.544688072461287</v>
      </c>
      <c r="I76" s="31">
        <v>2.299813788186964</v>
      </c>
      <c r="J76" s="31">
        <v>2.0878995004158871</v>
      </c>
      <c r="K76" s="31">
        <v>1.905302283839087</v>
      </c>
      <c r="L76" s="31">
        <v>1.748592557244357</v>
      </c>
      <c r="M76" s="31">
        <v>1.6145540835162311</v>
      </c>
      <c r="N76" s="31">
        <v>1.500183969635974</v>
      </c>
      <c r="O76" s="31">
        <v>1.4026926666816271</v>
      </c>
      <c r="P76" s="31">
        <v>1.3195039698279589</v>
      </c>
      <c r="Q76" s="31">
        <v>1.248255018346478</v>
      </c>
      <c r="R76" s="31">
        <v>1.1867962956054541</v>
      </c>
      <c r="S76" s="31">
        <v>1.1331916290699151</v>
      </c>
      <c r="T76" s="31">
        <v>1.085718190301602</v>
      </c>
      <c r="U76" s="31">
        <v>1.0428664949590361</v>
      </c>
      <c r="V76" s="31">
        <v>1.003340402797456</v>
      </c>
      <c r="W76" s="31">
        <v>0.96605711766887425</v>
      </c>
      <c r="X76" s="31">
        <v>0.93014718752203418</v>
      </c>
      <c r="Y76" s="31">
        <v>0.89495450440242774</v>
      </c>
      <c r="Z76" s="31">
        <v>0.86003630445230062</v>
      </c>
      <c r="AA76" s="31">
        <v>0.82516316791064703</v>
      </c>
      <c r="AB76" s="31">
        <v>0.79031901911317881</v>
      </c>
      <c r="AC76" s="31">
        <v>0.75570112649240639</v>
      </c>
      <c r="AD76" s="31">
        <v>0.72172010257753527</v>
      </c>
      <c r="AE76" s="31">
        <v>0.68899990399454603</v>
      </c>
      <c r="AF76" s="31">
        <v>0.65837783146618278</v>
      </c>
      <c r="AG76" s="31">
        <v>0.63090452981189349</v>
      </c>
      <c r="AH76" s="32">
        <v>0.60784398794789141</v>
      </c>
    </row>
    <row r="77" spans="1:34" x14ac:dyDescent="0.25">
      <c r="A77" s="30">
        <v>20</v>
      </c>
      <c r="B77" s="31">
        <v>4.990520495523362</v>
      </c>
      <c r="C77" s="31">
        <v>4.4537030395923276</v>
      </c>
      <c r="D77" s="31">
        <v>3.9766554779787961</v>
      </c>
      <c r="E77" s="31">
        <v>3.554434880909648</v>
      </c>
      <c r="F77" s="31">
        <v>3.182311662708512</v>
      </c>
      <c r="G77" s="31">
        <v>2.8557695817957609</v>
      </c>
      <c r="H77" s="31">
        <v>2.5705057406885161</v>
      </c>
      <c r="I77" s="31">
        <v>2.3224305860006429</v>
      </c>
      <c r="J77" s="31">
        <v>2.107667908442763</v>
      </c>
      <c r="K77" s="31">
        <v>1.9225548428222261</v>
      </c>
      <c r="L77" s="31">
        <v>1.763641868043152</v>
      </c>
      <c r="M77" s="31">
        <v>1.6276928071063961</v>
      </c>
      <c r="N77" s="31">
        <v>1.511684827109546</v>
      </c>
      <c r="O77" s="31">
        <v>1.412808439246974</v>
      </c>
      <c r="P77" s="31">
        <v>1.328467498809758</v>
      </c>
      <c r="Q77" s="31">
        <v>1.256279205185747</v>
      </c>
      <c r="R77" s="31">
        <v>1.19407410185953</v>
      </c>
      <c r="S77" s="31">
        <v>1.1398960764124479</v>
      </c>
      <c r="T77" s="31">
        <v>1.0920023605225799</v>
      </c>
      <c r="U77" s="31">
        <v>1.048863529964758</v>
      </c>
      <c r="V77" s="31">
        <v>1.0091635046105569</v>
      </c>
      <c r="W77" s="31">
        <v>0.97179954842830185</v>
      </c>
      <c r="X77" s="31">
        <v>0.93588226948306807</v>
      </c>
      <c r="Y77" s="31">
        <v>0.90073561993667006</v>
      </c>
      <c r="Z77" s="31">
        <v>0.86589689604767628</v>
      </c>
      <c r="AA77" s="31">
        <v>0.83111673817139942</v>
      </c>
      <c r="AB77" s="31">
        <v>0.79635913075988018</v>
      </c>
      <c r="AC77" s="31">
        <v>0.76180140236195382</v>
      </c>
      <c r="AD77" s="31">
        <v>0.7278342256231517</v>
      </c>
      <c r="AE77" s="31">
        <v>0.69506161728577731</v>
      </c>
      <c r="AF77" s="31">
        <v>0.66430093818888025</v>
      </c>
      <c r="AG77" s="31">
        <v>0.6365828932682619</v>
      </c>
      <c r="AH77" s="32">
        <v>0.61315153155644353</v>
      </c>
    </row>
    <row r="78" spans="1:34" x14ac:dyDescent="0.25">
      <c r="A78" s="30">
        <v>30</v>
      </c>
      <c r="B78" s="31">
        <v>5.0447882635985231</v>
      </c>
      <c r="C78" s="31">
        <v>4.5021756962387904</v>
      </c>
      <c r="D78" s="31">
        <v>4.0198078440025071</v>
      </c>
      <c r="E78" s="31">
        <v>3.5927218372328729</v>
      </c>
      <c r="F78" s="31">
        <v>3.2161681503698478</v>
      </c>
      <c r="G78" s="31">
        <v>2.8856106019501242</v>
      </c>
      <c r="H78" s="31">
        <v>2.5967263546071511</v>
      </c>
      <c r="I78" s="31">
        <v>2.3454059150711131</v>
      </c>
      <c r="J78" s="31">
        <v>2.1277531341689579</v>
      </c>
      <c r="K78" s="31">
        <v>1.940085206824357</v>
      </c>
      <c r="L78" s="31">
        <v>1.778932672057757</v>
      </c>
      <c r="M78" s="31">
        <v>1.6410394129863339</v>
      </c>
      <c r="N78" s="31">
        <v>1.5233626568240051</v>
      </c>
      <c r="O78" s="31">
        <v>1.4230729748814599</v>
      </c>
      <c r="P78" s="31">
        <v>1.337554282566104</v>
      </c>
      <c r="Q78" s="31">
        <v>1.264403839382108</v>
      </c>
      <c r="R78" s="31">
        <v>1.201432248930383</v>
      </c>
      <c r="S78" s="31">
        <v>1.146663458908596</v>
      </c>
      <c r="T78" s="31">
        <v>1.098334761111152</v>
      </c>
      <c r="U78" s="31">
        <v>1.054896791429212</v>
      </c>
      <c r="V78" s="31">
        <v>1.015013529850658</v>
      </c>
      <c r="W78" s="31">
        <v>0.97756230046015291</v>
      </c>
      <c r="X78" s="31">
        <v>0.94163377143908233</v>
      </c>
      <c r="Y78" s="31">
        <v>0.9065319550656028</v>
      </c>
      <c r="Z78" s="31">
        <v>0.87177420771459802</v>
      </c>
      <c r="AA78" s="31">
        <v>0.83709122985769835</v>
      </c>
      <c r="AB78" s="31">
        <v>0.80242706606327907</v>
      </c>
      <c r="AC78" s="31">
        <v>0.76793910499648654</v>
      </c>
      <c r="AD78" s="31">
        <v>0.73399807941918749</v>
      </c>
      <c r="AE78" s="31">
        <v>0.70118806618999618</v>
      </c>
      <c r="AF78" s="31">
        <v>0.67030648626430556</v>
      </c>
      <c r="AG78" s="31">
        <v>0.64236410469422012</v>
      </c>
      <c r="AH78" s="32">
        <v>0.61858503062860493</v>
      </c>
    </row>
    <row r="79" spans="1:34" x14ac:dyDescent="0.25">
      <c r="A79" s="30">
        <v>40</v>
      </c>
      <c r="B79" s="31">
        <v>5.0997673281267089</v>
      </c>
      <c r="C79" s="31">
        <v>4.551299539347923</v>
      </c>
      <c r="D79" s="31">
        <v>4.063553987375677</v>
      </c>
      <c r="E79" s="31">
        <v>3.6315478626695001</v>
      </c>
      <c r="F79" s="31">
        <v>3.2505116997856689</v>
      </c>
      <c r="G79" s="31">
        <v>2.9158893773772019</v>
      </c>
      <c r="H79" s="31">
        <v>2.6233381181938729</v>
      </c>
      <c r="I79" s="31">
        <v>2.368728489082192</v>
      </c>
      <c r="J79" s="31">
        <v>2.1481444009854269</v>
      </c>
      <c r="K79" s="31">
        <v>1.9578831089435771</v>
      </c>
      <c r="L79" s="31">
        <v>1.7944552120934081</v>
      </c>
      <c r="M79" s="31">
        <v>1.654584653668421</v>
      </c>
      <c r="N79" s="31">
        <v>1.5352087209988601</v>
      </c>
      <c r="O79" s="31">
        <v>1.4334780455117291</v>
      </c>
      <c r="P79" s="31">
        <v>1.3467566027307749</v>
      </c>
      <c r="Q79" s="31">
        <v>1.272621712276474</v>
      </c>
      <c r="R79" s="31">
        <v>1.208864037866074</v>
      </c>
      <c r="S79" s="31">
        <v>1.153487587313561</v>
      </c>
      <c r="T79" s="31">
        <v>1.1047097125296601</v>
      </c>
      <c r="U79" s="31">
        <v>1.0609611095218561</v>
      </c>
      <c r="V79" s="31">
        <v>1.0208858183943601</v>
      </c>
      <c r="W79" s="31">
        <v>0.98334122334816332</v>
      </c>
      <c r="X79" s="31">
        <v>0.94739805268096799</v>
      </c>
      <c r="Y79" s="31">
        <v>0.91234037878724905</v>
      </c>
      <c r="Z79" s="31">
        <v>0.87766561815821653</v>
      </c>
      <c r="AA79" s="31">
        <v>0.84308453138183737</v>
      </c>
      <c r="AB79" s="31">
        <v>0.8085212231427884</v>
      </c>
      <c r="AC79" s="31">
        <v>0.77411314222256766</v>
      </c>
      <c r="AD79" s="31">
        <v>0.7402110814993389</v>
      </c>
      <c r="AE79" s="31">
        <v>0.70737917794806648</v>
      </c>
      <c r="AF79" s="31">
        <v>0.67639491264044704</v>
      </c>
      <c r="AG79" s="31">
        <v>0.64824911074489922</v>
      </c>
      <c r="AH79" s="32">
        <v>0.62414594152663849</v>
      </c>
    </row>
    <row r="80" spans="1:34" x14ac:dyDescent="0.25">
      <c r="A80" s="30">
        <v>50</v>
      </c>
      <c r="B80" s="31">
        <v>5.1554433094469481</v>
      </c>
      <c r="C80" s="31">
        <v>4.6010606989658926</v>
      </c>
      <c r="D80" s="31">
        <v>4.1078805478516198</v>
      </c>
      <c r="E80" s="31">
        <v>3.670900106679976</v>
      </c>
      <c r="F80" s="31">
        <v>3.285329970123561</v>
      </c>
      <c r="G80" s="31">
        <v>2.9465940769517198</v>
      </c>
      <c r="H80" s="31">
        <v>2.6503297100305492</v>
      </c>
      <c r="I80" s="31">
        <v>2.3923874963228799</v>
      </c>
      <c r="J80" s="31">
        <v>2.1688314068883079</v>
      </c>
      <c r="K80" s="31">
        <v>1.975938756883157</v>
      </c>
      <c r="L80" s="31">
        <v>1.8102002055605111</v>
      </c>
      <c r="M80" s="31">
        <v>1.6683197562701999</v>
      </c>
      <c r="N80" s="31">
        <v>1.547214756458789</v>
      </c>
      <c r="O80" s="31">
        <v>1.444015897669612</v>
      </c>
      <c r="P80" s="31">
        <v>1.3560672155427289</v>
      </c>
      <c r="Q80" s="31">
        <v>1.2809260898149499</v>
      </c>
      <c r="R80" s="31">
        <v>1.2163632443198391</v>
      </c>
      <c r="S80" s="31">
        <v>1.160362746987704</v>
      </c>
      <c r="T80" s="31">
        <v>1.1111220098456129</v>
      </c>
      <c r="U80" s="31">
        <v>1.0670517890173461</v>
      </c>
      <c r="V80" s="31">
        <v>1.0267761847234611</v>
      </c>
      <c r="W80" s="31">
        <v>0.98913264128126011</v>
      </c>
      <c r="X80" s="31">
        <v>0.95317194710477104</v>
      </c>
      <c r="Y80" s="31">
        <v>0.91815823470479452</v>
      </c>
      <c r="Z80" s="31">
        <v>0.88356898068886736</v>
      </c>
      <c r="AA80" s="31">
        <v>0.84909500576128161</v>
      </c>
      <c r="AB80" s="31">
        <v>0.8146404747230368</v>
      </c>
      <c r="AC80" s="31">
        <v>0.78032289647194009</v>
      </c>
      <c r="AD80" s="31">
        <v>0.74647312400249533</v>
      </c>
      <c r="AE80" s="31">
        <v>0.71363535440598425</v>
      </c>
      <c r="AF80" s="31">
        <v>0.68256712887043169</v>
      </c>
      <c r="AG80" s="31">
        <v>0.65423933268057544</v>
      </c>
      <c r="AH80" s="32">
        <v>0.62983619521796197</v>
      </c>
    </row>
    <row r="81" spans="1:34" x14ac:dyDescent="0.25">
      <c r="A81" s="30">
        <v>60</v>
      </c>
      <c r="B81" s="31">
        <v>5.2118023025034486</v>
      </c>
      <c r="C81" s="31">
        <v>4.6514457797440496</v>
      </c>
      <c r="D81" s="31">
        <v>4.1527746397888166</v>
      </c>
      <c r="E81" s="31">
        <v>3.710766193329917</v>
      </c>
      <c r="F81" s="31">
        <v>3.3206110951562788</v>
      </c>
      <c r="G81" s="31">
        <v>2.9777133441535679</v>
      </c>
      <c r="H81" s="31">
        <v>2.677690283304202</v>
      </c>
      <c r="I81" s="31">
        <v>2.4163725996873429</v>
      </c>
      <c r="J81" s="31">
        <v>2.1898043244789052</v>
      </c>
      <c r="K81" s="31">
        <v>1.994242832951536</v>
      </c>
      <c r="L81" s="31">
        <v>1.8261588444746479</v>
      </c>
      <c r="M81" s="31">
        <v>1.6822364225143911</v>
      </c>
      <c r="N81" s="31">
        <v>1.5593729746336531</v>
      </c>
      <c r="O81" s="31">
        <v>1.454679252492094</v>
      </c>
      <c r="P81" s="31">
        <v>1.365479351846093</v>
      </c>
      <c r="Q81" s="31">
        <v>1.2893107125487899</v>
      </c>
      <c r="R81" s="31">
        <v>1.223924118550068</v>
      </c>
      <c r="S81" s="31">
        <v>1.1672836978965719</v>
      </c>
      <c r="T81" s="31">
        <v>1.11756692273167</v>
      </c>
      <c r="U81" s="31">
        <v>1.073164609295485</v>
      </c>
      <c r="V81" s="31">
        <v>1.032680917924895</v>
      </c>
      <c r="W81" s="31">
        <v>0.99493335305351738</v>
      </c>
      <c r="X81" s="31">
        <v>0.95895276321171785</v>
      </c>
      <c r="Y81" s="31">
        <v>0.92398334102661139</v>
      </c>
      <c r="Z81" s="31">
        <v>0.88948262322205818</v>
      </c>
      <c r="AA81" s="31">
        <v>0.85512149061866438</v>
      </c>
      <c r="AB81" s="31">
        <v>0.8207841681337732</v>
      </c>
      <c r="AC81" s="31">
        <v>0.78656822478150434</v>
      </c>
      <c r="AD81" s="31">
        <v>0.75278457367270923</v>
      </c>
      <c r="AE81" s="31">
        <v>0.71995747201494731</v>
      </c>
      <c r="AF81" s="31">
        <v>0.68882452111259374</v>
      </c>
      <c r="AG81" s="31">
        <v>0.66033666636673172</v>
      </c>
      <c r="AH81" s="32">
        <v>0.63565819727518058</v>
      </c>
    </row>
    <row r="82" spans="1:34" x14ac:dyDescent="0.25">
      <c r="A82" s="30">
        <v>70</v>
      </c>
      <c r="B82" s="31">
        <v>5.2688308768455911</v>
      </c>
      <c r="C82" s="31">
        <v>4.7024418609389116</v>
      </c>
      <c r="D82" s="31">
        <v>4.1982238521509201</v>
      </c>
      <c r="E82" s="31">
        <v>3.7511342212901151</v>
      </c>
      <c r="F82" s="31">
        <v>3.3563436832617501</v>
      </c>
      <c r="G82" s="31">
        <v>3.009236297067809</v>
      </c>
      <c r="H82" s="31">
        <v>2.7054094658070409</v>
      </c>
      <c r="I82" s="31">
        <v>2.4406739366749228</v>
      </c>
      <c r="J82" s="31">
        <v>2.2110538009636969</v>
      </c>
      <c r="K82" s="31">
        <v>2.012786494062333</v>
      </c>
      <c r="L82" s="31">
        <v>1.84232279545657</v>
      </c>
      <c r="M82" s="31">
        <v>1.6963268287288791</v>
      </c>
      <c r="N82" s="31">
        <v>1.5716760615584739</v>
      </c>
      <c r="O82" s="31">
        <v>1.465461305721337</v>
      </c>
      <c r="P82" s="31">
        <v>1.3749867170901731</v>
      </c>
      <c r="Q82" s="31">
        <v>1.2977697956344429</v>
      </c>
      <c r="R82" s="31">
        <v>1.231541385420357</v>
      </c>
      <c r="S82" s="31">
        <v>1.1742456746108729</v>
      </c>
      <c r="T82" s="31">
        <v>1.1240401954656991</v>
      </c>
      <c r="U82" s="31">
        <v>1.079295824341268</v>
      </c>
      <c r="V82" s="31">
        <v>1.0385967816907979</v>
      </c>
      <c r="W82" s="31">
        <v>1.000740632064212</v>
      </c>
      <c r="X82" s="31">
        <v>0.96473828410820872</v>
      </c>
      <c r="Y82" s="31">
        <v>0.92981399056623271</v>
      </c>
      <c r="Z82" s="31">
        <v>0.89540534827844809</v>
      </c>
      <c r="AA82" s="31">
        <v>0.86116329818181814</v>
      </c>
      <c r="AB82" s="31">
        <v>0.82695212530997431</v>
      </c>
      <c r="AC82" s="31">
        <v>0.79284945879338387</v>
      </c>
      <c r="AD82" s="31">
        <v>0.75914627185919759</v>
      </c>
      <c r="AE82" s="31">
        <v>0.72634688183132223</v>
      </c>
      <c r="AF82" s="31">
        <v>0.69516895013045854</v>
      </c>
      <c r="AG82" s="31">
        <v>0.66654348227398663</v>
      </c>
      <c r="AH82" s="32">
        <v>0.64161482787608293</v>
      </c>
    </row>
    <row r="83" spans="1:34" x14ac:dyDescent="0.25">
      <c r="A83" s="33">
        <v>80</v>
      </c>
      <c r="B83" s="34">
        <v>5.3265160766279234</v>
      </c>
      <c r="C83" s="34">
        <v>4.7540364964121578</v>
      </c>
      <c r="D83" s="34">
        <v>4.2442162485067536</v>
      </c>
      <c r="E83" s="34">
        <v>3.7919927638365358</v>
      </c>
      <c r="F83" s="34">
        <v>3.392516817423076</v>
      </c>
      <c r="G83" s="34">
        <v>3.041152528384687</v>
      </c>
      <c r="H83" s="34">
        <v>2.733477359936435</v>
      </c>
      <c r="I83" s="34">
        <v>2.4652821193901282</v>
      </c>
      <c r="J83" s="34">
        <v>2.2325709581543278</v>
      </c>
      <c r="K83" s="34">
        <v>2.0315613717343339</v>
      </c>
      <c r="L83" s="34">
        <v>1.8586841997321999</v>
      </c>
      <c r="M83" s="34">
        <v>1.710583625846728</v>
      </c>
      <c r="N83" s="34">
        <v>1.584117177873452</v>
      </c>
      <c r="O83" s="34">
        <v>1.4763557277046779</v>
      </c>
      <c r="P83" s="34">
        <v>1.3845834913294379</v>
      </c>
      <c r="Q83" s="34">
        <v>1.306298028833512</v>
      </c>
      <c r="R83" s="34">
        <v>1.2392102443994339</v>
      </c>
      <c r="S83" s="34">
        <v>1.181244386306497</v>
      </c>
      <c r="T83" s="34">
        <v>1.130538046930714</v>
      </c>
      <c r="U83" s="34">
        <v>1.0854421627448549</v>
      </c>
      <c r="V83" s="34">
        <v>1.04452101431846</v>
      </c>
      <c r="W83" s="34">
        <v>1.006552226317776</v>
      </c>
      <c r="X83" s="34">
        <v>0.97052676750581668</v>
      </c>
      <c r="Y83" s="34">
        <v>0.93564895074235821</v>
      </c>
      <c r="Z83" s="34">
        <v>0.90133643298389976</v>
      </c>
      <c r="AA83" s="34">
        <v>0.86722021528370175</v>
      </c>
      <c r="AB83" s="34">
        <v>0.83314464279174771</v>
      </c>
      <c r="AC83" s="34">
        <v>0.79916740475479386</v>
      </c>
      <c r="AD83" s="34">
        <v>0.76555953451634184</v>
      </c>
      <c r="AE83" s="34">
        <v>0.73280540951663309</v>
      </c>
      <c r="AF83" s="34">
        <v>0.70160275129266148</v>
      </c>
      <c r="AG83" s="34">
        <v>0.67286262547815312</v>
      </c>
      <c r="AH83" s="35">
        <v>0.64770944180358825</v>
      </c>
    </row>
    <row r="86" spans="1:34" ht="28.9" customHeight="1" x14ac:dyDescent="0.5">
      <c r="A86" s="1" t="s">
        <v>31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32</v>
      </c>
      <c r="B89" s="6">
        <v>0.75</v>
      </c>
      <c r="C89" s="6" t="s">
        <v>12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33</v>
      </c>
      <c r="B93" s="23" t="s">
        <v>34</v>
      </c>
    </row>
    <row r="94" spans="1:34" x14ac:dyDescent="0.25">
      <c r="A94" s="5">
        <v>0</v>
      </c>
      <c r="B94" s="32">
        <v>8.0000000000000071E-2</v>
      </c>
    </row>
    <row r="95" spans="1:34" x14ac:dyDescent="0.25">
      <c r="A95" s="5">
        <v>0.125</v>
      </c>
      <c r="B95" s="32">
        <v>6.859259259259276E-2</v>
      </c>
    </row>
    <row r="96" spans="1:34" x14ac:dyDescent="0.25">
      <c r="A96" s="5">
        <v>0.25</v>
      </c>
      <c r="B96" s="32">
        <v>1.2333333333333529E-2</v>
      </c>
    </row>
    <row r="97" spans="1:2" x14ac:dyDescent="0.25">
      <c r="A97" s="5">
        <v>0.375</v>
      </c>
      <c r="B97" s="32">
        <v>1.5873333333333291E-2</v>
      </c>
    </row>
    <row r="98" spans="1:2" x14ac:dyDescent="0.25">
      <c r="A98" s="5">
        <v>0.5</v>
      </c>
      <c r="B98" s="32">
        <v>2.1426624068157759E-2</v>
      </c>
    </row>
    <row r="99" spans="1:2" x14ac:dyDescent="0.25">
      <c r="A99" s="5">
        <v>0.625</v>
      </c>
      <c r="B99" s="32">
        <v>1.2379126730564519E-2</v>
      </c>
    </row>
    <row r="100" spans="1:2" x14ac:dyDescent="0.25">
      <c r="A100" s="5">
        <v>0.75</v>
      </c>
      <c r="B100" s="32">
        <v>0</v>
      </c>
    </row>
    <row r="101" spans="1:2" x14ac:dyDescent="0.25">
      <c r="A101" s="5">
        <v>0.875</v>
      </c>
      <c r="B101" s="32">
        <v>0</v>
      </c>
    </row>
    <row r="102" spans="1:2" x14ac:dyDescent="0.25">
      <c r="A102" s="5">
        <v>1</v>
      </c>
      <c r="B102" s="32">
        <v>0</v>
      </c>
    </row>
    <row r="103" spans="1:2" x14ac:dyDescent="0.25">
      <c r="A103" s="5">
        <v>1.125</v>
      </c>
      <c r="B103" s="32">
        <v>0</v>
      </c>
    </row>
    <row r="104" spans="1:2" x14ac:dyDescent="0.25">
      <c r="A104" s="5">
        <v>1.25</v>
      </c>
      <c r="B104" s="32">
        <v>0</v>
      </c>
    </row>
    <row r="105" spans="1:2" x14ac:dyDescent="0.25">
      <c r="A105" s="5">
        <v>1.375</v>
      </c>
      <c r="B105" s="32">
        <v>0</v>
      </c>
    </row>
    <row r="106" spans="1:2" x14ac:dyDescent="0.25">
      <c r="A106" s="5">
        <v>1.5</v>
      </c>
      <c r="B106" s="32">
        <v>0</v>
      </c>
    </row>
    <row r="107" spans="1:2" x14ac:dyDescent="0.25">
      <c r="A107" s="5">
        <v>1.625</v>
      </c>
      <c r="B107" s="32">
        <v>0</v>
      </c>
    </row>
    <row r="108" spans="1:2" x14ac:dyDescent="0.25">
      <c r="A108" s="5">
        <v>1.75</v>
      </c>
      <c r="B108" s="32">
        <v>0</v>
      </c>
    </row>
    <row r="109" spans="1:2" x14ac:dyDescent="0.25">
      <c r="A109" s="5">
        <v>1.875</v>
      </c>
      <c r="B109" s="32">
        <v>0</v>
      </c>
    </row>
    <row r="110" spans="1:2" x14ac:dyDescent="0.25">
      <c r="A110" s="5">
        <v>2</v>
      </c>
      <c r="B110" s="32">
        <v>0</v>
      </c>
    </row>
    <row r="111" spans="1:2" x14ac:dyDescent="0.25">
      <c r="A111" s="5">
        <v>2.125</v>
      </c>
      <c r="B111" s="32">
        <v>0</v>
      </c>
    </row>
    <row r="112" spans="1:2" x14ac:dyDescent="0.25">
      <c r="A112" s="5">
        <v>2.25</v>
      </c>
      <c r="B112" s="32">
        <v>0</v>
      </c>
    </row>
    <row r="113" spans="1:2" x14ac:dyDescent="0.25">
      <c r="A113" s="5">
        <v>2.375</v>
      </c>
      <c r="B113" s="32">
        <v>0</v>
      </c>
    </row>
    <row r="114" spans="1:2" x14ac:dyDescent="0.25">
      <c r="A114" s="5">
        <v>2.5</v>
      </c>
      <c r="B114" s="32">
        <v>0</v>
      </c>
    </row>
    <row r="115" spans="1:2" x14ac:dyDescent="0.25">
      <c r="A115" s="5">
        <v>2.625</v>
      </c>
      <c r="B115" s="32">
        <v>0</v>
      </c>
    </row>
    <row r="116" spans="1:2" x14ac:dyDescent="0.25">
      <c r="A116" s="5">
        <v>2.75</v>
      </c>
      <c r="B116" s="32">
        <v>0</v>
      </c>
    </row>
    <row r="117" spans="1:2" x14ac:dyDescent="0.25">
      <c r="A117" s="5">
        <v>2.875</v>
      </c>
      <c r="B117" s="32">
        <v>0</v>
      </c>
    </row>
    <row r="118" spans="1:2" x14ac:dyDescent="0.25">
      <c r="A118" s="5">
        <v>3</v>
      </c>
      <c r="B118" s="32">
        <v>0</v>
      </c>
    </row>
    <row r="119" spans="1:2" x14ac:dyDescent="0.25">
      <c r="A119" s="5">
        <v>3.125</v>
      </c>
      <c r="B119" s="32">
        <v>0</v>
      </c>
    </row>
    <row r="120" spans="1:2" x14ac:dyDescent="0.25">
      <c r="A120" s="5">
        <v>3.25</v>
      </c>
      <c r="B120" s="32">
        <v>0</v>
      </c>
    </row>
    <row r="121" spans="1:2" x14ac:dyDescent="0.25">
      <c r="A121" s="5">
        <v>3.375</v>
      </c>
      <c r="B121" s="32">
        <v>0</v>
      </c>
    </row>
    <row r="122" spans="1:2" x14ac:dyDescent="0.25">
      <c r="A122" s="5">
        <v>3.5</v>
      </c>
      <c r="B122" s="32">
        <v>0</v>
      </c>
    </row>
    <row r="123" spans="1:2" x14ac:dyDescent="0.25">
      <c r="A123" s="5">
        <v>3.625</v>
      </c>
      <c r="B123" s="32">
        <v>0</v>
      </c>
    </row>
    <row r="124" spans="1:2" x14ac:dyDescent="0.25">
      <c r="A124" s="5">
        <v>3.75</v>
      </c>
      <c r="B124" s="32">
        <v>0</v>
      </c>
    </row>
    <row r="125" spans="1:2" x14ac:dyDescent="0.25">
      <c r="A125" s="5">
        <v>3.875</v>
      </c>
      <c r="B125" s="32">
        <v>0</v>
      </c>
    </row>
    <row r="126" spans="1:2" x14ac:dyDescent="0.25">
      <c r="A126" s="8">
        <v>4</v>
      </c>
      <c r="B126" s="35">
        <v>0</v>
      </c>
    </row>
  </sheetData>
  <sheetProtection algorithmName="SHA-512" hashValue="vKSa930i/wkaeMfzVGvV264S1jzAhg4utfUlwz+EtASJpyjGAByp5JJ3g8fRaq9tVtVleSf30c2cCjKcWCyCuw==" saltValue="C5huTgVqylQEy9hfHABSc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2022-05-20T03:30:46Z</dcterms:created>
  <dcterms:modified xsi:type="dcterms:W3CDTF">2022-05-23T00:02:45Z</dcterms:modified>
</cp:coreProperties>
</file>