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 Locked\"/>
    </mc:Choice>
  </mc:AlternateContent>
  <xr:revisionPtr revIDLastSave="0" documentId="8_{4B8465CC-1E2A-488B-8858-7F1678B6651E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SCT Stock 20...70psi" sheetId="1" r:id="rId1"/>
    <sheet name="SCT Stock 40...70psi" sheetId="2" r:id="rId2"/>
    <sheet name="SCT Stock 55.1...85psi" sheetId="3" r:id="rId3"/>
    <sheet name="SCT Return" sheetId="4" r:id="rId4"/>
    <sheet name="HP Tuners Stock 20...70psi" sheetId="5" r:id="rId5"/>
    <sheet name="HP Tuners Stock 40...70psi" sheetId="6" r:id="rId6"/>
    <sheet name="HP Tuners Stock 55.1...85psi" sheetId="7" r:id="rId7"/>
    <sheet name="HP Tuners Return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0" i="8" l="1"/>
  <c r="B139" i="8"/>
  <c r="B138" i="8"/>
  <c r="B137" i="8"/>
  <c r="B136" i="8"/>
  <c r="B135" i="8"/>
  <c r="B134" i="8"/>
  <c r="B133" i="8"/>
  <c r="B132" i="8"/>
  <c r="B131" i="8"/>
  <c r="B130" i="8"/>
  <c r="B129" i="8"/>
  <c r="D113" i="8"/>
  <c r="B113" i="8"/>
  <c r="D112" i="8"/>
  <c r="B112" i="8"/>
  <c r="D111" i="8"/>
  <c r="B111" i="8"/>
  <c r="D110" i="8"/>
  <c r="B110" i="8"/>
  <c r="B82" i="7"/>
  <c r="B81" i="7"/>
  <c r="B80" i="7"/>
  <c r="B79" i="7"/>
  <c r="B78" i="7"/>
  <c r="B77" i="7"/>
  <c r="B76" i="7"/>
  <c r="B75" i="7"/>
  <c r="B74" i="7"/>
  <c r="B73" i="7"/>
  <c r="B72" i="7"/>
  <c r="B71" i="7"/>
  <c r="D56" i="7"/>
  <c r="B56" i="7"/>
  <c r="D55" i="7"/>
  <c r="B55" i="7"/>
  <c r="D54" i="7"/>
  <c r="B54" i="7"/>
  <c r="D53" i="7"/>
  <c r="B53" i="7"/>
  <c r="B82" i="6"/>
  <c r="B81" i="6"/>
  <c r="B80" i="6"/>
  <c r="B79" i="6"/>
  <c r="B78" i="6"/>
  <c r="B77" i="6"/>
  <c r="B76" i="6"/>
  <c r="B75" i="6"/>
  <c r="B74" i="6"/>
  <c r="B73" i="6"/>
  <c r="B72" i="6"/>
  <c r="B71" i="6"/>
  <c r="D56" i="6"/>
  <c r="B56" i="6"/>
  <c r="D55" i="6"/>
  <c r="B55" i="6"/>
  <c r="D54" i="6"/>
  <c r="B54" i="6"/>
  <c r="D53" i="6"/>
  <c r="B53" i="6"/>
  <c r="B82" i="5"/>
  <c r="B81" i="5"/>
  <c r="B80" i="5"/>
  <c r="B79" i="5"/>
  <c r="B78" i="5"/>
  <c r="B77" i="5"/>
  <c r="B76" i="5"/>
  <c r="B75" i="5"/>
  <c r="B74" i="5"/>
  <c r="B73" i="5"/>
  <c r="B72" i="5"/>
  <c r="B71" i="5"/>
  <c r="D56" i="5"/>
  <c r="B56" i="5"/>
  <c r="D55" i="5"/>
  <c r="B55" i="5"/>
  <c r="D54" i="5"/>
  <c r="B54" i="5"/>
  <c r="D53" i="5"/>
  <c r="B53" i="5"/>
  <c r="B140" i="4"/>
  <c r="B139" i="4"/>
  <c r="B138" i="4"/>
  <c r="B137" i="4"/>
  <c r="B136" i="4"/>
  <c r="B135" i="4"/>
  <c r="B134" i="4"/>
  <c r="B133" i="4"/>
  <c r="B132" i="4"/>
  <c r="B131" i="4"/>
  <c r="B130" i="4"/>
  <c r="B129" i="4"/>
  <c r="D113" i="4"/>
  <c r="B113" i="4"/>
  <c r="D112" i="4"/>
  <c r="B112" i="4"/>
  <c r="D111" i="4"/>
  <c r="B111" i="4"/>
  <c r="D110" i="4"/>
  <c r="B110" i="4"/>
  <c r="B82" i="3"/>
  <c r="B81" i="3"/>
  <c r="B80" i="3"/>
  <c r="B79" i="3"/>
  <c r="B78" i="3"/>
  <c r="B77" i="3"/>
  <c r="B76" i="3"/>
  <c r="B75" i="3"/>
  <c r="B74" i="3"/>
  <c r="B73" i="3"/>
  <c r="B72" i="3"/>
  <c r="B71" i="3"/>
  <c r="D56" i="3"/>
  <c r="B56" i="3"/>
  <c r="D55" i="3"/>
  <c r="B55" i="3"/>
  <c r="D54" i="3"/>
  <c r="B54" i="3"/>
  <c r="D53" i="3"/>
  <c r="B53" i="3"/>
  <c r="B82" i="2"/>
  <c r="B81" i="2"/>
  <c r="B80" i="2"/>
  <c r="B79" i="2"/>
  <c r="B78" i="2"/>
  <c r="B77" i="2"/>
  <c r="B76" i="2"/>
  <c r="B75" i="2"/>
  <c r="B74" i="2"/>
  <c r="B73" i="2"/>
  <c r="B72" i="2"/>
  <c r="B71" i="2"/>
  <c r="D56" i="2"/>
  <c r="B56" i="2"/>
  <c r="D55" i="2"/>
  <c r="B55" i="2"/>
  <c r="D54" i="2"/>
  <c r="B54" i="2"/>
  <c r="D53" i="2"/>
  <c r="B53" i="2"/>
  <c r="B82" i="1"/>
  <c r="B81" i="1"/>
  <c r="B80" i="1"/>
  <c r="B79" i="1"/>
  <c r="B78" i="1"/>
  <c r="B77" i="1"/>
  <c r="B76" i="1"/>
  <c r="B75" i="1"/>
  <c r="B74" i="1"/>
  <c r="B73" i="1"/>
  <c r="B72" i="1"/>
  <c r="B71" i="1"/>
  <c r="D56" i="1"/>
  <c r="B56" i="1"/>
  <c r="D55" i="1"/>
  <c r="B55" i="1"/>
  <c r="D54" i="1"/>
  <c r="B54" i="1"/>
  <c r="D53" i="1"/>
  <c r="B53" i="1"/>
</calcChain>
</file>

<file path=xl/sharedStrings.xml><?xml version="1.0" encoding="utf-8"?>
<sst xmlns="http://schemas.openxmlformats.org/spreadsheetml/2006/main" count="466" uniqueCount="47">
  <si>
    <t>HP725M Ford</t>
  </si>
  <si>
    <t>Injector Type:</t>
  </si>
  <si>
    <t>HP725M</t>
  </si>
  <si>
    <t>Matched Set:</t>
  </si>
  <si>
    <t>None selected</t>
  </si>
  <si>
    <t>Report Date:</t>
  </si>
  <si>
    <t>19/09/2022</t>
  </si>
  <si>
    <t>(c) Injectors Online Pty Ltd ATF Injectors Online Trust 2020</t>
  </si>
  <si>
    <t>Reference Voltage:</t>
  </si>
  <si>
    <t>V</t>
  </si>
  <si>
    <t>Reference Pressure:</t>
  </si>
  <si>
    <t>psi</t>
  </si>
  <si>
    <t>Fuel Density</t>
  </si>
  <si>
    <t>kg/L</t>
  </si>
  <si>
    <t>Edit to update</t>
  </si>
  <si>
    <t>Breakpoint CC flowed [cc/cycle]</t>
  </si>
  <si>
    <t>Voltage [V]</t>
  </si>
  <si>
    <t>Differential Pressure [psi]</t>
  </si>
  <si>
    <t>Minimum Pulse Width [s]</t>
  </si>
  <si>
    <t>Slope Scalars</t>
  </si>
  <si>
    <t>Metric</t>
  </si>
  <si>
    <t>Imperial</t>
  </si>
  <si>
    <t>Breakpoint</t>
  </si>
  <si>
    <t>mg/cycle</t>
  </si>
  <si>
    <t>lb/cycle</t>
  </si>
  <si>
    <t>High Flow Slope</t>
  </si>
  <si>
    <t>g/sec</t>
  </si>
  <si>
    <t>lb/sec</t>
  </si>
  <si>
    <t>Low Flow Slope</t>
  </si>
  <si>
    <t>Minimum Pulse Width</t>
  </si>
  <si>
    <t>sec</t>
  </si>
  <si>
    <t>High Flow Offsets at Pressure [ms]</t>
  </si>
  <si>
    <t>FNPW_Offset (Battery Offset)</t>
  </si>
  <si>
    <t>Offset [s]</t>
  </si>
  <si>
    <t>FNPW_LSCOMP (Low Flow Slope)</t>
  </si>
  <si>
    <t>Multiplier</t>
  </si>
  <si>
    <t>FNPW_HSCOMP (High Flow Slope)</t>
  </si>
  <si>
    <t>FNPW_BKCOMP (Knee Flow Rate)</t>
  </si>
  <si>
    <t>Offset Multiplier (High Flow Offset)</t>
  </si>
  <si>
    <t>Differential Fuel Pressure</t>
  </si>
  <si>
    <t>Edit to update. Range 20 to 70</t>
  </si>
  <si>
    <t>Low Flow Offset [ms]</t>
  </si>
  <si>
    <t>Low Flow Slope [cc/min]</t>
  </si>
  <si>
    <t>High Flow Offset [ms]</t>
  </si>
  <si>
    <t>High Flow Slope [cc/min]</t>
  </si>
  <si>
    <t>Knee Offset [ms]</t>
  </si>
  <si>
    <t>For return style fuel systems, set all values in the following tables to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</si>
</sst>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###"/>
    <numFmt numFmtId="166" formatCode="0.00000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65" fontId="2" fillId="4" borderId="9" xfId="0" applyNumberFormat="1" applyFont="1" applyFill="1" applyBorder="1"/>
    <xf numFmtId="164" fontId="2" fillId="2" borderId="3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6" fontId="0" fillId="3" borderId="5" xfId="0" applyNumberFormat="1" applyFill="1" applyBorder="1"/>
    <xf numFmtId="166" fontId="0" fillId="3" borderId="8" xfId="0" applyNumberForma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6" fontId="0" fillId="3" borderId="0" xfId="0" applyNumberFormat="1" applyFill="1"/>
    <xf numFmtId="166" fontId="0" fillId="3" borderId="7" xfId="0" applyNumberFormat="1" applyFill="1" applyBorder="1"/>
    <xf numFmtId="164" fontId="2" fillId="2" borderId="2" xfId="0" applyNumberFormat="1" applyFont="1" applyFill="1" applyBorder="1"/>
    <xf numFmtId="164" fontId="2" fillId="2" borderId="15" xfId="0" applyNumberFormat="1" applyFont="1" applyFill="1" applyBorder="1"/>
    <xf numFmtId="165" fontId="2" fillId="4" borderId="9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40B405-CF93-4F27-AA32-4C63355FC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B76EDC-CB36-495A-942B-291D1CCCF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9CA161-345A-40C0-A31E-5B0BF21D9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5E5EC4-6CA4-4AF8-9891-5135BB96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C64EF1-ABF5-43CD-820B-DC97335F7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ADF3A-3D49-4DC2-837C-DFC30541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E38FF3-A653-4B28-8C87-4526C2F4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CD0301-9F07-4F83-9DE0-D99C6EBE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M119"/>
  <sheetViews>
    <sheetView tabSelected="1"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43.511299999999999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20</v>
      </c>
      <c r="B34" s="7">
        <v>1.873698316051952E-3</v>
      </c>
    </row>
    <row r="35" spans="1:2" hidden="1" x14ac:dyDescent="0.25">
      <c r="A35" s="5">
        <v>30</v>
      </c>
      <c r="B35" s="7">
        <v>2.4325557454115631E-3</v>
      </c>
    </row>
    <row r="36" spans="1:2" hidden="1" x14ac:dyDescent="0.25">
      <c r="A36" s="5">
        <v>40</v>
      </c>
      <c r="B36" s="7">
        <v>3.069122556043359E-3</v>
      </c>
    </row>
    <row r="37" spans="1:2" hidden="1" x14ac:dyDescent="0.25">
      <c r="A37" s="5">
        <v>50</v>
      </c>
      <c r="B37" s="7">
        <v>3.8895640144097909E-3</v>
      </c>
    </row>
    <row r="38" spans="1:2" hidden="1" x14ac:dyDescent="0.25">
      <c r="A38" s="5">
        <v>60.000000000000007</v>
      </c>
      <c r="B38" s="7">
        <v>4.9219546527428902E-3</v>
      </c>
    </row>
    <row r="39" spans="1:2" hidden="1" x14ac:dyDescent="0.25">
      <c r="A39" s="8">
        <v>70</v>
      </c>
      <c r="B39" s="10">
        <v>6.4085443793513892E-3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20</v>
      </c>
      <c r="B44" s="21">
        <v>1.2425481208200111E-4</v>
      </c>
    </row>
    <row r="45" spans="1:2" hidden="1" x14ac:dyDescent="0.25">
      <c r="A45" s="5">
        <v>30</v>
      </c>
      <c r="B45" s="21">
        <v>1.2656666440621079E-4</v>
      </c>
    </row>
    <row r="46" spans="1:2" hidden="1" x14ac:dyDescent="0.25">
      <c r="A46" s="5">
        <v>40</v>
      </c>
      <c r="B46" s="21">
        <v>1.239562882863046E-4</v>
      </c>
    </row>
    <row r="47" spans="1:2" hidden="1" x14ac:dyDescent="0.25">
      <c r="A47" s="5">
        <v>50</v>
      </c>
      <c r="B47" s="21">
        <v>1.199524123116154E-4</v>
      </c>
    </row>
    <row r="48" spans="1:2" hidden="1" x14ac:dyDescent="0.25">
      <c r="A48" s="5">
        <v>60.000000000000007</v>
      </c>
      <c r="B48" s="21">
        <v>1.15245246106503E-4</v>
      </c>
    </row>
    <row r="49" spans="1:13" hidden="1" x14ac:dyDescent="0.25">
      <c r="A49" s="8">
        <v>70</v>
      </c>
      <c r="B49" s="22">
        <v>1.107442213411465E-4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(0.00335720416531956)*B29</f>
        <v>2.3836149573768877</v>
      </c>
      <c r="C53" s="26" t="s">
        <v>23</v>
      </c>
      <c r="D53" s="26">
        <f>1000 * 0.00335720416531956*B29 / 453592</f>
        <v>5.2549757433484002E-6</v>
      </c>
      <c r="E53" s="21" t="s">
        <v>24</v>
      </c>
    </row>
    <row r="54" spans="1:13" x14ac:dyDescent="0.25">
      <c r="A54" s="5" t="s">
        <v>25</v>
      </c>
      <c r="B54" s="26">
        <f>(743.60373903059)*B29 / 60</f>
        <v>8.7993109118619817</v>
      </c>
      <c r="C54" s="26" t="s">
        <v>26</v>
      </c>
      <c r="D54" s="26">
        <f>(743.60373903059)*B29 * 0.00220462 / 60</f>
        <v>1.9399136822509159E-2</v>
      </c>
      <c r="E54" s="21" t="s">
        <v>27</v>
      </c>
    </row>
    <row r="55" spans="1:13" x14ac:dyDescent="0.25">
      <c r="A55" s="5" t="s">
        <v>28</v>
      </c>
      <c r="B55" s="26">
        <f>(1376.0186418922)*B29 / 60</f>
        <v>16.282887262391036</v>
      </c>
      <c r="C55" s="26" t="s">
        <v>26</v>
      </c>
      <c r="D55" s="26">
        <f>(1376.0186418922)*B29 * 0.00220462 / 60</f>
        <v>3.5897578916412522E-2</v>
      </c>
      <c r="E55" s="21" t="s">
        <v>27</v>
      </c>
    </row>
    <row r="56" spans="1:13" x14ac:dyDescent="0.25">
      <c r="A56" s="8" t="s">
        <v>29</v>
      </c>
      <c r="B56" s="27">
        <f>0.000122550407315311</f>
        <v>1.2255040731531101E-4</v>
      </c>
      <c r="C56" s="27" t="s">
        <v>30</v>
      </c>
      <c r="D56" s="27">
        <f>0.000122550407315311</f>
        <v>1.2255040731531101E-4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15</v>
      </c>
      <c r="C61" s="29">
        <v>14.5</v>
      </c>
      <c r="D61" s="29">
        <v>14</v>
      </c>
      <c r="E61" s="29">
        <v>13.5</v>
      </c>
      <c r="F61" s="29">
        <v>13</v>
      </c>
      <c r="G61" s="29">
        <v>12</v>
      </c>
      <c r="H61" s="29">
        <v>11</v>
      </c>
      <c r="I61" s="29">
        <v>10</v>
      </c>
      <c r="J61" s="29">
        <v>9</v>
      </c>
      <c r="K61" s="29">
        <v>8</v>
      </c>
      <c r="L61" s="29">
        <v>7</v>
      </c>
      <c r="M61" s="20">
        <v>6</v>
      </c>
    </row>
    <row r="62" spans="1:13" hidden="1" x14ac:dyDescent="0.25">
      <c r="A62" s="5">
        <v>20</v>
      </c>
      <c r="B62" s="26">
        <v>0.83924973524269308</v>
      </c>
      <c r="C62" s="26">
        <v>0.87903323449161874</v>
      </c>
      <c r="D62" s="26">
        <v>0.91986841003147313</v>
      </c>
      <c r="E62" s="26">
        <v>0.9623893942019992</v>
      </c>
      <c r="F62" s="26">
        <v>1.007382203467224</v>
      </c>
      <c r="G62" s="26">
        <v>1.1086867837592169</v>
      </c>
      <c r="H62" s="26">
        <v>1.2331079651050489</v>
      </c>
      <c r="I62" s="26">
        <v>1.3924017076906481</v>
      </c>
      <c r="J62" s="26">
        <v>1.600754117690264</v>
      </c>
      <c r="K62" s="26">
        <v>1.874781447266489</v>
      </c>
      <c r="L62" s="26">
        <v>2.233530094570237</v>
      </c>
      <c r="M62" s="21">
        <v>2.6984766037407479</v>
      </c>
    </row>
    <row r="63" spans="1:13" hidden="1" x14ac:dyDescent="0.25">
      <c r="A63" s="5">
        <v>30</v>
      </c>
      <c r="B63" s="26">
        <v>0.86052617519392349</v>
      </c>
      <c r="C63" s="26">
        <v>0.89780731478689224</v>
      </c>
      <c r="D63" s="26">
        <v>0.9365650116783345</v>
      </c>
      <c r="E63" s="26">
        <v>0.97754269933804083</v>
      </c>
      <c r="F63" s="26">
        <v>1.0216356953600809</v>
      </c>
      <c r="G63" s="26">
        <v>1.123508303488814</v>
      </c>
      <c r="H63" s="26">
        <v>1.2523830593025129</v>
      </c>
      <c r="I63" s="26">
        <v>1.4208903320274731</v>
      </c>
      <c r="J63" s="26">
        <v>1.6440906368783319</v>
      </c>
      <c r="K63" s="26">
        <v>1.9394746350580581</v>
      </c>
      <c r="L63" s="26">
        <v>2.3269631337579422</v>
      </c>
      <c r="M63" s="21">
        <v>2.828907086157606</v>
      </c>
    </row>
    <row r="64" spans="1:13" hidden="1" x14ac:dyDescent="0.25">
      <c r="A64" s="5">
        <v>40</v>
      </c>
      <c r="B64" s="26">
        <v>0.89069380073938687</v>
      </c>
      <c r="C64" s="26">
        <v>0.92687234098046556</v>
      </c>
      <c r="D64" s="26">
        <v>0.96505544597989856</v>
      </c>
      <c r="E64" s="26">
        <v>1.0060958503375279</v>
      </c>
      <c r="F64" s="26">
        <v>1.050998172777474</v>
      </c>
      <c r="G64" s="26">
        <v>1.1571664674221429</v>
      </c>
      <c r="H64" s="26">
        <v>1.294634962192261</v>
      </c>
      <c r="I64" s="26">
        <v>1.476908435354509</v>
      </c>
      <c r="J64" s="26">
        <v>1.7199218111638961</v>
      </c>
      <c r="K64" s="26">
        <v>2.042040159863773</v>
      </c>
      <c r="L64" s="26">
        <v>2.4640586976858079</v>
      </c>
      <c r="M64" s="21">
        <v>3.0092027868500031</v>
      </c>
    </row>
    <row r="65" spans="1:13" hidden="1" x14ac:dyDescent="0.25">
      <c r="A65" s="5">
        <v>50</v>
      </c>
      <c r="B65" s="26">
        <v>0.92466533687985453</v>
      </c>
      <c r="C65" s="26">
        <v>0.96052451443099396</v>
      </c>
      <c r="D65" s="26">
        <v>0.9989905408902906</v>
      </c>
      <c r="E65" s="26">
        <v>1.041025451987633</v>
      </c>
      <c r="F65" s="26">
        <v>1.0877431675771929</v>
      </c>
      <c r="G65" s="26">
        <v>1.200442112270971</v>
      </c>
      <c r="H65" s="26">
        <v>1.3490364162903601</v>
      </c>
      <c r="I65" s="26">
        <v>1.547905266942418</v>
      </c>
      <c r="J65" s="26">
        <v>1.813857997522534</v>
      </c>
      <c r="K65" s="26">
        <v>2.1661340873144361</v>
      </c>
      <c r="L65" s="26">
        <v>2.6264031615901708</v>
      </c>
      <c r="M65" s="21">
        <v>3.21876499161012</v>
      </c>
    </row>
    <row r="66" spans="1:13" hidden="1" x14ac:dyDescent="0.25">
      <c r="A66" s="5">
        <v>60.000000000000007</v>
      </c>
      <c r="B66" s="26">
        <v>0.96127241112430228</v>
      </c>
      <c r="C66" s="26">
        <v>0.99740692235582984</v>
      </c>
      <c r="D66" s="26">
        <v>1.036813486603364</v>
      </c>
      <c r="E66" s="26">
        <v>1.0805634407268361</v>
      </c>
      <c r="F66" s="26">
        <v>1.1298800057104741</v>
      </c>
      <c r="G66" s="26">
        <v>1.250865272816418</v>
      </c>
      <c r="H66" s="26">
        <v>1.412592738280317</v>
      </c>
      <c r="I66" s="26">
        <v>1.630315998449599</v>
      </c>
      <c r="J66" s="26">
        <v>1.921718795660039</v>
      </c>
      <c r="K66" s="26">
        <v>2.3069150182357392</v>
      </c>
      <c r="L66" s="26">
        <v>2.8084487004891261</v>
      </c>
      <c r="M66" s="21">
        <v>3.4512940227209579</v>
      </c>
    </row>
    <row r="67" spans="1:13" hidden="1" x14ac:dyDescent="0.25">
      <c r="A67" s="8">
        <v>70</v>
      </c>
      <c r="B67" s="27">
        <v>1.000208547758985</v>
      </c>
      <c r="C67" s="27">
        <v>1.0373081761792271</v>
      </c>
      <c r="D67" s="27">
        <v>1.07843683144379</v>
      </c>
      <c r="E67" s="27">
        <v>1.1247751515426561</v>
      </c>
      <c r="F67" s="27">
        <v>1.1776556585900919</v>
      </c>
      <c r="G67" s="27">
        <v>1.3091327426090611</v>
      </c>
      <c r="H67" s="27">
        <v>1.4865659429001881</v>
      </c>
      <c r="I67" s="27">
        <v>1.726083264851288</v>
      </c>
      <c r="J67" s="27">
        <v>2.0462428598385061</v>
      </c>
      <c r="K67" s="27">
        <v>2.4680330252263261</v>
      </c>
      <c r="L67" s="27">
        <v>3.0148722043675562</v>
      </c>
      <c r="M67" s="22">
        <v>3.7126089866033301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15</v>
      </c>
      <c r="B71" s="21">
        <f ca="1">(FORECAST( 43.5113, OFFSET(B62:B67,MATCH(43.5113,A62:A67,1)-1,0,2), OFFSET(A62:A67,MATCH(43.5113,A62:A67,1)-1,0,2) )) / 1000</f>
        <v>9.0262222622438911E-4</v>
      </c>
    </row>
    <row r="72" spans="1:13" x14ac:dyDescent="0.25">
      <c r="A72" s="5">
        <v>14.5</v>
      </c>
      <c r="B72" s="21">
        <f ca="1">(FORECAST( 43.5113, OFFSET(C62:C67,MATCH(43.5113,A62:A67,1)-1,0,2), OFFSET(A62:A67,MATCH(43.5113,A62:A67,1)-1,0,2) )) / 1000</f>
        <v>9.3868862864414956E-4</v>
      </c>
    </row>
    <row r="73" spans="1:13" x14ac:dyDescent="0.25">
      <c r="A73" s="5">
        <v>14</v>
      </c>
      <c r="B73" s="21">
        <f ca="1">(FORECAST( 43.5113, OFFSET(D62:D67,MATCH(43.5113,A62:A67,1)-1,0,2), OFFSET(A62:A67,MATCH(43.5113,A62:A67,1)-1,0,2) )) / 1000</f>
        <v>9.7697107585578463E-4</v>
      </c>
    </row>
    <row r="74" spans="1:13" x14ac:dyDescent="0.25">
      <c r="A74" s="5">
        <v>13.5</v>
      </c>
      <c r="B74" s="21">
        <f ca="1">(FORECAST( 43.5113, OFFSET(E62:E67,MATCH(43.5113,A62:A67,1)-1,0,2), OFFSET(A62:A67,MATCH(43.5113,A62:A67,1)-1,0,2) )) / 1000</f>
        <v>1.0183606813649294E-3</v>
      </c>
    </row>
    <row r="75" spans="1:13" x14ac:dyDescent="0.25">
      <c r="A75" s="5">
        <v>13</v>
      </c>
      <c r="B75" s="21">
        <f ca="1">(FORECAST( 43.5113, OFFSET(F62:F67,MATCH(43.5113,A62:A67,1)-1,0,2), OFFSET(A62:A67,MATCH(43.5113,A62:A67,1)-1,0,2) )) / 1000</f>
        <v>1.063900442801499E-3</v>
      </c>
    </row>
    <row r="76" spans="1:13" x14ac:dyDescent="0.25">
      <c r="A76" s="5">
        <v>12</v>
      </c>
      <c r="B76" s="21">
        <f ca="1">(FORECAST( 43.5113, OFFSET(G62:G67,MATCH(43.5113,A62:A67,1)-1,0,2), OFFSET(A62:A67,MATCH(43.5113,A62:A67,1)-1,0,2) )) / 1000</f>
        <v>1.1723618445979118E-3</v>
      </c>
    </row>
    <row r="77" spans="1:13" x14ac:dyDescent="0.25">
      <c r="A77" s="5">
        <v>11</v>
      </c>
      <c r="B77" s="21">
        <f ca="1">(FORECAST( 43.5113, OFFSET(H62:H67,MATCH(43.5113,A62:A67,1)-1,0,2), OFFSET(A62:A67,MATCH(43.5113,A62:A67,1)-1,0,2) )) / 1000</f>
        <v>1.3137369447697265E-3</v>
      </c>
    </row>
    <row r="78" spans="1:13" x14ac:dyDescent="0.25">
      <c r="A78" s="5">
        <v>10</v>
      </c>
      <c r="B78" s="21">
        <f ca="1">(FORECAST( 43.5113, OFFSET(I62:I67,MATCH(43.5113,A62:A67,1)-1,0,2), OFFSET(A62:A67,MATCH(43.5113,A62:A67,1)-1,0,2) )) / 1000</f>
        <v>1.5018375528299717E-3</v>
      </c>
    </row>
    <row r="79" spans="1:13" x14ac:dyDescent="0.25">
      <c r="A79" s="5">
        <v>9</v>
      </c>
      <c r="B79" s="21">
        <f ca="1">(FORECAST( 43.5113, OFFSET(J62:J67,MATCH(43.5113,A62:A67,1)-1,0,2), OFFSET(A62:A67,MATCH(43.5113,A62:A67,1)-1,0,2) )) / 1000</f>
        <v>1.7529056242800043E-3</v>
      </c>
    </row>
    <row r="80" spans="1:13" x14ac:dyDescent="0.25">
      <c r="A80" s="5">
        <v>8</v>
      </c>
      <c r="B80" s="21">
        <f ca="1">(FORECAST( 43.5113, OFFSET(K62:K67,MATCH(43.5113,A62:A67,1)-1,0,2), OFFSET(A62:A67,MATCH(43.5113,A62:A67,1)-1,0,2) )) / 1000</f>
        <v>2.085613260609524E-3</v>
      </c>
    </row>
    <row r="81" spans="1:2" x14ac:dyDescent="0.25">
      <c r="A81" s="5">
        <v>7</v>
      </c>
      <c r="B81" s="21">
        <f ca="1">(FORECAST( 43.5113, OFFSET(L62:L67,MATCH(43.5113,A62:A67,1)-1,0,2), OFFSET(A62:A67,MATCH(43.5113,A62:A67,1)-1,0,2) )) / 1000</f>
        <v>2.521062709296547E-3</v>
      </c>
    </row>
    <row r="82" spans="1:2" x14ac:dyDescent="0.25">
      <c r="A82" s="8">
        <v>6</v>
      </c>
      <c r="B82" s="22">
        <f ca="1">(FORECAST( 43.5113, OFFSET(M62:M67,MATCH(43.5113,A62:A67,1)-1,0,2), OFFSET(A62:A67,MATCH(43.5113,A62:A67,1)-1,0,2) )) / 1000</f>
        <v>3.0827863638074227E-3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70</v>
      </c>
      <c r="B86" s="7">
        <v>0.9653835111871012</v>
      </c>
    </row>
    <row r="87" spans="1:2" x14ac:dyDescent="0.25">
      <c r="A87" s="5">
        <v>60</v>
      </c>
      <c r="B87" s="7">
        <v>0.9848855991495985</v>
      </c>
    </row>
    <row r="88" spans="1:2" x14ac:dyDescent="0.25">
      <c r="A88" s="5">
        <v>50</v>
      </c>
      <c r="B88" s="7">
        <v>0.99497184577452547</v>
      </c>
    </row>
    <row r="89" spans="1:2" x14ac:dyDescent="0.25">
      <c r="A89" s="5">
        <v>40</v>
      </c>
      <c r="B89" s="7">
        <v>0.98096308348906991</v>
      </c>
    </row>
    <row r="90" spans="1:2" x14ac:dyDescent="0.25">
      <c r="A90" s="5">
        <v>30</v>
      </c>
      <c r="B90" s="7">
        <v>0.92674693416850462</v>
      </c>
    </row>
    <row r="91" spans="1:2" x14ac:dyDescent="0.25">
      <c r="A91" s="8">
        <v>20</v>
      </c>
      <c r="B91" s="10">
        <v>0.7879809138387377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70</v>
      </c>
      <c r="B95" s="7">
        <v>1.2935164706713169</v>
      </c>
    </row>
    <row r="96" spans="1:2" x14ac:dyDescent="0.25">
      <c r="A96" s="5">
        <v>60</v>
      </c>
      <c r="B96" s="7">
        <v>1.191921416357433</v>
      </c>
    </row>
    <row r="97" spans="1:2" x14ac:dyDescent="0.25">
      <c r="A97" s="5">
        <v>50</v>
      </c>
      <c r="B97" s="7">
        <v>1.0768400174216359</v>
      </c>
    </row>
    <row r="98" spans="1:2" x14ac:dyDescent="0.25">
      <c r="A98" s="5">
        <v>40</v>
      </c>
      <c r="B98" s="7">
        <v>0.95208639023239394</v>
      </c>
    </row>
    <row r="99" spans="1:2" x14ac:dyDescent="0.25">
      <c r="A99" s="5">
        <v>30</v>
      </c>
      <c r="B99" s="7">
        <v>0.81563091856205516</v>
      </c>
    </row>
    <row r="100" spans="1:2" x14ac:dyDescent="0.25">
      <c r="A100" s="8">
        <v>20</v>
      </c>
      <c r="B100" s="10">
        <v>0.66318696267357236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70</v>
      </c>
      <c r="B104" s="7">
        <v>1.9463238838136441</v>
      </c>
    </row>
    <row r="105" spans="1:2" x14ac:dyDescent="0.25">
      <c r="A105" s="5">
        <v>60</v>
      </c>
      <c r="B105" s="7">
        <v>1.4948352275670349</v>
      </c>
    </row>
    <row r="106" spans="1:2" x14ac:dyDescent="0.25">
      <c r="A106" s="5">
        <v>50</v>
      </c>
      <c r="B106" s="7">
        <v>1.181290304122705</v>
      </c>
    </row>
    <row r="107" spans="1:2" x14ac:dyDescent="0.25">
      <c r="A107" s="5">
        <v>40</v>
      </c>
      <c r="B107" s="7">
        <v>0.93211596574493116</v>
      </c>
    </row>
    <row r="108" spans="1:2" x14ac:dyDescent="0.25">
      <c r="A108" s="5">
        <v>30</v>
      </c>
      <c r="B108" s="7">
        <v>0.73878576252940176</v>
      </c>
    </row>
    <row r="109" spans="1:2" x14ac:dyDescent="0.25">
      <c r="A109" s="8">
        <v>20</v>
      </c>
      <c r="B109" s="10">
        <v>0.56905649203952557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70</v>
      </c>
      <c r="B113" s="7">
        <v>1.1060217979532889</v>
      </c>
    </row>
    <row r="114" spans="1:2" x14ac:dyDescent="0.25">
      <c r="A114" s="5">
        <v>61.666666666666671</v>
      </c>
      <c r="B114" s="7">
        <v>1.0704484528463061</v>
      </c>
    </row>
    <row r="115" spans="1:2" x14ac:dyDescent="0.25">
      <c r="A115" s="5">
        <v>53.333333333333343</v>
      </c>
      <c r="B115" s="7">
        <v>1.0371519540672189</v>
      </c>
    </row>
    <row r="116" spans="1:2" x14ac:dyDescent="0.25">
      <c r="A116" s="5">
        <v>45</v>
      </c>
      <c r="B116" s="7">
        <v>1.0056305137294139</v>
      </c>
    </row>
    <row r="117" spans="1:2" x14ac:dyDescent="0.25">
      <c r="A117" s="5">
        <v>36.666666666666671</v>
      </c>
      <c r="B117" s="7">
        <v>0.98000054172434992</v>
      </c>
    </row>
    <row r="118" spans="1:2" x14ac:dyDescent="0.25">
      <c r="A118" s="5">
        <v>28.333333333333339</v>
      </c>
      <c r="B118" s="7">
        <v>0.95655713341382465</v>
      </c>
    </row>
    <row r="119" spans="1:2" x14ac:dyDescent="0.25">
      <c r="A119" s="8">
        <v>20</v>
      </c>
      <c r="B119" s="10">
        <v>0.94339740917544135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55.1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40</v>
      </c>
      <c r="B34" s="7">
        <v>3.069122556043359E-3</v>
      </c>
    </row>
    <row r="35" spans="1:2" hidden="1" x14ac:dyDescent="0.25">
      <c r="A35" s="5">
        <v>46</v>
      </c>
      <c r="B35" s="7">
        <v>3.5215743754008241E-3</v>
      </c>
    </row>
    <row r="36" spans="1:2" hidden="1" x14ac:dyDescent="0.25">
      <c r="A36" s="5">
        <v>52</v>
      </c>
      <c r="B36" s="7">
        <v>4.073558833914275E-3</v>
      </c>
    </row>
    <row r="37" spans="1:2" hidden="1" x14ac:dyDescent="0.25">
      <c r="A37" s="5">
        <v>58</v>
      </c>
      <c r="B37" s="7">
        <v>4.6255432924277263E-3</v>
      </c>
    </row>
    <row r="38" spans="1:2" hidden="1" x14ac:dyDescent="0.25">
      <c r="A38" s="5">
        <v>63.999999999999993</v>
      </c>
      <c r="B38" s="7">
        <v>5.5165905433862874E-3</v>
      </c>
    </row>
    <row r="39" spans="1:2" hidden="1" x14ac:dyDescent="0.25">
      <c r="A39" s="8">
        <v>70</v>
      </c>
      <c r="B39" s="10">
        <v>6.4085443793513892E-3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40</v>
      </c>
      <c r="B44" s="21">
        <v>1.239562882863046E-4</v>
      </c>
    </row>
    <row r="45" spans="1:2" hidden="1" x14ac:dyDescent="0.25">
      <c r="A45" s="5">
        <v>46</v>
      </c>
      <c r="B45" s="21">
        <v>1.2185568720765601E-4</v>
      </c>
    </row>
    <row r="46" spans="1:2" hidden="1" x14ac:dyDescent="0.25">
      <c r="A46" s="5">
        <v>52</v>
      </c>
      <c r="B46" s="21">
        <v>1.190007748635951E-4</v>
      </c>
    </row>
    <row r="47" spans="1:2" hidden="1" x14ac:dyDescent="0.25">
      <c r="A47" s="5">
        <v>58</v>
      </c>
      <c r="B47" s="21">
        <v>1.161458625195342E-4</v>
      </c>
    </row>
    <row r="48" spans="1:2" hidden="1" x14ac:dyDescent="0.25">
      <c r="A48" s="5">
        <v>63.999999999999993</v>
      </c>
      <c r="B48" s="21">
        <v>1.134448362003604E-4</v>
      </c>
    </row>
    <row r="49" spans="1:13" hidden="1" x14ac:dyDescent="0.25">
      <c r="A49" s="8">
        <v>70</v>
      </c>
      <c r="B49" s="22">
        <v>1.107442213411465E-4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(0.00435875080414622)*B29</f>
        <v>3.0947130709438158</v>
      </c>
      <c r="C53" s="26" t="s">
        <v>23</v>
      </c>
      <c r="D53" s="26">
        <f>1000 * 0.00435875080414622*B29 / 453592</f>
        <v>6.8226800096646673E-6</v>
      </c>
      <c r="E53" s="21" t="s">
        <v>24</v>
      </c>
    </row>
    <row r="54" spans="1:13" x14ac:dyDescent="0.25">
      <c r="A54" s="5" t="s">
        <v>25</v>
      </c>
      <c r="B54" s="26">
        <f>(849.140370865634)*B29 / 60</f>
        <v>10.048161055243336</v>
      </c>
      <c r="C54" s="26" t="s">
        <v>26</v>
      </c>
      <c r="D54" s="26">
        <f>(849.140370865634)*B29 * 0.00220462 / 60</f>
        <v>2.2152376825610564E-2</v>
      </c>
      <c r="E54" s="21" t="s">
        <v>27</v>
      </c>
    </row>
    <row r="55" spans="1:13" x14ac:dyDescent="0.25">
      <c r="A55" s="5" t="s">
        <v>28</v>
      </c>
      <c r="B55" s="26">
        <f>(1383.18487019752)*B29 / 60</f>
        <v>16.367687630670652</v>
      </c>
      <c r="C55" s="26" t="s">
        <v>26</v>
      </c>
      <c r="D55" s="26">
        <f>(1383.18487019752)*B29 * 0.00220462 / 60</f>
        <v>3.608453150432913E-2</v>
      </c>
      <c r="E55" s="21" t="s">
        <v>27</v>
      </c>
    </row>
    <row r="56" spans="1:13" x14ac:dyDescent="0.25">
      <c r="A56" s="8" t="s">
        <v>29</v>
      </c>
      <c r="B56" s="27">
        <f>0.000117525736819163</f>
        <v>1.17525736819163E-4</v>
      </c>
      <c r="C56" s="27" t="s">
        <v>30</v>
      </c>
      <c r="D56" s="27">
        <f>0.000117525736819163</f>
        <v>1.17525736819163E-4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15</v>
      </c>
      <c r="C61" s="29">
        <v>14.5</v>
      </c>
      <c r="D61" s="29">
        <v>14</v>
      </c>
      <c r="E61" s="29">
        <v>13.5</v>
      </c>
      <c r="F61" s="29">
        <v>13</v>
      </c>
      <c r="G61" s="29">
        <v>12</v>
      </c>
      <c r="H61" s="29">
        <v>11</v>
      </c>
      <c r="I61" s="29">
        <v>10</v>
      </c>
      <c r="J61" s="29">
        <v>9</v>
      </c>
      <c r="K61" s="29">
        <v>8</v>
      </c>
      <c r="L61" s="29">
        <v>7</v>
      </c>
      <c r="M61" s="20">
        <v>6</v>
      </c>
    </row>
    <row r="62" spans="1:13" hidden="1" x14ac:dyDescent="0.25">
      <c r="A62" s="5">
        <v>40</v>
      </c>
      <c r="B62" s="26">
        <v>0.89069380073938687</v>
      </c>
      <c r="C62" s="26">
        <v>0.92687234098046556</v>
      </c>
      <c r="D62" s="26">
        <v>0.96505544597989856</v>
      </c>
      <c r="E62" s="26">
        <v>1.0060958503375279</v>
      </c>
      <c r="F62" s="26">
        <v>1.050998172777474</v>
      </c>
      <c r="G62" s="26">
        <v>1.1571664674221429</v>
      </c>
      <c r="H62" s="26">
        <v>1.294634962192261</v>
      </c>
      <c r="I62" s="26">
        <v>1.476908435354509</v>
      </c>
      <c r="J62" s="26">
        <v>1.7199218111638961</v>
      </c>
      <c r="K62" s="26">
        <v>2.042040159863773</v>
      </c>
      <c r="L62" s="26">
        <v>2.4640586976858079</v>
      </c>
      <c r="M62" s="21">
        <v>3.0092027868500031</v>
      </c>
    </row>
    <row r="63" spans="1:13" hidden="1" x14ac:dyDescent="0.25">
      <c r="A63" s="5">
        <v>46</v>
      </c>
      <c r="B63" s="26">
        <v>0.91025308900753577</v>
      </c>
      <c r="C63" s="26">
        <v>0.9460704230306578</v>
      </c>
      <c r="D63" s="26">
        <v>0.9842376097042963</v>
      </c>
      <c r="E63" s="26">
        <v>1.0256729643063229</v>
      </c>
      <c r="F63" s="26">
        <v>1.0714466862388881</v>
      </c>
      <c r="G63" s="26">
        <v>1.181049450325568</v>
      </c>
      <c r="H63" s="26">
        <v>1.3246451796669201</v>
      </c>
      <c r="I63" s="26">
        <v>1.516263297953852</v>
      </c>
      <c r="J63" s="26">
        <v>1.7723633748656</v>
      </c>
      <c r="K63" s="26">
        <v>2.111835126069741</v>
      </c>
      <c r="L63" s="26">
        <v>2.5559984132221709</v>
      </c>
      <c r="M63" s="21">
        <v>3.128603243967119</v>
      </c>
    </row>
    <row r="64" spans="1:13" hidden="1" x14ac:dyDescent="0.25">
      <c r="A64" s="5">
        <v>52</v>
      </c>
      <c r="B64" s="26">
        <v>0.93187146081601391</v>
      </c>
      <c r="C64" s="26">
        <v>0.96775156013116204</v>
      </c>
      <c r="D64" s="26">
        <v>1.0063670064832879</v>
      </c>
      <c r="E64" s="26">
        <v>1.048701695828288</v>
      </c>
      <c r="F64" s="26">
        <v>1.095891408246346</v>
      </c>
      <c r="G64" s="26">
        <v>1.2101384432436719</v>
      </c>
      <c r="H64" s="26">
        <v>1.3612320346020801</v>
      </c>
      <c r="I64" s="26">
        <v>1.563726251436701</v>
      </c>
      <c r="J64" s="26">
        <v>1.834605308851001</v>
      </c>
      <c r="K64" s="26">
        <v>2.1932835679367839</v>
      </c>
      <c r="L64" s="26">
        <v>2.661605535774171</v>
      </c>
      <c r="M64" s="21">
        <v>3.2638458654316209</v>
      </c>
    </row>
    <row r="65" spans="1:13" hidden="1" x14ac:dyDescent="0.25">
      <c r="A65" s="5">
        <v>58</v>
      </c>
      <c r="B65" s="26">
        <v>0.95348983262449194</v>
      </c>
      <c r="C65" s="26">
        <v>0.98943269723166638</v>
      </c>
      <c r="D65" s="26">
        <v>1.028496403262279</v>
      </c>
      <c r="E65" s="26">
        <v>1.0717304273502519</v>
      </c>
      <c r="F65" s="26">
        <v>1.120336130253804</v>
      </c>
      <c r="G65" s="26">
        <v>1.2392274361617761</v>
      </c>
      <c r="H65" s="26">
        <v>1.3978188895372401</v>
      </c>
      <c r="I65" s="26">
        <v>1.61118920491955</v>
      </c>
      <c r="J65" s="26">
        <v>1.8968472428364029</v>
      </c>
      <c r="K65" s="26">
        <v>2.2747320098038268</v>
      </c>
      <c r="L65" s="26">
        <v>2.767212658326172</v>
      </c>
      <c r="M65" s="21">
        <v>3.399088486896122</v>
      </c>
    </row>
    <row r="66" spans="1:13" hidden="1" x14ac:dyDescent="0.25">
      <c r="A66" s="5">
        <v>63.999999999999993</v>
      </c>
      <c r="B66" s="26">
        <v>0.97684686577817526</v>
      </c>
      <c r="C66" s="26">
        <v>1.0133674238851891</v>
      </c>
      <c r="D66" s="26">
        <v>1.0534628245395341</v>
      </c>
      <c r="E66" s="26">
        <v>1.0982481250531639</v>
      </c>
      <c r="F66" s="26">
        <v>1.1489902668623211</v>
      </c>
      <c r="G66" s="26">
        <v>1.2741722607334749</v>
      </c>
      <c r="H66" s="26">
        <v>1.4421820201282649</v>
      </c>
      <c r="I66" s="26">
        <v>1.668622905010275</v>
      </c>
      <c r="J66" s="26">
        <v>1.9715284213314259</v>
      </c>
      <c r="K66" s="26">
        <v>2.371362221031974</v>
      </c>
      <c r="L66" s="26">
        <v>2.8910181020404981</v>
      </c>
      <c r="M66" s="21">
        <v>3.5558200082739071</v>
      </c>
    </row>
    <row r="67" spans="1:13" hidden="1" x14ac:dyDescent="0.25">
      <c r="A67" s="8">
        <v>70</v>
      </c>
      <c r="B67" s="27">
        <v>1.000208547758985</v>
      </c>
      <c r="C67" s="27">
        <v>1.0373081761792271</v>
      </c>
      <c r="D67" s="27">
        <v>1.07843683144379</v>
      </c>
      <c r="E67" s="27">
        <v>1.1247751515426561</v>
      </c>
      <c r="F67" s="27">
        <v>1.1776556585900919</v>
      </c>
      <c r="G67" s="27">
        <v>1.3091327426090611</v>
      </c>
      <c r="H67" s="27">
        <v>1.4865659429001881</v>
      </c>
      <c r="I67" s="27">
        <v>1.726083264851288</v>
      </c>
      <c r="J67" s="27">
        <v>2.0462428598385061</v>
      </c>
      <c r="K67" s="27">
        <v>2.4680330252263261</v>
      </c>
      <c r="L67" s="27">
        <v>3.0148722043675562</v>
      </c>
      <c r="M67" s="22">
        <v>3.7126089866033301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15</v>
      </c>
      <c r="B71" s="21">
        <f ca="1">(FORECAST( 55.1, OFFSET(B62:B67,MATCH(55.1,A62:A67,1)-1,0,2), OFFSET(A62:A67,MATCH(55.1,A62:A67,1)-1,0,2) )) / 1000</f>
        <v>9.4304095291706082E-4</v>
      </c>
    </row>
    <row r="72" spans="1:13" x14ac:dyDescent="0.25">
      <c r="A72" s="5">
        <v>14.5</v>
      </c>
      <c r="B72" s="21">
        <f ca="1">(FORECAST( 55.1, OFFSET(C62:C67,MATCH(55.1,A62:A67,1)-1,0,2), OFFSET(A62:A67,MATCH(55.1,A62:A67,1)-1,0,2) )) / 1000</f>
        <v>9.7895348096642258E-4</v>
      </c>
    </row>
    <row r="73" spans="1:13" x14ac:dyDescent="0.25">
      <c r="A73" s="5">
        <v>14</v>
      </c>
      <c r="B73" s="21">
        <f ca="1">(FORECAST( 55.1, OFFSET(D62:D67,MATCH(55.1,A62:A67,1)-1,0,2), OFFSET(A62:A67,MATCH(55.1,A62:A67,1)-1,0,2) )) / 1000</f>
        <v>1.0178005281524332E-3</v>
      </c>
    </row>
    <row r="74" spans="1:13" x14ac:dyDescent="0.25">
      <c r="A74" s="5">
        <v>13.5</v>
      </c>
      <c r="B74" s="21">
        <f ca="1">(FORECAST( 55.1, OFFSET(E62:E67,MATCH(55.1,A62:A67,1)-1,0,2), OFFSET(A62:A67,MATCH(55.1,A62:A67,1)-1,0,2) )) / 1000</f>
        <v>1.0605998737813027E-3</v>
      </c>
    </row>
    <row r="75" spans="1:13" x14ac:dyDescent="0.25">
      <c r="A75" s="5">
        <v>13</v>
      </c>
      <c r="B75" s="21">
        <f ca="1">(FORECAST( 55.1, OFFSET(F62:F67,MATCH(55.1,A62:A67,1)-1,0,2), OFFSET(A62:A67,MATCH(55.1,A62:A67,1)-1,0,2) )) / 1000</f>
        <v>1.1085211812835328E-3</v>
      </c>
    </row>
    <row r="76" spans="1:13" x14ac:dyDescent="0.25">
      <c r="A76" s="5">
        <v>12</v>
      </c>
      <c r="B76" s="21">
        <f ca="1">(FORECAST( 55.1, OFFSET(G62:G67,MATCH(55.1,A62:A67,1)-1,0,2), OFFSET(A62:A67,MATCH(55.1,A62:A67,1)-1,0,2) )) / 1000</f>
        <v>1.2251677562513592E-3</v>
      </c>
    </row>
    <row r="77" spans="1:13" x14ac:dyDescent="0.25">
      <c r="A77" s="5">
        <v>11</v>
      </c>
      <c r="B77" s="21">
        <f ca="1">(FORECAST( 55.1, OFFSET(H62:H67,MATCH(55.1,A62:A67,1)-1,0,2), OFFSET(A62:A67,MATCH(55.1,A62:A67,1)-1,0,2) )) / 1000</f>
        <v>1.3801352429852461E-3</v>
      </c>
    </row>
    <row r="78" spans="1:13" x14ac:dyDescent="0.25">
      <c r="A78" s="5">
        <v>10</v>
      </c>
      <c r="B78" s="21">
        <f ca="1">(FORECAST( 55.1, OFFSET(I62:I67,MATCH(55.1,A62:A67,1)-1,0,2), OFFSET(A62:A67,MATCH(55.1,A62:A67,1)-1,0,2) )) / 1000</f>
        <v>1.5882487774028396E-3</v>
      </c>
    </row>
    <row r="79" spans="1:13" x14ac:dyDescent="0.25">
      <c r="A79" s="5">
        <v>9</v>
      </c>
      <c r="B79" s="21">
        <f ca="1">(FORECAST( 55.1, OFFSET(J62:J67,MATCH(55.1,A62:A67,1)-1,0,2), OFFSET(A62:A67,MATCH(55.1,A62:A67,1)-1,0,2) )) / 1000</f>
        <v>1.8667636414101253E-3</v>
      </c>
    </row>
    <row r="80" spans="1:13" x14ac:dyDescent="0.25">
      <c r="A80" s="5">
        <v>8</v>
      </c>
      <c r="B80" s="21">
        <f ca="1">(FORECAST( 55.1, OFFSET(K62:K67,MATCH(55.1,A62:A67,1)-1,0,2), OFFSET(A62:A67,MATCH(55.1,A62:A67,1)-1,0,2) )) / 1000</f>
        <v>2.2353652629014224E-3</v>
      </c>
    </row>
    <row r="81" spans="1:2" x14ac:dyDescent="0.25">
      <c r="A81" s="5">
        <v>7</v>
      </c>
      <c r="B81" s="21">
        <f ca="1">(FORECAST( 55.1, OFFSET(L62:L67,MATCH(55.1,A62:A67,1)-1,0,2), OFFSET(A62:A67,MATCH(55.1,A62:A67,1)-1,0,2) )) / 1000</f>
        <v>2.7161692157593709E-3</v>
      </c>
    </row>
    <row r="82" spans="1:2" x14ac:dyDescent="0.25">
      <c r="A82" s="8">
        <v>6</v>
      </c>
      <c r="B82" s="22">
        <f ca="1">(FORECAST( 55.1, OFFSET(M62:M67,MATCH(55.1,A62:A67,1)-1,0,2), OFFSET(A62:A67,MATCH(55.1,A62:A67,1)-1,0,2) )) / 1000</f>
        <v>3.3337212198549463E-3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70</v>
      </c>
      <c r="B86" s="7">
        <v>0.97413474955408441</v>
      </c>
    </row>
    <row r="87" spans="1:2" x14ac:dyDescent="0.25">
      <c r="A87" s="5">
        <v>64</v>
      </c>
      <c r="B87" s="7">
        <v>0.98594207463451888</v>
      </c>
    </row>
    <row r="88" spans="1:2" x14ac:dyDescent="0.25">
      <c r="A88" s="5">
        <v>58</v>
      </c>
      <c r="B88" s="7">
        <v>0.99773043525128358</v>
      </c>
    </row>
    <row r="89" spans="1:2" x14ac:dyDescent="0.25">
      <c r="A89" s="5">
        <v>52</v>
      </c>
      <c r="B89" s="7">
        <v>1.002426086455525</v>
      </c>
    </row>
    <row r="90" spans="1:2" x14ac:dyDescent="0.25">
      <c r="A90" s="5">
        <v>46</v>
      </c>
      <c r="B90" s="7">
        <v>1.0071217376597661</v>
      </c>
    </row>
    <row r="91" spans="1:2" x14ac:dyDescent="0.25">
      <c r="A91" s="8">
        <v>40</v>
      </c>
      <c r="B91" s="10">
        <v>0.98985555127347136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70</v>
      </c>
      <c r="B95" s="7">
        <v>1.1374234398921479</v>
      </c>
    </row>
    <row r="96" spans="1:2" x14ac:dyDescent="0.25">
      <c r="A96" s="5">
        <v>64</v>
      </c>
      <c r="B96" s="7">
        <v>1.0838222996946421</v>
      </c>
    </row>
    <row r="97" spans="1:2" x14ac:dyDescent="0.25">
      <c r="A97" s="5">
        <v>58</v>
      </c>
      <c r="B97" s="7">
        <v>1.030197489034941</v>
      </c>
    </row>
    <row r="98" spans="1:2" x14ac:dyDescent="0.25">
      <c r="A98" s="5">
        <v>52</v>
      </c>
      <c r="B98" s="7">
        <v>0.96771992551437302</v>
      </c>
    </row>
    <row r="99" spans="1:2" x14ac:dyDescent="0.25">
      <c r="A99" s="5">
        <v>46</v>
      </c>
      <c r="B99" s="7">
        <v>0.90524236199380492</v>
      </c>
    </row>
    <row r="100" spans="1:2" x14ac:dyDescent="0.25">
      <c r="A100" s="8">
        <v>40</v>
      </c>
      <c r="B100" s="10">
        <v>0.83719488820316668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70</v>
      </c>
      <c r="B104" s="7">
        <v>1.47027087973355</v>
      </c>
    </row>
    <row r="105" spans="1:2" x14ac:dyDescent="0.25">
      <c r="A105" s="5">
        <v>64</v>
      </c>
      <c r="B105" s="7">
        <v>1.2656356812458001</v>
      </c>
    </row>
    <row r="106" spans="1:2" x14ac:dyDescent="0.25">
      <c r="A106" s="5">
        <v>58</v>
      </c>
      <c r="B106" s="7">
        <v>1.061208474691353</v>
      </c>
    </row>
    <row r="107" spans="1:2" x14ac:dyDescent="0.25">
      <c r="A107" s="5">
        <v>52</v>
      </c>
      <c r="B107" s="7">
        <v>0.93457025119200121</v>
      </c>
    </row>
    <row r="108" spans="1:2" x14ac:dyDescent="0.25">
      <c r="A108" s="5">
        <v>46</v>
      </c>
      <c r="B108" s="7">
        <v>0.80793202769264894</v>
      </c>
    </row>
    <row r="109" spans="1:2" x14ac:dyDescent="0.25">
      <c r="A109" s="8">
        <v>40</v>
      </c>
      <c r="B109" s="10">
        <v>0.7041289337128156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70</v>
      </c>
      <c r="B113" s="7">
        <v>1.059575822191237</v>
      </c>
    </row>
    <row r="114" spans="1:2" x14ac:dyDescent="0.25">
      <c r="A114" s="5">
        <v>65</v>
      </c>
      <c r="B114" s="7">
        <v>1.0391281295004191</v>
      </c>
    </row>
    <row r="115" spans="1:2" x14ac:dyDescent="0.25">
      <c r="A115" s="5">
        <v>60</v>
      </c>
      <c r="B115" s="7">
        <v>1.018680436809601</v>
      </c>
    </row>
    <row r="116" spans="1:2" x14ac:dyDescent="0.25">
      <c r="A116" s="5">
        <v>55</v>
      </c>
      <c r="B116" s="7">
        <v>0.99963762714849491</v>
      </c>
    </row>
    <row r="117" spans="1:2" x14ac:dyDescent="0.25">
      <c r="A117" s="5">
        <v>50</v>
      </c>
      <c r="B117" s="7">
        <v>0.98151898457324693</v>
      </c>
    </row>
    <row r="118" spans="1:2" x14ac:dyDescent="0.25">
      <c r="A118" s="5">
        <v>45</v>
      </c>
      <c r="B118" s="7">
        <v>0.96340034199799862</v>
      </c>
    </row>
    <row r="119" spans="1:2" x14ac:dyDescent="0.25">
      <c r="A119" s="8">
        <v>40</v>
      </c>
      <c r="B119" s="10">
        <v>0.9481773876967029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72.52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4.3587508041462259E-3</v>
      </c>
    </row>
    <row r="35" spans="1:2" hidden="1" x14ac:dyDescent="0.25">
      <c r="A35" s="5">
        <v>61.079999999999991</v>
      </c>
      <c r="B35" s="7">
        <v>5.0825063432166067E-3</v>
      </c>
    </row>
    <row r="36" spans="1:2" hidden="1" x14ac:dyDescent="0.25">
      <c r="A36" s="5">
        <v>67.06</v>
      </c>
      <c r="B36" s="7">
        <v>5.9714869997284908E-3</v>
      </c>
    </row>
    <row r="37" spans="1:2" hidden="1" x14ac:dyDescent="0.25">
      <c r="A37" s="5">
        <v>73.039999999999992</v>
      </c>
      <c r="B37" s="7">
        <v>6.8268199492855473E-3</v>
      </c>
    </row>
    <row r="38" spans="1:2" hidden="1" x14ac:dyDescent="0.25">
      <c r="A38" s="5">
        <v>79.02</v>
      </c>
      <c r="B38" s="7">
        <v>7.3288519758169498E-3</v>
      </c>
    </row>
    <row r="39" spans="1:2" hidden="1" x14ac:dyDescent="0.25">
      <c r="A39" s="8">
        <v>85</v>
      </c>
      <c r="B39" s="10">
        <v>7.8308840023483539E-3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55.1</v>
      </c>
      <c r="B44" s="21">
        <v>1.175257368191633E-4</v>
      </c>
    </row>
    <row r="45" spans="1:2" hidden="1" x14ac:dyDescent="0.25">
      <c r="A45" s="5">
        <v>61.079999999999991</v>
      </c>
      <c r="B45" s="21">
        <v>1.147591354318447E-4</v>
      </c>
    </row>
    <row r="46" spans="1:2" hidden="1" x14ac:dyDescent="0.25">
      <c r="A46" s="5">
        <v>67.06</v>
      </c>
      <c r="B46" s="21">
        <v>1.120675226221615E-4</v>
      </c>
    </row>
    <row r="47" spans="1:2" hidden="1" x14ac:dyDescent="0.25">
      <c r="A47" s="5">
        <v>73.039999999999992</v>
      </c>
      <c r="B47" s="21">
        <v>1.0946694284349451E-4</v>
      </c>
    </row>
    <row r="48" spans="1:2" hidden="1" x14ac:dyDescent="0.25">
      <c r="A48" s="5">
        <v>79.02</v>
      </c>
      <c r="B48" s="21">
        <v>1.078222098904995E-4</v>
      </c>
    </row>
    <row r="49" spans="1:13" hidden="1" x14ac:dyDescent="0.25">
      <c r="A49" s="8">
        <v>85</v>
      </c>
      <c r="B49" s="22">
        <v>1.061774769375046E-4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(0.00675244317106319)*B29</f>
        <v>4.7942346514548646</v>
      </c>
      <c r="C53" s="26" t="s">
        <v>23</v>
      </c>
      <c r="D53" s="26">
        <f>1000 * 0.00675244317106319*B29 / 453592</f>
        <v>1.0569486788688655E-5</v>
      </c>
      <c r="E53" s="21" t="s">
        <v>24</v>
      </c>
    </row>
    <row r="54" spans="1:13" x14ac:dyDescent="0.25">
      <c r="A54" s="5" t="s">
        <v>25</v>
      </c>
      <c r="B54" s="26">
        <f>(984.448077957798)*B29 / 60</f>
        <v>11.649302255833941</v>
      </c>
      <c r="C54" s="26" t="s">
        <v>26</v>
      </c>
      <c r="D54" s="26">
        <f>(984.448077957798)*B29 * 0.00220462 / 60</f>
        <v>2.5682284739256624E-2</v>
      </c>
      <c r="E54" s="21" t="s">
        <v>27</v>
      </c>
    </row>
    <row r="55" spans="1:13" x14ac:dyDescent="0.25">
      <c r="A55" s="5" t="s">
        <v>28</v>
      </c>
      <c r="B55" s="26">
        <f>(1344.31412554474)*B29 / 60</f>
        <v>15.907717152279421</v>
      </c>
      <c r="C55" s="26" t="s">
        <v>26</v>
      </c>
      <c r="D55" s="26">
        <f>(1344.31412554474)*B29 * 0.00220462 / 60</f>
        <v>3.5070471388258258E-2</v>
      </c>
      <c r="E55" s="21" t="s">
        <v>27</v>
      </c>
    </row>
    <row r="56" spans="1:13" x14ac:dyDescent="0.25">
      <c r="A56" s="8" t="s">
        <v>29</v>
      </c>
      <c r="B56" s="27">
        <f>0.000109693080215552</f>
        <v>1.09693080215552E-4</v>
      </c>
      <c r="C56" s="27" t="s">
        <v>30</v>
      </c>
      <c r="D56" s="27">
        <f>0.000109693080215552</f>
        <v>1.09693080215552E-4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15</v>
      </c>
      <c r="C61" s="29">
        <v>14.5</v>
      </c>
      <c r="D61" s="29">
        <v>14</v>
      </c>
      <c r="E61" s="29">
        <v>13.5</v>
      </c>
      <c r="F61" s="29">
        <v>13</v>
      </c>
      <c r="G61" s="29">
        <v>12</v>
      </c>
      <c r="H61" s="29">
        <v>11</v>
      </c>
      <c r="I61" s="29">
        <v>10</v>
      </c>
      <c r="J61" s="29">
        <v>9</v>
      </c>
      <c r="K61" s="29">
        <v>8</v>
      </c>
      <c r="L61" s="29">
        <v>7</v>
      </c>
      <c r="M61" s="20">
        <v>6</v>
      </c>
    </row>
    <row r="62" spans="1:13" hidden="1" x14ac:dyDescent="0.25">
      <c r="A62" s="5">
        <v>55.1</v>
      </c>
      <c r="B62" s="26">
        <v>0.94304095291706092</v>
      </c>
      <c r="C62" s="26">
        <v>0.97895348096642265</v>
      </c>
      <c r="D62" s="26">
        <v>1.0178005281524329</v>
      </c>
      <c r="E62" s="26">
        <v>1.0605998737813029</v>
      </c>
      <c r="F62" s="26">
        <v>1.1085211812835329</v>
      </c>
      <c r="G62" s="26">
        <v>1.225167756251359</v>
      </c>
      <c r="H62" s="26">
        <v>1.380135242985246</v>
      </c>
      <c r="I62" s="26">
        <v>1.5882487774028391</v>
      </c>
      <c r="J62" s="26">
        <v>1.8667636414101261</v>
      </c>
      <c r="K62" s="26">
        <v>2.2353652629014231</v>
      </c>
      <c r="L62" s="26">
        <v>2.716169215759372</v>
      </c>
      <c r="M62" s="21">
        <v>3.3337212198549468</v>
      </c>
    </row>
    <row r="63" spans="1:13" hidden="1" x14ac:dyDescent="0.25">
      <c r="A63" s="5">
        <v>61.079999999999991</v>
      </c>
      <c r="B63" s="26">
        <v>0.9654775138808479</v>
      </c>
      <c r="C63" s="26">
        <v>1.0017162577687571</v>
      </c>
      <c r="D63" s="26">
        <v>1.041308807846129</v>
      </c>
      <c r="E63" s="26">
        <v>1.085338305494945</v>
      </c>
      <c r="F63" s="26">
        <v>1.1350397762214719</v>
      </c>
      <c r="G63" s="26">
        <v>1.257158159554024</v>
      </c>
      <c r="H63" s="26">
        <v>1.4205818443792619</v>
      </c>
      <c r="I63" s="26">
        <v>1.6406588632209811</v>
      </c>
      <c r="J63" s="26">
        <v>1.935167394591313</v>
      </c>
      <c r="K63" s="26">
        <v>2.3243157629907221</v>
      </c>
      <c r="L63" s="26">
        <v>2.830742438907996</v>
      </c>
      <c r="M63" s="21">
        <v>3.479516038820254</v>
      </c>
    </row>
    <row r="64" spans="1:13" hidden="1" x14ac:dyDescent="0.25">
      <c r="A64" s="5">
        <v>67.06</v>
      </c>
      <c r="B64" s="26">
        <v>0.9887613235883882</v>
      </c>
      <c r="C64" s="26">
        <v>1.0255772075551479</v>
      </c>
      <c r="D64" s="26">
        <v>1.066199568060705</v>
      </c>
      <c r="E64" s="26">
        <v>1.1117769085628051</v>
      </c>
      <c r="F64" s="26">
        <v>1.1636096166434839</v>
      </c>
      <c r="G64" s="26">
        <v>1.292002106490024</v>
      </c>
      <c r="H64" s="26">
        <v>1.464817820741946</v>
      </c>
      <c r="I64" s="26">
        <v>1.697927688529191</v>
      </c>
      <c r="J64" s="26">
        <v>2.0096327849700359</v>
      </c>
      <c r="K64" s="26">
        <v>2.420664331171094</v>
      </c>
      <c r="L64" s="26">
        <v>2.954183694227297</v>
      </c>
      <c r="M64" s="21">
        <v>3.635782387221913</v>
      </c>
    </row>
    <row r="65" spans="1:13" hidden="1" x14ac:dyDescent="0.25">
      <c r="A65" s="5">
        <v>73.039999999999992</v>
      </c>
      <c r="B65" s="26">
        <v>1.012097023572875</v>
      </c>
      <c r="C65" s="26">
        <v>1.0495167656638871</v>
      </c>
      <c r="D65" s="26">
        <v>1.0912016077686071</v>
      </c>
      <c r="E65" s="26">
        <v>1.138365415420552</v>
      </c>
      <c r="F65" s="26">
        <v>1.1923739382775209</v>
      </c>
      <c r="G65" s="26">
        <v>1.3271475488590649</v>
      </c>
      <c r="H65" s="26">
        <v>1.5094861192610001</v>
      </c>
      <c r="I65" s="26">
        <v>1.7557834752194219</v>
      </c>
      <c r="J65" s="26">
        <v>2.0848635884587439</v>
      </c>
      <c r="K65" s="26">
        <v>2.5179805766917309</v>
      </c>
      <c r="L65" s="26">
        <v>3.078818703619465</v>
      </c>
      <c r="M65" s="21">
        <v>3.7934923789313522</v>
      </c>
    </row>
    <row r="66" spans="1:13" hidden="1" x14ac:dyDescent="0.25">
      <c r="A66" s="5">
        <v>79.02</v>
      </c>
      <c r="B66" s="26">
        <v>1.0359775714652979</v>
      </c>
      <c r="C66" s="26">
        <v>1.0742817111572729</v>
      </c>
      <c r="D66" s="26">
        <v>1.117372082156451</v>
      </c>
      <c r="E66" s="26">
        <v>1.1665279120721139</v>
      </c>
      <c r="F66" s="26">
        <v>1.22318031263783</v>
      </c>
      <c r="G66" s="26">
        <v>1.365458693275031</v>
      </c>
      <c r="H66" s="26">
        <v>1.558693800421963</v>
      </c>
      <c r="I66" s="26">
        <v>1.819802356420863</v>
      </c>
      <c r="J66" s="26">
        <v>2.168131229602297</v>
      </c>
      <c r="K66" s="26">
        <v>2.6254574342851722</v>
      </c>
      <c r="L66" s="26">
        <v>3.215988130776716</v>
      </c>
      <c r="M66" s="21">
        <v>3.9663606253724861</v>
      </c>
    </row>
    <row r="67" spans="1:13" hidden="1" x14ac:dyDescent="0.25">
      <c r="A67" s="8">
        <v>85</v>
      </c>
      <c r="B67" s="27">
        <v>1.059858119357721</v>
      </c>
      <c r="C67" s="27">
        <v>1.0990466566506589</v>
      </c>
      <c r="D67" s="27">
        <v>1.143542556544294</v>
      </c>
      <c r="E67" s="27">
        <v>1.194690408723676</v>
      </c>
      <c r="F67" s="27">
        <v>1.2539866869981391</v>
      </c>
      <c r="G67" s="27">
        <v>1.4037698376909979</v>
      </c>
      <c r="H67" s="27">
        <v>1.6079014815829249</v>
      </c>
      <c r="I67" s="27">
        <v>1.883821237622304</v>
      </c>
      <c r="J67" s="27">
        <v>2.2513988707458501</v>
      </c>
      <c r="K67" s="27">
        <v>2.732934291878613</v>
      </c>
      <c r="L67" s="27">
        <v>3.3531575579339692</v>
      </c>
      <c r="M67" s="22">
        <v>4.1392288718136214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15</v>
      </c>
      <c r="B71" s="21">
        <f ca="1">(FORECAST( 72.52, OFFSET(B62:B67,MATCH(72.52,A62:A67,1)-1,0,2), OFFSET(A62:A67,MATCH(72.52,A62:A67,1)-1,0,2) )) / 1000</f>
        <v>1.0100678322698762E-3</v>
      </c>
    </row>
    <row r="72" spans="1:13" x14ac:dyDescent="0.25">
      <c r="A72" s="5">
        <v>14.5</v>
      </c>
      <c r="B72" s="21">
        <f ca="1">(FORECAST( 72.52, OFFSET(C62:C67,MATCH(72.52,A62:A67,1)-1,0,2), OFFSET(A62:A67,MATCH(72.52,A62:A67,1)-1,0,2) )) / 1000</f>
        <v>1.0474350649587794E-3</v>
      </c>
    </row>
    <row r="73" spans="1:13" x14ac:dyDescent="0.25">
      <c r="A73" s="5">
        <v>14</v>
      </c>
      <c r="B73" s="21">
        <f ca="1">(FORECAST( 72.52, OFFSET(D62:D67,MATCH(72.52,A62:A67,1)-1,0,2), OFFSET(A62:A67,MATCH(72.52,A62:A67,1)-1,0,2) )) / 1000</f>
        <v>1.0890275173592243E-3</v>
      </c>
    </row>
    <row r="74" spans="1:13" x14ac:dyDescent="0.25">
      <c r="A74" s="5">
        <v>13.5</v>
      </c>
      <c r="B74" s="21">
        <f ca="1">(FORECAST( 72.52, OFFSET(E62:E67,MATCH(72.52,A62:A67,1)-1,0,2), OFFSET(A62:A67,MATCH(72.52,A62:A67,1)-1,0,2) )) / 1000</f>
        <v>1.1360533713459652E-3</v>
      </c>
    </row>
    <row r="75" spans="1:13" x14ac:dyDescent="0.25">
      <c r="A75" s="5">
        <v>13</v>
      </c>
      <c r="B75" s="21">
        <f ca="1">(FORECAST( 72.52, OFFSET(F62:F67,MATCH(72.52,A62:A67,1)-1,0,2), OFFSET(A62:A67,MATCH(72.52,A62:A67,1)-1,0,2) )) / 1000</f>
        <v>1.1898726929180394E-3</v>
      </c>
    </row>
    <row r="76" spans="1:13" x14ac:dyDescent="0.25">
      <c r="A76" s="5">
        <v>12</v>
      </c>
      <c r="B76" s="21">
        <f ca="1">(FORECAST( 72.52, OFFSET(G62:G67,MATCH(72.52,A62:A67,1)-1,0,2), OFFSET(A62:A67,MATCH(72.52,A62:A67,1)-1,0,2) )) / 1000</f>
        <v>1.3240914234356701E-3</v>
      </c>
    </row>
    <row r="77" spans="1:13" x14ac:dyDescent="0.25">
      <c r="A77" s="5">
        <v>11</v>
      </c>
      <c r="B77" s="21">
        <f ca="1">(FORECAST( 72.52, OFFSET(H62:H67,MATCH(72.52,A62:A67,1)-1,0,2), OFFSET(A62:A67,MATCH(72.52,A62:A67,1)-1,0,2) )) / 1000</f>
        <v>1.5056019193897781E-3</v>
      </c>
    </row>
    <row r="78" spans="1:13" x14ac:dyDescent="0.25">
      <c r="A78" s="5">
        <v>10</v>
      </c>
      <c r="B78" s="21">
        <f ca="1">(FORECAST( 72.52, OFFSET(I62:I67,MATCH(72.52,A62:A67,1)-1,0,2), OFFSET(A62:A67,MATCH(72.52,A62:A67,1)-1,0,2) )) / 1000</f>
        <v>1.7507525372463585E-3</v>
      </c>
    </row>
    <row r="79" spans="1:13" x14ac:dyDescent="0.25">
      <c r="A79" s="5">
        <v>9</v>
      </c>
      <c r="B79" s="21">
        <f ca="1">(FORECAST( 72.52, OFFSET(J62:J67,MATCH(72.52,A62:A67,1)-1,0,2), OFFSET(A62:A67,MATCH(72.52,A62:A67,1)-1,0,2) )) / 1000</f>
        <v>2.0783217794597261E-3</v>
      </c>
    </row>
    <row r="80" spans="1:13" x14ac:dyDescent="0.25">
      <c r="A80" s="5">
        <v>8</v>
      </c>
      <c r="B80" s="21">
        <f ca="1">(FORECAST( 72.52, OFFSET(K62:K67,MATCH(72.52,A62:A67,1)-1,0,2), OFFSET(A62:A67,MATCH(72.52,A62:A67,1)-1,0,2) )) / 1000</f>
        <v>2.509518294472545E-3</v>
      </c>
    </row>
    <row r="81" spans="1:2" x14ac:dyDescent="0.25">
      <c r="A81" s="5">
        <v>7</v>
      </c>
      <c r="B81" s="21">
        <f ca="1">(FORECAST( 72.52, OFFSET(L62:L67,MATCH(72.52,A62:A67,1)-1,0,2), OFFSET(A62:A67,MATCH(72.52,A62:A67,1)-1,0,2) )) / 1000</f>
        <v>3.0679808767157981E-3</v>
      </c>
    </row>
    <row r="82" spans="1:2" x14ac:dyDescent="0.25">
      <c r="A82" s="8">
        <v>6</v>
      </c>
      <c r="B82" s="22">
        <f ca="1">(FORECAST( 72.52, OFFSET(M62:M67,MATCH(72.52,A62:A67,1)-1,0,2), OFFSET(A62:A67,MATCH(72.52,A62:A67,1)-1,0,2) )) / 1000</f>
        <v>3.7797784666087921E-3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85</v>
      </c>
      <c r="B86" s="7">
        <v>1.0484843845382941</v>
      </c>
    </row>
    <row r="87" spans="1:2" x14ac:dyDescent="0.25">
      <c r="A87" s="5">
        <v>79.02</v>
      </c>
      <c r="B87" s="7">
        <v>1.025252283613695</v>
      </c>
    </row>
    <row r="88" spans="1:2" x14ac:dyDescent="0.25">
      <c r="A88" s="5">
        <v>73.039999999999992</v>
      </c>
      <c r="B88" s="7">
        <v>1.002020182689096</v>
      </c>
    </row>
    <row r="89" spans="1:2" x14ac:dyDescent="0.25">
      <c r="A89" s="5">
        <v>67.06</v>
      </c>
      <c r="B89" s="7">
        <v>1.011086396535017</v>
      </c>
    </row>
    <row r="90" spans="1:2" x14ac:dyDescent="0.25">
      <c r="A90" s="5">
        <v>61.08</v>
      </c>
      <c r="B90" s="7">
        <v>1.023228640359084</v>
      </c>
    </row>
    <row r="91" spans="1:2" x14ac:dyDescent="0.25">
      <c r="A91" s="8">
        <v>55.1</v>
      </c>
      <c r="B91" s="10">
        <v>1.031804684989295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85</v>
      </c>
      <c r="B95" s="7">
        <v>1.082764970004928</v>
      </c>
    </row>
    <row r="96" spans="1:2" x14ac:dyDescent="0.25">
      <c r="A96" s="5">
        <v>79.02</v>
      </c>
      <c r="B96" s="7">
        <v>1.0431067552108999</v>
      </c>
    </row>
    <row r="97" spans="1:2" x14ac:dyDescent="0.25">
      <c r="A97" s="5">
        <v>73.039999999999992</v>
      </c>
      <c r="B97" s="7">
        <v>1.003448540416872</v>
      </c>
    </row>
    <row r="98" spans="1:2" x14ac:dyDescent="0.25">
      <c r="A98" s="5">
        <v>67.06</v>
      </c>
      <c r="B98" s="7">
        <v>0.95794850664574716</v>
      </c>
    </row>
    <row r="99" spans="1:2" x14ac:dyDescent="0.25">
      <c r="A99" s="5">
        <v>61.08</v>
      </c>
      <c r="B99" s="7">
        <v>0.91189210916251751</v>
      </c>
    </row>
    <row r="100" spans="1:2" x14ac:dyDescent="0.25">
      <c r="A100" s="8">
        <v>55.1</v>
      </c>
      <c r="B100" s="10">
        <v>0.86211659093720105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85</v>
      </c>
      <c r="B104" s="7">
        <v>1.154458724410458</v>
      </c>
    </row>
    <row r="105" spans="1:2" x14ac:dyDescent="0.25">
      <c r="A105" s="5">
        <v>79.02</v>
      </c>
      <c r="B105" s="7">
        <v>1.080447252297114</v>
      </c>
    </row>
    <row r="106" spans="1:2" x14ac:dyDescent="0.25">
      <c r="A106" s="5">
        <v>73.039999999999992</v>
      </c>
      <c r="B106" s="7">
        <v>1.0064357801837689</v>
      </c>
    </row>
    <row r="107" spans="1:2" x14ac:dyDescent="0.25">
      <c r="A107" s="5">
        <v>67.06</v>
      </c>
      <c r="B107" s="7">
        <v>0.88033934131482983</v>
      </c>
    </row>
    <row r="108" spans="1:2" x14ac:dyDescent="0.25">
      <c r="A108" s="5">
        <v>61.08</v>
      </c>
      <c r="B108" s="7">
        <v>0.74928242942154744</v>
      </c>
    </row>
    <row r="109" spans="1:2" x14ac:dyDescent="0.25">
      <c r="A109" s="8">
        <v>55.1</v>
      </c>
      <c r="B109" s="10">
        <v>0.64258363319756706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85</v>
      </c>
      <c r="B113" s="7">
        <v>1.0501564353288819</v>
      </c>
    </row>
    <row r="114" spans="1:2" x14ac:dyDescent="0.25">
      <c r="A114" s="5">
        <v>80.016666666666666</v>
      </c>
      <c r="B114" s="7">
        <v>1.030128692055196</v>
      </c>
    </row>
    <row r="115" spans="1:2" x14ac:dyDescent="0.25">
      <c r="A115" s="5">
        <v>75.033333333333331</v>
      </c>
      <c r="B115" s="7">
        <v>1.0101009487815109</v>
      </c>
    </row>
    <row r="116" spans="1:2" x14ac:dyDescent="0.25">
      <c r="A116" s="5">
        <v>70.05</v>
      </c>
      <c r="B116" s="7">
        <v>0.99055861740439621</v>
      </c>
    </row>
    <row r="117" spans="1:2" x14ac:dyDescent="0.25">
      <c r="A117" s="5">
        <v>65.066666666666663</v>
      </c>
      <c r="B117" s="7">
        <v>0.97151021392203785</v>
      </c>
    </row>
    <row r="118" spans="1:2" x14ac:dyDescent="0.25">
      <c r="A118" s="5">
        <v>60.083333333333343</v>
      </c>
      <c r="B118" s="7">
        <v>0.95246181043967937</v>
      </c>
    </row>
    <row r="119" spans="1:2" x14ac:dyDescent="0.25">
      <c r="A119" s="8">
        <v>55.1</v>
      </c>
      <c r="B119" s="10">
        <v>0.93468298875592482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5:M183"/>
  <sheetViews>
    <sheetView workbookViewId="0">
      <selection activeCell="B28" sqref="B28: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8"/>
      <c r="B25" s="15"/>
      <c r="C25" s="15"/>
      <c r="D25" s="16"/>
    </row>
    <row r="28" spans="1:7" x14ac:dyDescent="0.25">
      <c r="A28" s="17" t="s">
        <v>12</v>
      </c>
      <c r="B28" s="30">
        <v>0.71</v>
      </c>
      <c r="C28" s="17" t="s">
        <v>13</v>
      </c>
      <c r="D28" s="17" t="s">
        <v>14</v>
      </c>
      <c r="E28" s="17"/>
      <c r="F28" s="17"/>
      <c r="G28" s="17"/>
    </row>
    <row r="29" spans="1:7" x14ac:dyDescent="0.25">
      <c r="A29" s="17" t="s">
        <v>39</v>
      </c>
      <c r="B29" s="30">
        <v>72.52</v>
      </c>
      <c r="C29" s="17" t="s">
        <v>11</v>
      </c>
      <c r="D29" s="17" t="s">
        <v>40</v>
      </c>
      <c r="E29" s="17"/>
      <c r="F29" s="17"/>
      <c r="G29" s="17"/>
    </row>
    <row r="31" spans="1:7" ht="31.5" hidden="1" x14ac:dyDescent="0.5">
      <c r="A31" s="1" t="s">
        <v>41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1.1353262649715961</v>
      </c>
    </row>
    <row r="35" spans="1:2" hidden="1" x14ac:dyDescent="0.25">
      <c r="A35" s="5">
        <v>61.079999999999991</v>
      </c>
      <c r="B35" s="7">
        <v>1.1560679432779739</v>
      </c>
    </row>
    <row r="36" spans="1:2" hidden="1" x14ac:dyDescent="0.25">
      <c r="A36" s="5">
        <v>67.06</v>
      </c>
      <c r="B36" s="7">
        <v>1.1782670906828661</v>
      </c>
    </row>
    <row r="37" spans="1:2" hidden="1" x14ac:dyDescent="0.25">
      <c r="A37" s="5">
        <v>72.52</v>
      </c>
      <c r="B37" s="7">
        <v>1.1985358774438539</v>
      </c>
    </row>
    <row r="38" spans="1:2" hidden="1" x14ac:dyDescent="0.25">
      <c r="A38" s="5">
        <v>73.039999999999992</v>
      </c>
      <c r="B38" s="7">
        <v>1.200668550612102</v>
      </c>
    </row>
    <row r="39" spans="1:2" hidden="1" x14ac:dyDescent="0.25">
      <c r="A39" s="5">
        <v>79.02</v>
      </c>
      <c r="B39" s="7">
        <v>1.225194292046951</v>
      </c>
    </row>
    <row r="40" spans="1:2" hidden="1" x14ac:dyDescent="0.25">
      <c r="A40" s="8">
        <v>85</v>
      </c>
      <c r="B40" s="10">
        <v>1.2497200334817991</v>
      </c>
    </row>
    <row r="41" spans="1:2" hidden="1" x14ac:dyDescent="0.25"/>
    <row r="42" spans="1:2" ht="31.5" hidden="1" x14ac:dyDescent="0.5">
      <c r="A42" s="1" t="s">
        <v>42</v>
      </c>
      <c r="B42" s="1"/>
    </row>
    <row r="43" spans="1:2" hidden="1" x14ac:dyDescent="0.25">
      <c r="A43" s="2"/>
      <c r="B43" s="18" t="s">
        <v>16</v>
      </c>
    </row>
    <row r="44" spans="1:2" hidden="1" x14ac:dyDescent="0.25">
      <c r="A44" s="19" t="s">
        <v>17</v>
      </c>
      <c r="B44" s="20">
        <v>14</v>
      </c>
    </row>
    <row r="45" spans="1:2" hidden="1" x14ac:dyDescent="0.25">
      <c r="A45" s="5">
        <v>55.1</v>
      </c>
      <c r="B45" s="7">
        <v>1383.1848701975291</v>
      </c>
    </row>
    <row r="46" spans="1:2" hidden="1" x14ac:dyDescent="0.25">
      <c r="A46" s="5">
        <v>61.079999999999991</v>
      </c>
      <c r="B46" s="7">
        <v>1371.6882610512271</v>
      </c>
    </row>
    <row r="47" spans="1:2" hidden="1" x14ac:dyDescent="0.25">
      <c r="A47" s="5">
        <v>67.06</v>
      </c>
      <c r="B47" s="7">
        <v>1355.410986687162</v>
      </c>
    </row>
    <row r="48" spans="1:2" hidden="1" x14ac:dyDescent="0.25">
      <c r="A48" s="5">
        <v>72.52</v>
      </c>
      <c r="B48" s="7">
        <v>1340.549127485189</v>
      </c>
    </row>
    <row r="49" spans="1:13" hidden="1" x14ac:dyDescent="0.25">
      <c r="A49" s="5">
        <v>73.039999999999992</v>
      </c>
      <c r="B49" s="7">
        <v>1343.2572816264169</v>
      </c>
    </row>
    <row r="50" spans="1:13" hidden="1" x14ac:dyDescent="0.25">
      <c r="A50" s="5">
        <v>79.02</v>
      </c>
      <c r="B50" s="7">
        <v>1374.4010542505359</v>
      </c>
    </row>
    <row r="51" spans="1:13" hidden="1" x14ac:dyDescent="0.25">
      <c r="A51" s="8">
        <v>85</v>
      </c>
      <c r="B51" s="10">
        <v>1405.544826874655</v>
      </c>
    </row>
    <row r="52" spans="1:13" hidden="1" x14ac:dyDescent="0.25"/>
    <row r="53" spans="1:13" ht="31.5" hidden="1" x14ac:dyDescent="0.5">
      <c r="A53" s="1" t="s">
        <v>43</v>
      </c>
      <c r="B53" s="1"/>
    </row>
    <row r="54" spans="1:13" hidden="1" x14ac:dyDescent="0.25">
      <c r="A54" s="2"/>
      <c r="B54" s="28" t="s">
        <v>16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8"/>
    </row>
    <row r="55" spans="1:13" hidden="1" x14ac:dyDescent="0.25">
      <c r="A55" s="19" t="s">
        <v>17</v>
      </c>
      <c r="B55" s="29">
        <v>15</v>
      </c>
      <c r="C55" s="29">
        <v>14.5</v>
      </c>
      <c r="D55" s="29">
        <v>14</v>
      </c>
      <c r="E55" s="29">
        <v>13.5</v>
      </c>
      <c r="F55" s="29">
        <v>13</v>
      </c>
      <c r="G55" s="29">
        <v>12</v>
      </c>
      <c r="H55" s="29">
        <v>11</v>
      </c>
      <c r="I55" s="29">
        <v>10</v>
      </c>
      <c r="J55" s="29">
        <v>9</v>
      </c>
      <c r="K55" s="29">
        <v>8</v>
      </c>
      <c r="L55" s="29">
        <v>7</v>
      </c>
      <c r="M55" s="20">
        <v>6</v>
      </c>
    </row>
    <row r="56" spans="1:13" hidden="1" x14ac:dyDescent="0.25">
      <c r="A56" s="5">
        <v>55.1</v>
      </c>
      <c r="B56" s="6">
        <v>0.94304095291706092</v>
      </c>
      <c r="C56" s="6">
        <v>0.97895348096642265</v>
      </c>
      <c r="D56" s="6">
        <v>1.0178005281524329</v>
      </c>
      <c r="E56" s="6">
        <v>1.0605998737813029</v>
      </c>
      <c r="F56" s="6">
        <v>1.1085211812835329</v>
      </c>
      <c r="G56" s="6">
        <v>1.225167756251359</v>
      </c>
      <c r="H56" s="6">
        <v>1.380135242985246</v>
      </c>
      <c r="I56" s="6">
        <v>1.5882487774028391</v>
      </c>
      <c r="J56" s="6">
        <v>1.8667636414101261</v>
      </c>
      <c r="K56" s="6">
        <v>2.2353652629014231</v>
      </c>
      <c r="L56" s="6">
        <v>2.716169215759372</v>
      </c>
      <c r="M56" s="7">
        <v>3.3337212198549468</v>
      </c>
    </row>
    <row r="57" spans="1:13" hidden="1" x14ac:dyDescent="0.25">
      <c r="A57" s="5">
        <v>61.079999999999991</v>
      </c>
      <c r="B57" s="6">
        <v>0.9654775138808479</v>
      </c>
      <c r="C57" s="6">
        <v>1.0017162577687571</v>
      </c>
      <c r="D57" s="6">
        <v>1.041308807846129</v>
      </c>
      <c r="E57" s="6">
        <v>1.085338305494945</v>
      </c>
      <c r="F57" s="6">
        <v>1.1350397762214719</v>
      </c>
      <c r="G57" s="6">
        <v>1.257158159554024</v>
      </c>
      <c r="H57" s="6">
        <v>1.4205818443792619</v>
      </c>
      <c r="I57" s="6">
        <v>1.6406588632209811</v>
      </c>
      <c r="J57" s="6">
        <v>1.935167394591313</v>
      </c>
      <c r="K57" s="6">
        <v>2.3243157629907221</v>
      </c>
      <c r="L57" s="6">
        <v>2.830742438907996</v>
      </c>
      <c r="M57" s="7">
        <v>3.479516038820254</v>
      </c>
    </row>
    <row r="58" spans="1:13" hidden="1" x14ac:dyDescent="0.25">
      <c r="A58" s="5">
        <v>67.06</v>
      </c>
      <c r="B58" s="6">
        <v>0.9887613235883882</v>
      </c>
      <c r="C58" s="6">
        <v>1.0255772075551479</v>
      </c>
      <c r="D58" s="6">
        <v>1.066199568060705</v>
      </c>
      <c r="E58" s="6">
        <v>1.1117769085628051</v>
      </c>
      <c r="F58" s="6">
        <v>1.1636096166434839</v>
      </c>
      <c r="G58" s="6">
        <v>1.292002106490024</v>
      </c>
      <c r="H58" s="6">
        <v>1.464817820741946</v>
      </c>
      <c r="I58" s="6">
        <v>1.697927688529191</v>
      </c>
      <c r="J58" s="6">
        <v>2.0096327849700359</v>
      </c>
      <c r="K58" s="6">
        <v>2.420664331171094</v>
      </c>
      <c r="L58" s="6">
        <v>2.954183694227297</v>
      </c>
      <c r="M58" s="7">
        <v>3.635782387221913</v>
      </c>
    </row>
    <row r="59" spans="1:13" hidden="1" x14ac:dyDescent="0.25">
      <c r="A59" s="5">
        <v>72.52</v>
      </c>
      <c r="B59" s="6">
        <v>1.010020454190925</v>
      </c>
      <c r="C59" s="6">
        <v>1.0473632921427229</v>
      </c>
      <c r="D59" s="6">
        <v>1.088925914343577</v>
      </c>
      <c r="E59" s="6">
        <v>1.135916502668243</v>
      </c>
      <c r="F59" s="6">
        <v>1.1896951231157551</v>
      </c>
      <c r="G59" s="6">
        <v>1.3238161449968071</v>
      </c>
      <c r="H59" s="6">
        <v>1.5052071904643951</v>
      </c>
      <c r="I59" s="6">
        <v>1.7502166159845141</v>
      </c>
      <c r="J59" s="6">
        <v>2.0776229240114792</v>
      </c>
      <c r="K59" s="6">
        <v>2.508634762987954</v>
      </c>
      <c r="L59" s="6">
        <v>3.0668909273449212</v>
      </c>
      <c r="M59" s="7">
        <v>3.7784603575016882</v>
      </c>
    </row>
    <row r="60" spans="1:13" hidden="1" x14ac:dyDescent="0.25">
      <c r="A60" s="5">
        <v>73.039999999999992</v>
      </c>
      <c r="B60" s="6">
        <v>1.012097023572875</v>
      </c>
      <c r="C60" s="6">
        <v>1.0495167656638871</v>
      </c>
      <c r="D60" s="6">
        <v>1.0912016077686071</v>
      </c>
      <c r="E60" s="6">
        <v>1.138365415420552</v>
      </c>
      <c r="F60" s="6">
        <v>1.1923739382775209</v>
      </c>
      <c r="G60" s="6">
        <v>1.3271475488590649</v>
      </c>
      <c r="H60" s="6">
        <v>1.5094861192610001</v>
      </c>
      <c r="I60" s="6">
        <v>1.7557834752194219</v>
      </c>
      <c r="J60" s="6">
        <v>2.0848635884587439</v>
      </c>
      <c r="K60" s="6">
        <v>2.5179805766917309</v>
      </c>
      <c r="L60" s="6">
        <v>3.078818703619465</v>
      </c>
      <c r="M60" s="7">
        <v>3.7934923789313522</v>
      </c>
    </row>
    <row r="61" spans="1:13" hidden="1" x14ac:dyDescent="0.25">
      <c r="A61" s="5">
        <v>79.02</v>
      </c>
      <c r="B61" s="6">
        <v>1.0359775714652979</v>
      </c>
      <c r="C61" s="6">
        <v>1.0742817111572729</v>
      </c>
      <c r="D61" s="6">
        <v>1.117372082156451</v>
      </c>
      <c r="E61" s="6">
        <v>1.1665279120721139</v>
      </c>
      <c r="F61" s="6">
        <v>1.22318031263783</v>
      </c>
      <c r="G61" s="6">
        <v>1.365458693275031</v>
      </c>
      <c r="H61" s="6">
        <v>1.558693800421963</v>
      </c>
      <c r="I61" s="6">
        <v>1.819802356420863</v>
      </c>
      <c r="J61" s="6">
        <v>2.168131229602297</v>
      </c>
      <c r="K61" s="6">
        <v>2.6254574342851722</v>
      </c>
      <c r="L61" s="6">
        <v>3.215988130776716</v>
      </c>
      <c r="M61" s="7">
        <v>3.9663606253724861</v>
      </c>
    </row>
    <row r="62" spans="1:13" hidden="1" x14ac:dyDescent="0.25">
      <c r="A62" s="8">
        <v>85</v>
      </c>
      <c r="B62" s="9">
        <v>1.059858119357721</v>
      </c>
      <c r="C62" s="9">
        <v>1.0990466566506589</v>
      </c>
      <c r="D62" s="9">
        <v>1.143542556544294</v>
      </c>
      <c r="E62" s="9">
        <v>1.194690408723676</v>
      </c>
      <c r="F62" s="9">
        <v>1.2539866869981391</v>
      </c>
      <c r="G62" s="9">
        <v>1.4037698376909979</v>
      </c>
      <c r="H62" s="9">
        <v>1.6079014815829249</v>
      </c>
      <c r="I62" s="9">
        <v>1.883821237622304</v>
      </c>
      <c r="J62" s="9">
        <v>2.2513988707458501</v>
      </c>
      <c r="K62" s="9">
        <v>2.732934291878613</v>
      </c>
      <c r="L62" s="9">
        <v>3.3531575579339692</v>
      </c>
      <c r="M62" s="10">
        <v>4.1392288718136214</v>
      </c>
    </row>
    <row r="63" spans="1:13" hidden="1" x14ac:dyDescent="0.25"/>
    <row r="64" spans="1:13" ht="31.5" hidden="1" x14ac:dyDescent="0.5">
      <c r="A64" s="1" t="s">
        <v>44</v>
      </c>
      <c r="B64" s="1"/>
    </row>
    <row r="65" spans="1:13" hidden="1" x14ac:dyDescent="0.25">
      <c r="A65" s="2"/>
      <c r="B65" s="18" t="s">
        <v>16</v>
      </c>
    </row>
    <row r="66" spans="1:13" hidden="1" x14ac:dyDescent="0.25">
      <c r="A66" s="19" t="s">
        <v>17</v>
      </c>
      <c r="B66" s="20">
        <v>14</v>
      </c>
    </row>
    <row r="67" spans="1:13" hidden="1" x14ac:dyDescent="0.25">
      <c r="A67" s="5">
        <v>55.1</v>
      </c>
      <c r="B67" s="7">
        <v>849.14037086563451</v>
      </c>
    </row>
    <row r="68" spans="1:13" hidden="1" x14ac:dyDescent="0.25">
      <c r="A68" s="5">
        <v>61.079999999999991</v>
      </c>
      <c r="B68" s="7">
        <v>898.16668870963611</v>
      </c>
    </row>
    <row r="69" spans="1:13" hidden="1" x14ac:dyDescent="0.25">
      <c r="A69" s="5">
        <v>67.06</v>
      </c>
      <c r="B69" s="7">
        <v>943.52986446888031</v>
      </c>
    </row>
    <row r="70" spans="1:13" hidden="1" x14ac:dyDescent="0.25">
      <c r="A70" s="5">
        <v>72.52</v>
      </c>
      <c r="B70" s="7">
        <v>984.94841624905951</v>
      </c>
    </row>
    <row r="71" spans="1:13" hidden="1" x14ac:dyDescent="0.25">
      <c r="A71" s="5">
        <v>73.039999999999992</v>
      </c>
      <c r="B71" s="7">
        <v>988.34505067102839</v>
      </c>
    </row>
    <row r="72" spans="1:13" hidden="1" x14ac:dyDescent="0.25">
      <c r="A72" s="5">
        <v>79.02</v>
      </c>
      <c r="B72" s="7">
        <v>1027.4063465236709</v>
      </c>
    </row>
    <row r="73" spans="1:13" hidden="1" x14ac:dyDescent="0.25">
      <c r="A73" s="8">
        <v>85</v>
      </c>
      <c r="B73" s="10">
        <v>1066.467642376314</v>
      </c>
    </row>
    <row r="74" spans="1:13" hidden="1" x14ac:dyDescent="0.25"/>
    <row r="75" spans="1:13" ht="31.5" hidden="1" x14ac:dyDescent="0.5">
      <c r="A75" s="1" t="s">
        <v>45</v>
      </c>
      <c r="B75" s="1"/>
    </row>
    <row r="76" spans="1:13" hidden="1" x14ac:dyDescent="0.25">
      <c r="A76" s="2"/>
      <c r="B76" s="28" t="s">
        <v>16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8"/>
    </row>
    <row r="77" spans="1:13" hidden="1" x14ac:dyDescent="0.25">
      <c r="A77" s="19" t="s">
        <v>17</v>
      </c>
      <c r="B77" s="29">
        <v>15</v>
      </c>
      <c r="C77" s="29">
        <v>14.5</v>
      </c>
      <c r="D77" s="29">
        <v>14</v>
      </c>
      <c r="E77" s="29">
        <v>13.5</v>
      </c>
      <c r="F77" s="29">
        <v>13</v>
      </c>
      <c r="G77" s="29">
        <v>12</v>
      </c>
      <c r="H77" s="29">
        <v>11</v>
      </c>
      <c r="I77" s="29">
        <v>10</v>
      </c>
      <c r="J77" s="29">
        <v>9</v>
      </c>
      <c r="K77" s="29">
        <v>8</v>
      </c>
      <c r="L77" s="29">
        <v>7</v>
      </c>
      <c r="M77" s="20">
        <v>6</v>
      </c>
    </row>
    <row r="78" spans="1:13" hidden="1" x14ac:dyDescent="0.25">
      <c r="A78" s="5">
        <v>55.1</v>
      </c>
      <c r="B78" s="6">
        <v>1.2187265111182539</v>
      </c>
      <c r="C78" s="6">
        <v>1.2691918136788709</v>
      </c>
      <c r="D78" s="6">
        <v>1.3245095189879741</v>
      </c>
      <c r="E78" s="6">
        <v>1.3857151339603939</v>
      </c>
      <c r="F78" s="6">
        <v>1.45382815824406</v>
      </c>
      <c r="G78" s="6">
        <v>1.614085158307893</v>
      </c>
      <c r="H78" s="6">
        <v>1.808257001162592</v>
      </c>
      <c r="I78" s="6">
        <v>2.0315815772846402</v>
      </c>
      <c r="J78" s="6">
        <v>2.2781971430683789</v>
      </c>
      <c r="K78" s="6">
        <v>2.56140519732365</v>
      </c>
      <c r="L78" s="6">
        <v>2.9217369944789868</v>
      </c>
      <c r="M78" s="7">
        <v>3.407384966379952</v>
      </c>
    </row>
    <row r="79" spans="1:13" hidden="1" x14ac:dyDescent="0.25">
      <c r="A79" s="5">
        <v>61.079999999999991</v>
      </c>
      <c r="B79" s="6">
        <v>1.2596382805107029</v>
      </c>
      <c r="C79" s="6">
        <v>1.3161056888565179</v>
      </c>
      <c r="D79" s="6">
        <v>1.378876716965485</v>
      </c>
      <c r="E79" s="6">
        <v>1.449030508305251</v>
      </c>
      <c r="F79" s="6">
        <v>1.527410236518151</v>
      </c>
      <c r="G79" s="6">
        <v>1.7094494048527209</v>
      </c>
      <c r="H79" s="6">
        <v>1.917960373240384</v>
      </c>
      <c r="I79" s="6">
        <v>2.1388602358113071</v>
      </c>
      <c r="J79" s="6">
        <v>2.373148208417037</v>
      </c>
      <c r="K79" s="6">
        <v>2.650070327321183</v>
      </c>
      <c r="L79" s="6">
        <v>3.0184760317902311</v>
      </c>
      <c r="M79" s="7">
        <v>3.526694785395541</v>
      </c>
    </row>
    <row r="80" spans="1:13" hidden="1" x14ac:dyDescent="0.25">
      <c r="A80" s="5">
        <v>67.06</v>
      </c>
      <c r="B80" s="6">
        <v>1.3067543349619819</v>
      </c>
      <c r="C80" s="6">
        <v>1.3709688258156929</v>
      </c>
      <c r="D80" s="6">
        <v>1.4433073236997951</v>
      </c>
      <c r="E80" s="6">
        <v>1.5248214082287579</v>
      </c>
      <c r="F80" s="6">
        <v>1.615946195945557</v>
      </c>
      <c r="G80" s="6">
        <v>1.822614382880861</v>
      </c>
      <c r="H80" s="6">
        <v>2.0392119352357598</v>
      </c>
      <c r="I80" s="6">
        <v>2.2398483379417051</v>
      </c>
      <c r="J80" s="6">
        <v>2.446198412966532</v>
      </c>
      <c r="K80" s="6">
        <v>2.7179535621788511</v>
      </c>
      <c r="L80" s="6">
        <v>3.1091726467448901</v>
      </c>
      <c r="M80" s="7">
        <v>3.657394284930517</v>
      </c>
    </row>
    <row r="81" spans="1:13" hidden="1" x14ac:dyDescent="0.25">
      <c r="A81" s="5">
        <v>72.52</v>
      </c>
      <c r="B81" s="6">
        <v>1.3497733412001049</v>
      </c>
      <c r="C81" s="6">
        <v>1.4210612552132</v>
      </c>
      <c r="D81" s="6">
        <v>1.502135268978948</v>
      </c>
      <c r="E81" s="6">
        <v>1.594021795115437</v>
      </c>
      <c r="F81" s="6">
        <v>1.696783376292319</v>
      </c>
      <c r="G81" s="6">
        <v>1.925938928036989</v>
      </c>
      <c r="H81" s="6">
        <v>2.1499198831445812</v>
      </c>
      <c r="I81" s="6">
        <v>2.3320548659738081</v>
      </c>
      <c r="J81" s="6">
        <v>2.51289642581607</v>
      </c>
      <c r="K81" s="6">
        <v>2.7799339070488962</v>
      </c>
      <c r="L81" s="6">
        <v>3.1919825995295779</v>
      </c>
      <c r="M81" s="7">
        <v>3.7767286105928859</v>
      </c>
    </row>
    <row r="82" spans="1:13" hidden="1" x14ac:dyDescent="0.25">
      <c r="A82" s="5">
        <v>73.039999999999992</v>
      </c>
      <c r="B82" s="6">
        <v>1.353180967981696</v>
      </c>
      <c r="C82" s="6">
        <v>1.424567848159044</v>
      </c>
      <c r="D82" s="6">
        <v>1.5055370062005571</v>
      </c>
      <c r="E82" s="6">
        <v>1.596988484942466</v>
      </c>
      <c r="F82" s="6">
        <v>1.698879444564128</v>
      </c>
      <c r="G82" s="6">
        <v>1.925096893301163</v>
      </c>
      <c r="H82" s="6">
        <v>2.146387049175277</v>
      </c>
      <c r="I82" s="6">
        <v>2.3289598584587741</v>
      </c>
      <c r="J82" s="6">
        <v>2.5134891308148499</v>
      </c>
      <c r="K82" s="6">
        <v>2.7854379623029111</v>
      </c>
      <c r="L82" s="6">
        <v>3.202361375766321</v>
      </c>
      <c r="M82" s="7">
        <v>3.79177201808844</v>
      </c>
    </row>
    <row r="83" spans="1:13" hidden="1" x14ac:dyDescent="0.25">
      <c r="A83" s="5">
        <v>79.02</v>
      </c>
      <c r="B83" s="6">
        <v>1.392368675969986</v>
      </c>
      <c r="C83" s="6">
        <v>1.4648936670362489</v>
      </c>
      <c r="D83" s="6">
        <v>1.5446569842490641</v>
      </c>
      <c r="E83" s="6">
        <v>1.6311054179532909</v>
      </c>
      <c r="F83" s="6">
        <v>1.722984229689932</v>
      </c>
      <c r="G83" s="6">
        <v>1.915413493839156</v>
      </c>
      <c r="H83" s="6">
        <v>2.1057594585282771</v>
      </c>
      <c r="I83" s="6">
        <v>2.2933672720358822</v>
      </c>
      <c r="J83" s="6">
        <v>2.52030523830082</v>
      </c>
      <c r="K83" s="6">
        <v>2.8487345977240799</v>
      </c>
      <c r="L83" s="6">
        <v>3.3217173024888589</v>
      </c>
      <c r="M83" s="7">
        <v>3.9647712042873109</v>
      </c>
    </row>
    <row r="84" spans="1:13" hidden="1" x14ac:dyDescent="0.25">
      <c r="A84" s="8">
        <v>85</v>
      </c>
      <c r="B84" s="9">
        <v>1.431556383958275</v>
      </c>
      <c r="C84" s="9">
        <v>1.505219485913454</v>
      </c>
      <c r="D84" s="9">
        <v>1.5837769622975719</v>
      </c>
      <c r="E84" s="9">
        <v>1.665222350964116</v>
      </c>
      <c r="F84" s="9">
        <v>1.7470890148157361</v>
      </c>
      <c r="G84" s="9">
        <v>1.9057300943771489</v>
      </c>
      <c r="H84" s="9">
        <v>2.0651318678812771</v>
      </c>
      <c r="I84" s="9">
        <v>2.2577746856129899</v>
      </c>
      <c r="J84" s="9">
        <v>2.52712134578679</v>
      </c>
      <c r="K84" s="9">
        <v>2.9120312331452491</v>
      </c>
      <c r="L84" s="9">
        <v>3.4410732292113981</v>
      </c>
      <c r="M84" s="10">
        <v>4.1377703904861827</v>
      </c>
    </row>
    <row r="85" spans="1:13" hidden="1" x14ac:dyDescent="0.25"/>
    <row r="86" spans="1:13" ht="31.5" hidden="1" x14ac:dyDescent="0.5">
      <c r="A86" s="1" t="s">
        <v>15</v>
      </c>
      <c r="B86" s="1"/>
    </row>
    <row r="87" spans="1:13" hidden="1" x14ac:dyDescent="0.25">
      <c r="A87" s="2"/>
      <c r="B87" s="18" t="s">
        <v>16</v>
      </c>
    </row>
    <row r="88" spans="1:13" hidden="1" x14ac:dyDescent="0.25">
      <c r="A88" s="19" t="s">
        <v>17</v>
      </c>
      <c r="B88" s="20">
        <v>14</v>
      </c>
    </row>
    <row r="89" spans="1:13" hidden="1" x14ac:dyDescent="0.25">
      <c r="A89" s="5">
        <v>55.1</v>
      </c>
      <c r="B89" s="7">
        <v>4.3587508041462259E-3</v>
      </c>
    </row>
    <row r="90" spans="1:13" hidden="1" x14ac:dyDescent="0.25">
      <c r="A90" s="5">
        <v>61.079999999999991</v>
      </c>
      <c r="B90" s="7">
        <v>5.0825063432166067E-3</v>
      </c>
    </row>
    <row r="91" spans="1:13" hidden="1" x14ac:dyDescent="0.25">
      <c r="A91" s="5">
        <v>67.06</v>
      </c>
      <c r="B91" s="7">
        <v>5.9714869997284908E-3</v>
      </c>
    </row>
    <row r="92" spans="1:13" hidden="1" x14ac:dyDescent="0.25">
      <c r="A92" s="5">
        <v>72.52</v>
      </c>
      <c r="B92" s="7">
        <v>6.7831649904567292E-3</v>
      </c>
    </row>
    <row r="93" spans="1:13" hidden="1" x14ac:dyDescent="0.25">
      <c r="A93" s="5">
        <v>73.039999999999992</v>
      </c>
      <c r="B93" s="7">
        <v>6.8268199492855473E-3</v>
      </c>
    </row>
    <row r="94" spans="1:13" hidden="1" x14ac:dyDescent="0.25">
      <c r="A94" s="5">
        <v>79.02</v>
      </c>
      <c r="B94" s="7">
        <v>7.3288519758169498E-3</v>
      </c>
    </row>
    <row r="95" spans="1:13" hidden="1" x14ac:dyDescent="0.25">
      <c r="A95" s="8">
        <v>85</v>
      </c>
      <c r="B95" s="10">
        <v>7.8308840023483539E-3</v>
      </c>
    </row>
    <row r="96" spans="1:13" hidden="1" x14ac:dyDescent="0.25"/>
    <row r="97" spans="1:5" ht="31.5" hidden="1" x14ac:dyDescent="0.5">
      <c r="A97" s="1" t="s">
        <v>18</v>
      </c>
      <c r="B97" s="1"/>
    </row>
    <row r="98" spans="1:5" hidden="1" x14ac:dyDescent="0.25">
      <c r="A98" s="2"/>
      <c r="B98" s="18" t="s">
        <v>16</v>
      </c>
    </row>
    <row r="99" spans="1:5" hidden="1" x14ac:dyDescent="0.25">
      <c r="A99" s="19" t="s">
        <v>17</v>
      </c>
      <c r="B99" s="20">
        <v>14</v>
      </c>
    </row>
    <row r="100" spans="1:5" hidden="1" x14ac:dyDescent="0.25">
      <c r="A100" s="5">
        <v>55.1</v>
      </c>
      <c r="B100" s="21">
        <v>1.175257368191633E-4</v>
      </c>
    </row>
    <row r="101" spans="1:5" hidden="1" x14ac:dyDescent="0.25">
      <c r="A101" s="5">
        <v>61.079999999999991</v>
      </c>
      <c r="B101" s="21">
        <v>1.147591354318447E-4</v>
      </c>
    </row>
    <row r="102" spans="1:5" hidden="1" x14ac:dyDescent="0.25">
      <c r="A102" s="5">
        <v>67.06</v>
      </c>
      <c r="B102" s="21">
        <v>1.120675226221615E-4</v>
      </c>
    </row>
    <row r="103" spans="1:5" hidden="1" x14ac:dyDescent="0.25">
      <c r="A103" s="5">
        <v>72.52</v>
      </c>
      <c r="B103" s="21">
        <v>1.0960996310027669E-4</v>
      </c>
    </row>
    <row r="104" spans="1:5" hidden="1" x14ac:dyDescent="0.25">
      <c r="A104" s="5">
        <v>73.039999999999992</v>
      </c>
      <c r="B104" s="21">
        <v>1.0946694284349451E-4</v>
      </c>
    </row>
    <row r="105" spans="1:5" hidden="1" x14ac:dyDescent="0.25">
      <c r="A105" s="5">
        <v>79.02</v>
      </c>
      <c r="B105" s="21">
        <v>1.078222098904995E-4</v>
      </c>
    </row>
    <row r="106" spans="1:5" hidden="1" x14ac:dyDescent="0.25">
      <c r="A106" s="8">
        <v>85</v>
      </c>
      <c r="B106" s="22">
        <v>1.061774769375046E-4</v>
      </c>
    </row>
    <row r="107" spans="1:5" hidden="1" x14ac:dyDescent="0.25"/>
    <row r="108" spans="1:5" ht="28.9" customHeight="1" x14ac:dyDescent="0.5">
      <c r="A108" s="1" t="s">
        <v>19</v>
      </c>
      <c r="B108" s="1"/>
    </row>
    <row r="109" spans="1:5" x14ac:dyDescent="0.25">
      <c r="A109" s="23"/>
      <c r="B109" s="24" t="s">
        <v>20</v>
      </c>
      <c r="C109" s="24"/>
      <c r="D109" s="24" t="s">
        <v>21</v>
      </c>
      <c r="E109" s="25"/>
    </row>
    <row r="110" spans="1:5" x14ac:dyDescent="0.25">
      <c r="A110" s="5" t="s">
        <v>22</v>
      </c>
      <c r="B110" s="26">
        <f ca="1">1000 * (FORECAST( B29, OFFSET(B89:B95,MATCH(B29,A89:A95,1)-1,0,2), OFFSET(A89:A95,MATCH(B29,A89:A95,1)-1,0,2) ))*B28</f>
        <v>4.8160471432242771</v>
      </c>
      <c r="C110" s="26" t="s">
        <v>23</v>
      </c>
      <c r="D110" s="26">
        <f ca="1">1000 * FORECAST( B29, OFFSET(B89:B95,MATCH(B29,A89:A95,1)-1,0,2), OFFSET(A89:A95,MATCH(B29,A89:A95,1)-1,0,2) )*B28 / 453592</f>
        <v>1.0617575140708561E-5</v>
      </c>
      <c r="E110" s="21" t="s">
        <v>24</v>
      </c>
    </row>
    <row r="111" spans="1:5" x14ac:dyDescent="0.25">
      <c r="A111" s="5" t="s">
        <v>25</v>
      </c>
      <c r="B111" s="26">
        <f ca="1">(FORECAST( B29, OFFSET(B67:B73,MATCH(B29,A67:A73,1)-1,0,2), OFFSET(A67:A73,MATCH(B29,A67:A73,1)-1,0,2) ))*B28 / 60</f>
        <v>11.655222925613868</v>
      </c>
      <c r="C111" s="26" t="s">
        <v>26</v>
      </c>
      <c r="D111" s="26">
        <f ca="1">(FORECAST( B29, OFFSET(B67:B73,MATCH(B29,A67:A73,1)-1,0,2), OFFSET(A67:A73,MATCH(B29,A67:A73,1)-1,0,2) ))*B28 * 0.00220462 / 60</f>
        <v>2.5695337566266848E-2</v>
      </c>
      <c r="E111" s="21" t="s">
        <v>27</v>
      </c>
    </row>
    <row r="112" spans="1:5" x14ac:dyDescent="0.25">
      <c r="A112" s="5" t="s">
        <v>28</v>
      </c>
      <c r="B112" s="26">
        <f ca="1">(FORECAST( B29, OFFSET(B45:B51,MATCH(B29,A45:A51,1)-1,0,2), OFFSET(A45:A51,MATCH(B29,A45:A51,1)-1,0,2) ))*B28 / 60</f>
        <v>15.8631646752414</v>
      </c>
      <c r="C112" s="26" t="s">
        <v>26</v>
      </c>
      <c r="D112" s="26">
        <f ca="1">(FORECAST( B29, OFFSET(B45:B51,MATCH(B29,A45:A51,1)-1,0,2), OFFSET(A45:A51,MATCH(B29,A45:A51,1)-1,0,2) ))*B28 * 0.00220462 / 60</f>
        <v>3.4972250106330691E-2</v>
      </c>
      <c r="E112" s="21" t="s">
        <v>27</v>
      </c>
    </row>
    <row r="113" spans="1:13" x14ac:dyDescent="0.25">
      <c r="A113" s="8" t="s">
        <v>29</v>
      </c>
      <c r="B113" s="27">
        <f ca="1">FORECAST( B29, OFFSET(B100:B106,MATCH(B29,A100:A106,1)-1,0,2), OFFSET(A100:A106,MATCH(B29,A100:A106,1)-1,0,2) )</f>
        <v>1.0960996310027669E-4</v>
      </c>
      <c r="C113" s="27" t="s">
        <v>30</v>
      </c>
      <c r="D113" s="27">
        <f ca="1">FORECAST( B29, OFFSET(B100:B106,MATCH(B29,A100:A106,1)-1,0,2), OFFSET(A100:A106,MATCH(B29,A100:A106,1)-1,0,2) )</f>
        <v>1.0960996310027669E-4</v>
      </c>
      <c r="E113" s="22" t="s">
        <v>30</v>
      </c>
    </row>
    <row r="116" spans="1:13" ht="31.5" hidden="1" x14ac:dyDescent="0.5">
      <c r="A116" s="1" t="s">
        <v>31</v>
      </c>
      <c r="B116" s="1"/>
    </row>
    <row r="117" spans="1:13" hidden="1" x14ac:dyDescent="0.25">
      <c r="A117" s="2"/>
      <c r="B117" s="28" t="s">
        <v>16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18"/>
    </row>
    <row r="118" spans="1:13" hidden="1" x14ac:dyDescent="0.25">
      <c r="A118" s="19" t="s">
        <v>17</v>
      </c>
      <c r="B118" s="29">
        <v>15</v>
      </c>
      <c r="C118" s="29">
        <v>14.5</v>
      </c>
      <c r="D118" s="29">
        <v>14</v>
      </c>
      <c r="E118" s="29">
        <v>13.5</v>
      </c>
      <c r="F118" s="29">
        <v>13</v>
      </c>
      <c r="G118" s="29">
        <v>12</v>
      </c>
      <c r="H118" s="29">
        <v>11</v>
      </c>
      <c r="I118" s="29">
        <v>10</v>
      </c>
      <c r="J118" s="29">
        <v>9</v>
      </c>
      <c r="K118" s="29">
        <v>8</v>
      </c>
      <c r="L118" s="29">
        <v>7</v>
      </c>
      <c r="M118" s="20">
        <v>6</v>
      </c>
    </row>
    <row r="119" spans="1:13" hidden="1" x14ac:dyDescent="0.25">
      <c r="A119" s="5">
        <v>55.1</v>
      </c>
      <c r="B119" s="26">
        <v>0.94304095291706092</v>
      </c>
      <c r="C119" s="26">
        <v>0.97895348096642265</v>
      </c>
      <c r="D119" s="26">
        <v>1.0178005281524329</v>
      </c>
      <c r="E119" s="26">
        <v>1.0605998737813029</v>
      </c>
      <c r="F119" s="26">
        <v>1.1085211812835329</v>
      </c>
      <c r="G119" s="26">
        <v>1.225167756251359</v>
      </c>
      <c r="H119" s="26">
        <v>1.380135242985246</v>
      </c>
      <c r="I119" s="26">
        <v>1.5882487774028391</v>
      </c>
      <c r="J119" s="26">
        <v>1.8667636414101261</v>
      </c>
      <c r="K119" s="26">
        <v>2.2353652629014231</v>
      </c>
      <c r="L119" s="26">
        <v>2.716169215759372</v>
      </c>
      <c r="M119" s="21">
        <v>3.3337212198549468</v>
      </c>
    </row>
    <row r="120" spans="1:13" hidden="1" x14ac:dyDescent="0.25">
      <c r="A120" s="5">
        <v>61.079999999999991</v>
      </c>
      <c r="B120" s="26">
        <v>0.9654775138808479</v>
      </c>
      <c r="C120" s="26">
        <v>1.0017162577687571</v>
      </c>
      <c r="D120" s="26">
        <v>1.041308807846129</v>
      </c>
      <c r="E120" s="26">
        <v>1.085338305494945</v>
      </c>
      <c r="F120" s="26">
        <v>1.1350397762214719</v>
      </c>
      <c r="G120" s="26">
        <v>1.257158159554024</v>
      </c>
      <c r="H120" s="26">
        <v>1.4205818443792619</v>
      </c>
      <c r="I120" s="26">
        <v>1.6406588632209811</v>
      </c>
      <c r="J120" s="26">
        <v>1.935167394591313</v>
      </c>
      <c r="K120" s="26">
        <v>2.3243157629907221</v>
      </c>
      <c r="L120" s="26">
        <v>2.830742438907996</v>
      </c>
      <c r="M120" s="21">
        <v>3.479516038820254</v>
      </c>
    </row>
    <row r="121" spans="1:13" hidden="1" x14ac:dyDescent="0.25">
      <c r="A121" s="5">
        <v>67.06</v>
      </c>
      <c r="B121" s="26">
        <v>0.9887613235883882</v>
      </c>
      <c r="C121" s="26">
        <v>1.0255772075551479</v>
      </c>
      <c r="D121" s="26">
        <v>1.066199568060705</v>
      </c>
      <c r="E121" s="26">
        <v>1.1117769085628051</v>
      </c>
      <c r="F121" s="26">
        <v>1.1636096166434839</v>
      </c>
      <c r="G121" s="26">
        <v>1.292002106490024</v>
      </c>
      <c r="H121" s="26">
        <v>1.464817820741946</v>
      </c>
      <c r="I121" s="26">
        <v>1.697927688529191</v>
      </c>
      <c r="J121" s="26">
        <v>2.0096327849700359</v>
      </c>
      <c r="K121" s="26">
        <v>2.420664331171094</v>
      </c>
      <c r="L121" s="26">
        <v>2.954183694227297</v>
      </c>
      <c r="M121" s="21">
        <v>3.635782387221913</v>
      </c>
    </row>
    <row r="122" spans="1:13" hidden="1" x14ac:dyDescent="0.25">
      <c r="A122" s="5">
        <v>72.52</v>
      </c>
      <c r="B122" s="26">
        <v>1.010020454190925</v>
      </c>
      <c r="C122" s="26">
        <v>1.0473632921427229</v>
      </c>
      <c r="D122" s="26">
        <v>1.088925914343577</v>
      </c>
      <c r="E122" s="26">
        <v>1.135916502668243</v>
      </c>
      <c r="F122" s="26">
        <v>1.1896951231157551</v>
      </c>
      <c r="G122" s="26">
        <v>1.3238161449968071</v>
      </c>
      <c r="H122" s="26">
        <v>1.5052071904643951</v>
      </c>
      <c r="I122" s="26">
        <v>1.7502166159845141</v>
      </c>
      <c r="J122" s="26">
        <v>2.0776229240114792</v>
      </c>
      <c r="K122" s="26">
        <v>2.508634762987954</v>
      </c>
      <c r="L122" s="26">
        <v>3.0668909273449212</v>
      </c>
      <c r="M122" s="21">
        <v>3.7784603575016882</v>
      </c>
    </row>
    <row r="123" spans="1:13" hidden="1" x14ac:dyDescent="0.25">
      <c r="A123" s="5">
        <v>73.039999999999992</v>
      </c>
      <c r="B123" s="26">
        <v>1.012097023572875</v>
      </c>
      <c r="C123" s="26">
        <v>1.0495167656638871</v>
      </c>
      <c r="D123" s="26">
        <v>1.0912016077686071</v>
      </c>
      <c r="E123" s="26">
        <v>1.138365415420552</v>
      </c>
      <c r="F123" s="26">
        <v>1.1923739382775209</v>
      </c>
      <c r="G123" s="26">
        <v>1.3271475488590649</v>
      </c>
      <c r="H123" s="26">
        <v>1.5094861192610001</v>
      </c>
      <c r="I123" s="26">
        <v>1.7557834752194219</v>
      </c>
      <c r="J123" s="26">
        <v>2.0848635884587439</v>
      </c>
      <c r="K123" s="26">
        <v>2.5179805766917309</v>
      </c>
      <c r="L123" s="26">
        <v>3.078818703619465</v>
      </c>
      <c r="M123" s="21">
        <v>3.7934923789313522</v>
      </c>
    </row>
    <row r="124" spans="1:13" hidden="1" x14ac:dyDescent="0.25">
      <c r="A124" s="5">
        <v>79.02</v>
      </c>
      <c r="B124" s="26">
        <v>1.0359775714652979</v>
      </c>
      <c r="C124" s="26">
        <v>1.0742817111572729</v>
      </c>
      <c r="D124" s="26">
        <v>1.117372082156451</v>
      </c>
      <c r="E124" s="26">
        <v>1.1665279120721139</v>
      </c>
      <c r="F124" s="26">
        <v>1.22318031263783</v>
      </c>
      <c r="G124" s="26">
        <v>1.365458693275031</v>
      </c>
      <c r="H124" s="26">
        <v>1.558693800421963</v>
      </c>
      <c r="I124" s="26">
        <v>1.819802356420863</v>
      </c>
      <c r="J124" s="26">
        <v>2.168131229602297</v>
      </c>
      <c r="K124" s="26">
        <v>2.6254574342851722</v>
      </c>
      <c r="L124" s="26">
        <v>3.215988130776716</v>
      </c>
      <c r="M124" s="21">
        <v>3.9663606253724861</v>
      </c>
    </row>
    <row r="125" spans="1:13" hidden="1" x14ac:dyDescent="0.25">
      <c r="A125" s="8">
        <v>85</v>
      </c>
      <c r="B125" s="27">
        <v>1.059858119357721</v>
      </c>
      <c r="C125" s="27">
        <v>1.0990466566506589</v>
      </c>
      <c r="D125" s="27">
        <v>1.143542556544294</v>
      </c>
      <c r="E125" s="27">
        <v>1.194690408723676</v>
      </c>
      <c r="F125" s="27">
        <v>1.2539866869981391</v>
      </c>
      <c r="G125" s="27">
        <v>1.4037698376909979</v>
      </c>
      <c r="H125" s="27">
        <v>1.6079014815829249</v>
      </c>
      <c r="I125" s="27">
        <v>1.883821237622304</v>
      </c>
      <c r="J125" s="27">
        <v>2.2513988707458501</v>
      </c>
      <c r="K125" s="27">
        <v>2.732934291878613</v>
      </c>
      <c r="L125" s="27">
        <v>3.3531575579339692</v>
      </c>
      <c r="M125" s="22">
        <v>4.1392288718136214</v>
      </c>
    </row>
    <row r="126" spans="1:13" hidden="1" x14ac:dyDescent="0.25"/>
    <row r="127" spans="1:13" ht="28.9" customHeight="1" x14ac:dyDescent="0.5">
      <c r="A127" s="1" t="s">
        <v>32</v>
      </c>
      <c r="B127" s="1"/>
    </row>
    <row r="128" spans="1:13" x14ac:dyDescent="0.25">
      <c r="A128" s="23" t="s">
        <v>16</v>
      </c>
      <c r="B128" s="25" t="s">
        <v>33</v>
      </c>
    </row>
    <row r="129" spans="1:2" x14ac:dyDescent="0.25">
      <c r="A129" s="5">
        <v>15</v>
      </c>
      <c r="B129" s="21">
        <f ca="1">(FORECAST( B29, OFFSET(B119:B125,MATCH(B29,A119:A125,1)-1,0,2), OFFSET(A119:A125,MATCH(B29,A119:A125,1)-1,0,2) )) / 1000</f>
        <v>1.0100204541909248E-3</v>
      </c>
    </row>
    <row r="130" spans="1:2" x14ac:dyDescent="0.25">
      <c r="A130" s="5">
        <v>14.5</v>
      </c>
      <c r="B130" s="21">
        <f ca="1">(FORECAST( B29, OFFSET(C119:C125,MATCH(B29,A119:A125,1)-1,0,2), OFFSET(A119:A125,MATCH(B29,A119:A125,1)-1,0,2) )) / 1000</f>
        <v>1.0473632921427227E-3</v>
      </c>
    </row>
    <row r="131" spans="1:2" x14ac:dyDescent="0.25">
      <c r="A131" s="5">
        <v>14</v>
      </c>
      <c r="B131" s="21">
        <f ca="1">(FORECAST( B29, OFFSET(D119:D125,MATCH(B29,A119:A125,1)-1,0,2), OFFSET(A119:A125,MATCH(B29,A119:A125,1)-1,0,2) )) / 1000</f>
        <v>1.0889259143435769E-3</v>
      </c>
    </row>
    <row r="132" spans="1:2" x14ac:dyDescent="0.25">
      <c r="A132" s="5">
        <v>13.5</v>
      </c>
      <c r="B132" s="21">
        <f ca="1">(FORECAST( B29, OFFSET(E119:E125,MATCH(B29,A119:A125,1)-1,0,2), OFFSET(A119:A125,MATCH(B29,A119:A125,1)-1,0,2) )) / 1000</f>
        <v>1.135916502668243E-3</v>
      </c>
    </row>
    <row r="133" spans="1:2" x14ac:dyDescent="0.25">
      <c r="A133" s="5">
        <v>13</v>
      </c>
      <c r="B133" s="21">
        <f ca="1">(FORECAST( B29, OFFSET(F119:F125,MATCH(B29,A119:A125,1)-1,0,2), OFFSET(A119:A125,MATCH(B29,A119:A125,1)-1,0,2) )) / 1000</f>
        <v>1.1896951231157549E-3</v>
      </c>
    </row>
    <row r="134" spans="1:2" x14ac:dyDescent="0.25">
      <c r="A134" s="5">
        <v>12</v>
      </c>
      <c r="B134" s="21">
        <f ca="1">(FORECAST( B29, OFFSET(G119:G125,MATCH(B29,A119:A125,1)-1,0,2), OFFSET(A119:A125,MATCH(B29,A119:A125,1)-1,0,2) )) / 1000</f>
        <v>1.3238161449968073E-3</v>
      </c>
    </row>
    <row r="135" spans="1:2" x14ac:dyDescent="0.25">
      <c r="A135" s="5">
        <v>11</v>
      </c>
      <c r="B135" s="21">
        <f ca="1">(FORECAST( B29, OFFSET(H119:H125,MATCH(B29,A119:A125,1)-1,0,2), OFFSET(A119:A125,MATCH(B29,A119:A125,1)-1,0,2) )) / 1000</f>
        <v>1.5052071904643948E-3</v>
      </c>
    </row>
    <row r="136" spans="1:2" x14ac:dyDescent="0.25">
      <c r="A136" s="5">
        <v>10</v>
      </c>
      <c r="B136" s="21">
        <f ca="1">(FORECAST( B29, OFFSET(I119:I125,MATCH(B29,A119:A125,1)-1,0,2), OFFSET(A119:A125,MATCH(B29,A119:A125,1)-1,0,2) )) / 1000</f>
        <v>1.750216615984514E-3</v>
      </c>
    </row>
    <row r="137" spans="1:2" x14ac:dyDescent="0.25">
      <c r="A137" s="5">
        <v>9</v>
      </c>
      <c r="B137" s="21">
        <f ca="1">(FORECAST( B29, OFFSET(J119:J125,MATCH(B29,A119:A125,1)-1,0,2), OFFSET(A119:A125,MATCH(B29,A119:A125,1)-1,0,2) )) / 1000</f>
        <v>2.0776229240114788E-3</v>
      </c>
    </row>
    <row r="138" spans="1:2" x14ac:dyDescent="0.25">
      <c r="A138" s="5">
        <v>8</v>
      </c>
      <c r="B138" s="21">
        <f ca="1">(FORECAST( B29, OFFSET(K119:K125,MATCH(B29,A119:A125,1)-1,0,2), OFFSET(A119:A125,MATCH(B29,A119:A125,1)-1,0,2) )) / 1000</f>
        <v>2.5086347629879541E-3</v>
      </c>
    </row>
    <row r="139" spans="1:2" x14ac:dyDescent="0.25">
      <c r="A139" s="5">
        <v>7</v>
      </c>
      <c r="B139" s="21">
        <f ca="1">(FORECAST( B29, OFFSET(L119:L125,MATCH(B29,A119:A125,1)-1,0,2), OFFSET(A119:A125,MATCH(B29,A119:A125,1)-1,0,2) )) / 1000</f>
        <v>3.0668909273449214E-3</v>
      </c>
    </row>
    <row r="140" spans="1:2" x14ac:dyDescent="0.25">
      <c r="A140" s="8">
        <v>6</v>
      </c>
      <c r="B140" s="22">
        <f ca="1">(FORECAST( B29, OFFSET(M119:M125,MATCH(B29,A119:A125,1)-1,0,2), OFFSET(A119:A125,MATCH(B29,A119:A125,1)-1,0,2) )) / 1000</f>
        <v>3.778460357501688E-3</v>
      </c>
    </row>
    <row r="142" spans="1:2" x14ac:dyDescent="0.25">
      <c r="A142" t="s">
        <v>46</v>
      </c>
    </row>
    <row r="144" spans="1:2" ht="28.9" customHeight="1" x14ac:dyDescent="0.5">
      <c r="A144" s="1" t="s">
        <v>34</v>
      </c>
      <c r="B144" s="1"/>
    </row>
    <row r="145" spans="1:2" x14ac:dyDescent="0.25">
      <c r="A145" s="23" t="s">
        <v>17</v>
      </c>
      <c r="B145" s="25" t="s">
        <v>35</v>
      </c>
    </row>
    <row r="146" spans="1:2" x14ac:dyDescent="0.25">
      <c r="A146" s="5">
        <v>85</v>
      </c>
      <c r="B146" s="7">
        <v>1</v>
      </c>
    </row>
    <row r="147" spans="1:2" x14ac:dyDescent="0.25">
      <c r="A147" s="5">
        <v>79.02</v>
      </c>
      <c r="B147" s="7">
        <v>1</v>
      </c>
    </row>
    <row r="148" spans="1:2" x14ac:dyDescent="0.25">
      <c r="A148" s="5">
        <v>73.039999999999992</v>
      </c>
      <c r="B148" s="7">
        <v>1</v>
      </c>
    </row>
    <row r="149" spans="1:2" x14ac:dyDescent="0.25">
      <c r="A149" s="5">
        <v>72.52</v>
      </c>
      <c r="B149" s="7">
        <v>1</v>
      </c>
    </row>
    <row r="150" spans="1:2" x14ac:dyDescent="0.25">
      <c r="A150" s="5">
        <v>67.06</v>
      </c>
      <c r="B150" s="7">
        <v>1</v>
      </c>
    </row>
    <row r="151" spans="1:2" x14ac:dyDescent="0.25">
      <c r="A151" s="5">
        <v>61.08</v>
      </c>
      <c r="B151" s="7">
        <v>1</v>
      </c>
    </row>
    <row r="152" spans="1:2" x14ac:dyDescent="0.25">
      <c r="A152" s="8">
        <v>55.1</v>
      </c>
      <c r="B152" s="10">
        <v>1</v>
      </c>
    </row>
    <row r="154" spans="1:2" ht="28.9" customHeight="1" x14ac:dyDescent="0.5">
      <c r="A154" s="1" t="s">
        <v>36</v>
      </c>
      <c r="B154" s="1"/>
    </row>
    <row r="155" spans="1:2" x14ac:dyDescent="0.25">
      <c r="A155" s="23" t="s">
        <v>17</v>
      </c>
      <c r="B155" s="25" t="s">
        <v>35</v>
      </c>
    </row>
    <row r="156" spans="1:2" x14ac:dyDescent="0.25">
      <c r="A156" s="5">
        <v>85</v>
      </c>
      <c r="B156" s="7">
        <v>1</v>
      </c>
    </row>
    <row r="157" spans="1:2" x14ac:dyDescent="0.25">
      <c r="A157" s="5">
        <v>79.02</v>
      </c>
      <c r="B157" s="7">
        <v>1</v>
      </c>
    </row>
    <row r="158" spans="1:2" x14ac:dyDescent="0.25">
      <c r="A158" s="5">
        <v>73.039999999999992</v>
      </c>
      <c r="B158" s="7">
        <v>1</v>
      </c>
    </row>
    <row r="159" spans="1:2" x14ac:dyDescent="0.25">
      <c r="A159" s="5">
        <v>72.52</v>
      </c>
      <c r="B159" s="7">
        <v>1</v>
      </c>
    </row>
    <row r="160" spans="1:2" x14ac:dyDescent="0.25">
      <c r="A160" s="5">
        <v>67.06</v>
      </c>
      <c r="B160" s="7">
        <v>1</v>
      </c>
    </row>
    <row r="161" spans="1:2" x14ac:dyDescent="0.25">
      <c r="A161" s="5">
        <v>61.08</v>
      </c>
      <c r="B161" s="7">
        <v>1</v>
      </c>
    </row>
    <row r="162" spans="1:2" x14ac:dyDescent="0.25">
      <c r="A162" s="8">
        <v>55.1</v>
      </c>
      <c r="B162" s="10">
        <v>1</v>
      </c>
    </row>
    <row r="164" spans="1:2" ht="28.9" customHeight="1" x14ac:dyDescent="0.5">
      <c r="A164" s="1" t="s">
        <v>37</v>
      </c>
      <c r="B164" s="1"/>
    </row>
    <row r="165" spans="1:2" x14ac:dyDescent="0.25">
      <c r="A165" s="23" t="s">
        <v>17</v>
      </c>
      <c r="B165" s="25" t="s">
        <v>35</v>
      </c>
    </row>
    <row r="166" spans="1:2" x14ac:dyDescent="0.25">
      <c r="A166" s="5">
        <v>85</v>
      </c>
      <c r="B166" s="7">
        <v>1</v>
      </c>
    </row>
    <row r="167" spans="1:2" x14ac:dyDescent="0.25">
      <c r="A167" s="5">
        <v>79.02</v>
      </c>
      <c r="B167" s="7">
        <v>1</v>
      </c>
    </row>
    <row r="168" spans="1:2" x14ac:dyDescent="0.25">
      <c r="A168" s="5">
        <v>73.039999999999992</v>
      </c>
      <c r="B168" s="7">
        <v>1</v>
      </c>
    </row>
    <row r="169" spans="1:2" x14ac:dyDescent="0.25">
      <c r="A169" s="5">
        <v>72.52</v>
      </c>
      <c r="B169" s="7">
        <v>1</v>
      </c>
    </row>
    <row r="170" spans="1:2" x14ac:dyDescent="0.25">
      <c r="A170" s="5">
        <v>67.06</v>
      </c>
      <c r="B170" s="7">
        <v>1</v>
      </c>
    </row>
    <row r="171" spans="1:2" x14ac:dyDescent="0.25">
      <c r="A171" s="5">
        <v>61.08</v>
      </c>
      <c r="B171" s="7">
        <v>1</v>
      </c>
    </row>
    <row r="172" spans="1:2" x14ac:dyDescent="0.25">
      <c r="A172" s="8">
        <v>55.1</v>
      </c>
      <c r="B172" s="10">
        <v>1</v>
      </c>
    </row>
    <row r="174" spans="1:2" ht="28.9" customHeight="1" x14ac:dyDescent="0.5">
      <c r="A174" s="1" t="s">
        <v>38</v>
      </c>
      <c r="B174" s="1"/>
    </row>
    <row r="175" spans="1:2" x14ac:dyDescent="0.25">
      <c r="A175" s="23" t="s">
        <v>17</v>
      </c>
      <c r="B175" s="25" t="s">
        <v>35</v>
      </c>
    </row>
    <row r="176" spans="1:2" x14ac:dyDescent="0.25">
      <c r="A176" s="5">
        <v>85</v>
      </c>
      <c r="B176" s="7">
        <v>1</v>
      </c>
    </row>
    <row r="177" spans="1:2" x14ac:dyDescent="0.25">
      <c r="A177" s="5">
        <v>80.016666666666666</v>
      </c>
      <c r="B177" s="7">
        <v>1</v>
      </c>
    </row>
    <row r="178" spans="1:2" x14ac:dyDescent="0.25">
      <c r="A178" s="5">
        <v>75.033333333333331</v>
      </c>
      <c r="B178" s="7">
        <v>1</v>
      </c>
    </row>
    <row r="179" spans="1:2" x14ac:dyDescent="0.25">
      <c r="A179" s="5">
        <v>72.52</v>
      </c>
      <c r="B179" s="7">
        <v>1</v>
      </c>
    </row>
    <row r="180" spans="1:2" x14ac:dyDescent="0.25">
      <c r="A180" s="5">
        <v>70.05</v>
      </c>
      <c r="B180" s="7">
        <v>1</v>
      </c>
    </row>
    <row r="181" spans="1:2" x14ac:dyDescent="0.25">
      <c r="A181" s="5">
        <v>65.066666666666663</v>
      </c>
      <c r="B181" s="7">
        <v>1</v>
      </c>
    </row>
    <row r="182" spans="1:2" x14ac:dyDescent="0.25">
      <c r="A182" s="5">
        <v>60.083333333333343</v>
      </c>
      <c r="B182" s="7">
        <v>1</v>
      </c>
    </row>
    <row r="183" spans="1:2" x14ac:dyDescent="0.25">
      <c r="A183" s="8">
        <v>55.1</v>
      </c>
      <c r="B183" s="10">
        <v>1</v>
      </c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43.511299999999999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20</v>
      </c>
      <c r="B34" s="7">
        <v>1.873698316051952E-3</v>
      </c>
    </row>
    <row r="35" spans="1:2" hidden="1" x14ac:dyDescent="0.25">
      <c r="A35" s="5">
        <v>30</v>
      </c>
      <c r="B35" s="7">
        <v>2.4325557454115631E-3</v>
      </c>
    </row>
    <row r="36" spans="1:2" hidden="1" x14ac:dyDescent="0.25">
      <c r="A36" s="5">
        <v>40</v>
      </c>
      <c r="B36" s="7">
        <v>3.069122556043359E-3</v>
      </c>
    </row>
    <row r="37" spans="1:2" hidden="1" x14ac:dyDescent="0.25">
      <c r="A37" s="5">
        <v>50</v>
      </c>
      <c r="B37" s="7">
        <v>3.8895640144097909E-3</v>
      </c>
    </row>
    <row r="38" spans="1:2" hidden="1" x14ac:dyDescent="0.25">
      <c r="A38" s="5">
        <v>60.000000000000007</v>
      </c>
      <c r="B38" s="7">
        <v>4.9219546527428902E-3</v>
      </c>
    </row>
    <row r="39" spans="1:2" hidden="1" x14ac:dyDescent="0.25">
      <c r="A39" s="8">
        <v>70</v>
      </c>
      <c r="B39" s="10">
        <v>6.4085443793513892E-3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20</v>
      </c>
      <c r="B44" s="21">
        <v>1.2425481208200111E-4</v>
      </c>
    </row>
    <row r="45" spans="1:2" hidden="1" x14ac:dyDescent="0.25">
      <c r="A45" s="5">
        <v>30</v>
      </c>
      <c r="B45" s="21">
        <v>1.2656666440621079E-4</v>
      </c>
    </row>
    <row r="46" spans="1:2" hidden="1" x14ac:dyDescent="0.25">
      <c r="A46" s="5">
        <v>40</v>
      </c>
      <c r="B46" s="21">
        <v>1.239562882863046E-4</v>
      </c>
    </row>
    <row r="47" spans="1:2" hidden="1" x14ac:dyDescent="0.25">
      <c r="A47" s="5">
        <v>50</v>
      </c>
      <c r="B47" s="21">
        <v>1.199524123116154E-4</v>
      </c>
    </row>
    <row r="48" spans="1:2" hidden="1" x14ac:dyDescent="0.25">
      <c r="A48" s="5">
        <v>60.000000000000007</v>
      </c>
      <c r="B48" s="21">
        <v>1.15245246106503E-4</v>
      </c>
    </row>
    <row r="49" spans="1:13" hidden="1" x14ac:dyDescent="0.25">
      <c r="A49" s="8">
        <v>70</v>
      </c>
      <c r="B49" s="22">
        <v>1.107442213411465E-4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(0.00335720416531956)*B29</f>
        <v>2.3836149573768877</v>
      </c>
      <c r="C53" s="26" t="s">
        <v>23</v>
      </c>
      <c r="D53" s="26">
        <f>1000 * 0.00335720416531956*B29 / 453592</f>
        <v>5.2549757433484002E-6</v>
      </c>
      <c r="E53" s="21" t="s">
        <v>24</v>
      </c>
    </row>
    <row r="54" spans="1:13" x14ac:dyDescent="0.25">
      <c r="A54" s="5" t="s">
        <v>25</v>
      </c>
      <c r="B54" s="26">
        <f>(743.60373903059)*B29 / 60</f>
        <v>8.7993109118619817</v>
      </c>
      <c r="C54" s="26" t="s">
        <v>26</v>
      </c>
      <c r="D54" s="26">
        <f>(743.60373903059)*B29 * 0.00220462 / 60</f>
        <v>1.9399136822509159E-2</v>
      </c>
      <c r="E54" s="21" t="s">
        <v>27</v>
      </c>
    </row>
    <row r="55" spans="1:13" x14ac:dyDescent="0.25">
      <c r="A55" s="5" t="s">
        <v>28</v>
      </c>
      <c r="B55" s="26">
        <f>(1376.0186418922)*B29 / 60</f>
        <v>16.282887262391036</v>
      </c>
      <c r="C55" s="26" t="s">
        <v>26</v>
      </c>
      <c r="D55" s="26">
        <f>(1376.0186418922)*B29 * 0.00220462 / 60</f>
        <v>3.5897578916412522E-2</v>
      </c>
      <c r="E55" s="21" t="s">
        <v>27</v>
      </c>
    </row>
    <row r="56" spans="1:13" x14ac:dyDescent="0.25">
      <c r="A56" s="8" t="s">
        <v>29</v>
      </c>
      <c r="B56" s="27">
        <f>0.000122550407315311</f>
        <v>1.2255040731531101E-4</v>
      </c>
      <c r="C56" s="27" t="s">
        <v>30</v>
      </c>
      <c r="D56" s="27">
        <f>0.000122550407315311</f>
        <v>1.2255040731531101E-4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6</v>
      </c>
      <c r="C61" s="29">
        <v>7</v>
      </c>
      <c r="D61" s="29">
        <v>8</v>
      </c>
      <c r="E61" s="29">
        <v>9</v>
      </c>
      <c r="F61" s="29">
        <v>10</v>
      </c>
      <c r="G61" s="29">
        <v>11</v>
      </c>
      <c r="H61" s="29">
        <v>12</v>
      </c>
      <c r="I61" s="29">
        <v>13</v>
      </c>
      <c r="J61" s="29">
        <v>13.5</v>
      </c>
      <c r="K61" s="29">
        <v>14</v>
      </c>
      <c r="L61" s="29">
        <v>14.5</v>
      </c>
      <c r="M61" s="20">
        <v>15</v>
      </c>
    </row>
    <row r="62" spans="1:13" hidden="1" x14ac:dyDescent="0.25">
      <c r="A62" s="5">
        <v>20</v>
      </c>
      <c r="B62" s="26">
        <v>2.6984766037407479</v>
      </c>
      <c r="C62" s="26">
        <v>2.233530094570237</v>
      </c>
      <c r="D62" s="26">
        <v>1.874781447266489</v>
      </c>
      <c r="E62" s="26">
        <v>1.600754117690264</v>
      </c>
      <c r="F62" s="26">
        <v>1.3924017076906481</v>
      </c>
      <c r="G62" s="26">
        <v>1.2331079651050489</v>
      </c>
      <c r="H62" s="26">
        <v>1.1086867837592169</v>
      </c>
      <c r="I62" s="26">
        <v>1.007382203467224</v>
      </c>
      <c r="J62" s="26">
        <v>0.9623893942019992</v>
      </c>
      <c r="K62" s="26">
        <v>0.91986841003147313</v>
      </c>
      <c r="L62" s="26">
        <v>0.87903323449161874</v>
      </c>
      <c r="M62" s="21">
        <v>0.83924973524269308</v>
      </c>
    </row>
    <row r="63" spans="1:13" hidden="1" x14ac:dyDescent="0.25">
      <c r="A63" s="5">
        <v>30</v>
      </c>
      <c r="B63" s="26">
        <v>2.828907086157606</v>
      </c>
      <c r="C63" s="26">
        <v>2.3269631337579422</v>
      </c>
      <c r="D63" s="26">
        <v>1.9394746350580581</v>
      </c>
      <c r="E63" s="26">
        <v>1.6440906368783319</v>
      </c>
      <c r="F63" s="26">
        <v>1.4208903320274731</v>
      </c>
      <c r="G63" s="26">
        <v>1.2523830593025129</v>
      </c>
      <c r="H63" s="26">
        <v>1.123508303488814</v>
      </c>
      <c r="I63" s="26">
        <v>1.0216356953600809</v>
      </c>
      <c r="J63" s="26">
        <v>0.97754269933804083</v>
      </c>
      <c r="K63" s="26">
        <v>0.9365650116783345</v>
      </c>
      <c r="L63" s="26">
        <v>0.89780731478689224</v>
      </c>
      <c r="M63" s="21">
        <v>0.86052617519392349</v>
      </c>
    </row>
    <row r="64" spans="1:13" hidden="1" x14ac:dyDescent="0.25">
      <c r="A64" s="5">
        <v>40</v>
      </c>
      <c r="B64" s="26">
        <v>3.0092027868500031</v>
      </c>
      <c r="C64" s="26">
        <v>2.4640586976858079</v>
      </c>
      <c r="D64" s="26">
        <v>2.042040159863773</v>
      </c>
      <c r="E64" s="26">
        <v>1.7199218111638961</v>
      </c>
      <c r="F64" s="26">
        <v>1.476908435354509</v>
      </c>
      <c r="G64" s="26">
        <v>1.294634962192261</v>
      </c>
      <c r="H64" s="26">
        <v>1.1571664674221429</v>
      </c>
      <c r="I64" s="26">
        <v>1.050998172777474</v>
      </c>
      <c r="J64" s="26">
        <v>1.0060958503375279</v>
      </c>
      <c r="K64" s="26">
        <v>0.96505544597989856</v>
      </c>
      <c r="L64" s="26">
        <v>0.92687234098046556</v>
      </c>
      <c r="M64" s="21">
        <v>0.89069380073938687</v>
      </c>
    </row>
    <row r="65" spans="1:13" hidden="1" x14ac:dyDescent="0.25">
      <c r="A65" s="5">
        <v>50</v>
      </c>
      <c r="B65" s="26">
        <v>3.21876499161012</v>
      </c>
      <c r="C65" s="26">
        <v>2.6264031615901708</v>
      </c>
      <c r="D65" s="26">
        <v>2.1661340873144361</v>
      </c>
      <c r="E65" s="26">
        <v>1.813857997522534</v>
      </c>
      <c r="F65" s="26">
        <v>1.547905266942418</v>
      </c>
      <c r="G65" s="26">
        <v>1.3490364162903601</v>
      </c>
      <c r="H65" s="26">
        <v>1.200442112270971</v>
      </c>
      <c r="I65" s="26">
        <v>1.0877431675771929</v>
      </c>
      <c r="J65" s="26">
        <v>1.041025451987633</v>
      </c>
      <c r="K65" s="26">
        <v>0.9989905408902906</v>
      </c>
      <c r="L65" s="26">
        <v>0.96052451443099396</v>
      </c>
      <c r="M65" s="21">
        <v>0.92466533687985453</v>
      </c>
    </row>
    <row r="66" spans="1:13" hidden="1" x14ac:dyDescent="0.25">
      <c r="A66" s="5">
        <v>60.000000000000007</v>
      </c>
      <c r="B66" s="26">
        <v>3.4512940227209579</v>
      </c>
      <c r="C66" s="26">
        <v>2.8084487004891261</v>
      </c>
      <c r="D66" s="26">
        <v>2.3069150182357392</v>
      </c>
      <c r="E66" s="26">
        <v>1.921718795660039</v>
      </c>
      <c r="F66" s="26">
        <v>1.630315998449599</v>
      </c>
      <c r="G66" s="26">
        <v>1.412592738280317</v>
      </c>
      <c r="H66" s="26">
        <v>1.250865272816418</v>
      </c>
      <c r="I66" s="26">
        <v>1.1298800057104741</v>
      </c>
      <c r="J66" s="26">
        <v>1.0805634407268361</v>
      </c>
      <c r="K66" s="26">
        <v>1.036813486603364</v>
      </c>
      <c r="L66" s="26">
        <v>0.99740692235582984</v>
      </c>
      <c r="M66" s="21">
        <v>0.96127241112430228</v>
      </c>
    </row>
    <row r="67" spans="1:13" hidden="1" x14ac:dyDescent="0.25">
      <c r="A67" s="8">
        <v>70</v>
      </c>
      <c r="B67" s="27">
        <v>3.7126089866033301</v>
      </c>
      <c r="C67" s="27">
        <v>3.0148722043675562</v>
      </c>
      <c r="D67" s="27">
        <v>2.4680330252263261</v>
      </c>
      <c r="E67" s="27">
        <v>2.0462428598385061</v>
      </c>
      <c r="F67" s="27">
        <v>1.726083264851288</v>
      </c>
      <c r="G67" s="27">
        <v>1.4865659429001881</v>
      </c>
      <c r="H67" s="27">
        <v>1.3091327426090611</v>
      </c>
      <c r="I67" s="27">
        <v>1.1776556585900919</v>
      </c>
      <c r="J67" s="27">
        <v>1.1247751515426561</v>
      </c>
      <c r="K67" s="27">
        <v>1.07843683144379</v>
      </c>
      <c r="L67" s="27">
        <v>1.0373081761792271</v>
      </c>
      <c r="M67" s="22">
        <v>1.000208547758985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6</v>
      </c>
      <c r="B71" s="21">
        <f ca="1">(FORECAST( 43.5113, OFFSET(B62:B67,MATCH(43.5113,A62:A67,1)-1,0,2), OFFSET(A62:A67,MATCH(43.5113,A62:A67,1)-1,0,2) )) / 1000</f>
        <v>3.0827863638074227E-3</v>
      </c>
    </row>
    <row r="72" spans="1:13" x14ac:dyDescent="0.25">
      <c r="A72" s="5">
        <v>7</v>
      </c>
      <c r="B72" s="21">
        <f ca="1">(FORECAST( 43.5113, OFFSET(C62:C67,MATCH(43.5113,A62:A67,1)-1,0,2), OFFSET(A62:A67,MATCH(43.5113,A62:A67,1)-1,0,2) )) / 1000</f>
        <v>2.521062709296547E-3</v>
      </c>
    </row>
    <row r="73" spans="1:13" x14ac:dyDescent="0.25">
      <c r="A73" s="5">
        <v>8</v>
      </c>
      <c r="B73" s="21">
        <f ca="1">(FORECAST( 43.5113, OFFSET(D62:D67,MATCH(43.5113,A62:A67,1)-1,0,2), OFFSET(A62:A67,MATCH(43.5113,A62:A67,1)-1,0,2) )) / 1000</f>
        <v>2.085613260609524E-3</v>
      </c>
    </row>
    <row r="74" spans="1:13" x14ac:dyDescent="0.25">
      <c r="A74" s="5">
        <v>9</v>
      </c>
      <c r="B74" s="21">
        <f ca="1">(FORECAST( 43.5113, OFFSET(E62:E67,MATCH(43.5113,A62:A67,1)-1,0,2), OFFSET(A62:A67,MATCH(43.5113,A62:A67,1)-1,0,2) )) / 1000</f>
        <v>1.7529056242800043E-3</v>
      </c>
    </row>
    <row r="75" spans="1:13" x14ac:dyDescent="0.25">
      <c r="A75" s="5">
        <v>10</v>
      </c>
      <c r="B75" s="21">
        <f ca="1">(FORECAST( 43.5113, OFFSET(F62:F67,MATCH(43.5113,A62:A67,1)-1,0,2), OFFSET(A62:A67,MATCH(43.5113,A62:A67,1)-1,0,2) )) / 1000</f>
        <v>1.5018375528299717E-3</v>
      </c>
    </row>
    <row r="76" spans="1:13" x14ac:dyDescent="0.25">
      <c r="A76" s="5">
        <v>11</v>
      </c>
      <c r="B76" s="21">
        <f ca="1">(FORECAST( 43.5113, OFFSET(G62:G67,MATCH(43.5113,A62:A67,1)-1,0,2), OFFSET(A62:A67,MATCH(43.5113,A62:A67,1)-1,0,2) )) / 1000</f>
        <v>1.3137369447697265E-3</v>
      </c>
    </row>
    <row r="77" spans="1:13" x14ac:dyDescent="0.25">
      <c r="A77" s="5">
        <v>12</v>
      </c>
      <c r="B77" s="21">
        <f ca="1">(FORECAST( 43.5113, OFFSET(H62:H67,MATCH(43.5113,A62:A67,1)-1,0,2), OFFSET(A62:A67,MATCH(43.5113,A62:A67,1)-1,0,2) )) / 1000</f>
        <v>1.1723618445979118E-3</v>
      </c>
    </row>
    <row r="78" spans="1:13" x14ac:dyDescent="0.25">
      <c r="A78" s="5">
        <v>13</v>
      </c>
      <c r="B78" s="21">
        <f ca="1">(FORECAST( 43.5113, OFFSET(I62:I67,MATCH(43.5113,A62:A67,1)-1,0,2), OFFSET(A62:A67,MATCH(43.5113,A62:A67,1)-1,0,2) )) / 1000</f>
        <v>1.063900442801499E-3</v>
      </c>
    </row>
    <row r="79" spans="1:13" x14ac:dyDescent="0.25">
      <c r="A79" s="5">
        <v>13.5</v>
      </c>
      <c r="B79" s="21">
        <f ca="1">(FORECAST( 43.5113, OFFSET(J62:J67,MATCH(43.5113,A62:A67,1)-1,0,2), OFFSET(A62:A67,MATCH(43.5113,A62:A67,1)-1,0,2) )) / 1000</f>
        <v>1.0183606813649294E-3</v>
      </c>
    </row>
    <row r="80" spans="1:13" x14ac:dyDescent="0.25">
      <c r="A80" s="5">
        <v>14</v>
      </c>
      <c r="B80" s="21">
        <f ca="1">(FORECAST( 43.5113, OFFSET(K62:K67,MATCH(43.5113,A62:A67,1)-1,0,2), OFFSET(A62:A67,MATCH(43.5113,A62:A67,1)-1,0,2) )) / 1000</f>
        <v>9.7697107585578463E-4</v>
      </c>
    </row>
    <row r="81" spans="1:2" x14ac:dyDescent="0.25">
      <c r="A81" s="5">
        <v>14.5</v>
      </c>
      <c r="B81" s="21">
        <f ca="1">(FORECAST( 43.5113, OFFSET(L62:L67,MATCH(43.5113,A62:A67,1)-1,0,2), OFFSET(A62:A67,MATCH(43.5113,A62:A67,1)-1,0,2) )) / 1000</f>
        <v>9.3868862864414956E-4</v>
      </c>
    </row>
    <row r="82" spans="1:2" x14ac:dyDescent="0.25">
      <c r="A82" s="8">
        <v>15</v>
      </c>
      <c r="B82" s="22">
        <f ca="1">(FORECAST( 43.5113, OFFSET(M62:M67,MATCH(43.5113,A62:A67,1)-1,0,2), OFFSET(A62:A67,MATCH(43.5113,A62:A67,1)-1,0,2) )) / 1000</f>
        <v>9.0262222622438911E-4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20</v>
      </c>
      <c r="B86" s="7">
        <v>0.7879809138387377</v>
      </c>
    </row>
    <row r="87" spans="1:2" x14ac:dyDescent="0.25">
      <c r="A87" s="5">
        <v>30</v>
      </c>
      <c r="B87" s="7">
        <v>0.92674693416850462</v>
      </c>
    </row>
    <row r="88" spans="1:2" x14ac:dyDescent="0.25">
      <c r="A88" s="5">
        <v>40</v>
      </c>
      <c r="B88" s="7">
        <v>0.98096308348906991</v>
      </c>
    </row>
    <row r="89" spans="1:2" x14ac:dyDescent="0.25">
      <c r="A89" s="5">
        <v>50</v>
      </c>
      <c r="B89" s="7">
        <v>0.99497184577452547</v>
      </c>
    </row>
    <row r="90" spans="1:2" x14ac:dyDescent="0.25">
      <c r="A90" s="5">
        <v>60</v>
      </c>
      <c r="B90" s="7">
        <v>0.9848855991495985</v>
      </c>
    </row>
    <row r="91" spans="1:2" x14ac:dyDescent="0.25">
      <c r="A91" s="8">
        <v>70</v>
      </c>
      <c r="B91" s="10">
        <v>0.9653835111871012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20</v>
      </c>
      <c r="B95" s="7">
        <v>0.66318696267357236</v>
      </c>
    </row>
    <row r="96" spans="1:2" x14ac:dyDescent="0.25">
      <c r="A96" s="5">
        <v>30</v>
      </c>
      <c r="B96" s="7">
        <v>0.81563091856205516</v>
      </c>
    </row>
    <row r="97" spans="1:2" x14ac:dyDescent="0.25">
      <c r="A97" s="5">
        <v>40</v>
      </c>
      <c r="B97" s="7">
        <v>0.95208639023239394</v>
      </c>
    </row>
    <row r="98" spans="1:2" x14ac:dyDescent="0.25">
      <c r="A98" s="5">
        <v>50</v>
      </c>
      <c r="B98" s="7">
        <v>1.0768400174216359</v>
      </c>
    </row>
    <row r="99" spans="1:2" x14ac:dyDescent="0.25">
      <c r="A99" s="5">
        <v>60</v>
      </c>
      <c r="B99" s="7">
        <v>1.191921416357433</v>
      </c>
    </row>
    <row r="100" spans="1:2" x14ac:dyDescent="0.25">
      <c r="A100" s="8">
        <v>70</v>
      </c>
      <c r="B100" s="10">
        <v>1.2935164706713169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20</v>
      </c>
      <c r="B104" s="7">
        <v>0.56905649203952557</v>
      </c>
    </row>
    <row r="105" spans="1:2" x14ac:dyDescent="0.25">
      <c r="A105" s="5">
        <v>30</v>
      </c>
      <c r="B105" s="7">
        <v>0.73878576252940176</v>
      </c>
    </row>
    <row r="106" spans="1:2" x14ac:dyDescent="0.25">
      <c r="A106" s="5">
        <v>40</v>
      </c>
      <c r="B106" s="7">
        <v>0.93211596574493116</v>
      </c>
    </row>
    <row r="107" spans="1:2" x14ac:dyDescent="0.25">
      <c r="A107" s="5">
        <v>50</v>
      </c>
      <c r="B107" s="7">
        <v>1.181290304122705</v>
      </c>
    </row>
    <row r="108" spans="1:2" x14ac:dyDescent="0.25">
      <c r="A108" s="5">
        <v>60</v>
      </c>
      <c r="B108" s="7">
        <v>1.4948352275670349</v>
      </c>
    </row>
    <row r="109" spans="1:2" x14ac:dyDescent="0.25">
      <c r="A109" s="8">
        <v>70</v>
      </c>
      <c r="B109" s="10">
        <v>1.9463238838136441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20</v>
      </c>
      <c r="B113" s="7">
        <v>0.94339740917544135</v>
      </c>
    </row>
    <row r="114" spans="1:2" x14ac:dyDescent="0.25">
      <c r="A114" s="5">
        <v>28.333333333333339</v>
      </c>
      <c r="B114" s="7">
        <v>0.95655713341382465</v>
      </c>
    </row>
    <row r="115" spans="1:2" x14ac:dyDescent="0.25">
      <c r="A115" s="5">
        <v>36.666666666666671</v>
      </c>
      <c r="B115" s="7">
        <v>0.98000054172434992</v>
      </c>
    </row>
    <row r="116" spans="1:2" x14ac:dyDescent="0.25">
      <c r="A116" s="5">
        <v>45</v>
      </c>
      <c r="B116" s="7">
        <v>1.0056305137294139</v>
      </c>
    </row>
    <row r="117" spans="1:2" x14ac:dyDescent="0.25">
      <c r="A117" s="5">
        <v>53.333333333333343</v>
      </c>
      <c r="B117" s="7">
        <v>1.0371519540672189</v>
      </c>
    </row>
    <row r="118" spans="1:2" x14ac:dyDescent="0.25">
      <c r="A118" s="5">
        <v>61.666666666666671</v>
      </c>
      <c r="B118" s="7">
        <v>1.0704484528463061</v>
      </c>
    </row>
    <row r="119" spans="1:2" x14ac:dyDescent="0.25">
      <c r="A119" s="8">
        <v>70</v>
      </c>
      <c r="B119" s="10">
        <v>1.1060217979532889</v>
      </c>
    </row>
  </sheetData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55.1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40</v>
      </c>
      <c r="B34" s="7">
        <v>3.069122556043359E-3</v>
      </c>
    </row>
    <row r="35" spans="1:2" hidden="1" x14ac:dyDescent="0.25">
      <c r="A35" s="5">
        <v>46</v>
      </c>
      <c r="B35" s="7">
        <v>3.5215743754008241E-3</v>
      </c>
    </row>
    <row r="36" spans="1:2" hidden="1" x14ac:dyDescent="0.25">
      <c r="A36" s="5">
        <v>52</v>
      </c>
      <c r="B36" s="7">
        <v>4.073558833914275E-3</v>
      </c>
    </row>
    <row r="37" spans="1:2" hidden="1" x14ac:dyDescent="0.25">
      <c r="A37" s="5">
        <v>58</v>
      </c>
      <c r="B37" s="7">
        <v>4.6255432924277263E-3</v>
      </c>
    </row>
    <row r="38" spans="1:2" hidden="1" x14ac:dyDescent="0.25">
      <c r="A38" s="5">
        <v>63.999999999999993</v>
      </c>
      <c r="B38" s="7">
        <v>5.5165905433862874E-3</v>
      </c>
    </row>
    <row r="39" spans="1:2" hidden="1" x14ac:dyDescent="0.25">
      <c r="A39" s="8">
        <v>70</v>
      </c>
      <c r="B39" s="10">
        <v>6.4085443793513892E-3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40</v>
      </c>
      <c r="B44" s="21">
        <v>1.239562882863046E-4</v>
      </c>
    </row>
    <row r="45" spans="1:2" hidden="1" x14ac:dyDescent="0.25">
      <c r="A45" s="5">
        <v>46</v>
      </c>
      <c r="B45" s="21">
        <v>1.2185568720765601E-4</v>
      </c>
    </row>
    <row r="46" spans="1:2" hidden="1" x14ac:dyDescent="0.25">
      <c r="A46" s="5">
        <v>52</v>
      </c>
      <c r="B46" s="21">
        <v>1.190007748635951E-4</v>
      </c>
    </row>
    <row r="47" spans="1:2" hidden="1" x14ac:dyDescent="0.25">
      <c r="A47" s="5">
        <v>58</v>
      </c>
      <c r="B47" s="21">
        <v>1.161458625195342E-4</v>
      </c>
    </row>
    <row r="48" spans="1:2" hidden="1" x14ac:dyDescent="0.25">
      <c r="A48" s="5">
        <v>63.999999999999993</v>
      </c>
      <c r="B48" s="21">
        <v>1.134448362003604E-4</v>
      </c>
    </row>
    <row r="49" spans="1:13" hidden="1" x14ac:dyDescent="0.25">
      <c r="A49" s="8">
        <v>70</v>
      </c>
      <c r="B49" s="22">
        <v>1.107442213411465E-4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(0.00435875080414622)*B29</f>
        <v>3.0947130709438158</v>
      </c>
      <c r="C53" s="26" t="s">
        <v>23</v>
      </c>
      <c r="D53" s="26">
        <f>1000 * 0.00435875080414622*B29 / 453592</f>
        <v>6.8226800096646673E-6</v>
      </c>
      <c r="E53" s="21" t="s">
        <v>24</v>
      </c>
    </row>
    <row r="54" spans="1:13" x14ac:dyDescent="0.25">
      <c r="A54" s="5" t="s">
        <v>25</v>
      </c>
      <c r="B54" s="26">
        <f>(849.140370865634)*B29 / 60</f>
        <v>10.048161055243336</v>
      </c>
      <c r="C54" s="26" t="s">
        <v>26</v>
      </c>
      <c r="D54" s="26">
        <f>(849.140370865634)*B29 * 0.00220462 / 60</f>
        <v>2.2152376825610564E-2</v>
      </c>
      <c r="E54" s="21" t="s">
        <v>27</v>
      </c>
    </row>
    <row r="55" spans="1:13" x14ac:dyDescent="0.25">
      <c r="A55" s="5" t="s">
        <v>28</v>
      </c>
      <c r="B55" s="26">
        <f>(1383.18487019752)*B29 / 60</f>
        <v>16.367687630670652</v>
      </c>
      <c r="C55" s="26" t="s">
        <v>26</v>
      </c>
      <c r="D55" s="26">
        <f>(1383.18487019752)*B29 * 0.00220462 / 60</f>
        <v>3.608453150432913E-2</v>
      </c>
      <c r="E55" s="21" t="s">
        <v>27</v>
      </c>
    </row>
    <row r="56" spans="1:13" x14ac:dyDescent="0.25">
      <c r="A56" s="8" t="s">
        <v>29</v>
      </c>
      <c r="B56" s="27">
        <f>0.000117525736819163</f>
        <v>1.17525736819163E-4</v>
      </c>
      <c r="C56" s="27" t="s">
        <v>30</v>
      </c>
      <c r="D56" s="27">
        <f>0.000117525736819163</f>
        <v>1.17525736819163E-4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6</v>
      </c>
      <c r="C61" s="29">
        <v>7</v>
      </c>
      <c r="D61" s="29">
        <v>8</v>
      </c>
      <c r="E61" s="29">
        <v>9</v>
      </c>
      <c r="F61" s="29">
        <v>10</v>
      </c>
      <c r="G61" s="29">
        <v>11</v>
      </c>
      <c r="H61" s="29">
        <v>12</v>
      </c>
      <c r="I61" s="29">
        <v>13</v>
      </c>
      <c r="J61" s="29">
        <v>13.5</v>
      </c>
      <c r="K61" s="29">
        <v>14</v>
      </c>
      <c r="L61" s="29">
        <v>14.5</v>
      </c>
      <c r="M61" s="20">
        <v>15</v>
      </c>
    </row>
    <row r="62" spans="1:13" hidden="1" x14ac:dyDescent="0.25">
      <c r="A62" s="5">
        <v>40</v>
      </c>
      <c r="B62" s="26">
        <v>3.0092027868500031</v>
      </c>
      <c r="C62" s="26">
        <v>2.4640586976858079</v>
      </c>
      <c r="D62" s="26">
        <v>2.042040159863773</v>
      </c>
      <c r="E62" s="26">
        <v>1.7199218111638961</v>
      </c>
      <c r="F62" s="26">
        <v>1.476908435354509</v>
      </c>
      <c r="G62" s="26">
        <v>1.294634962192261</v>
      </c>
      <c r="H62" s="26">
        <v>1.1571664674221429</v>
      </c>
      <c r="I62" s="26">
        <v>1.050998172777474</v>
      </c>
      <c r="J62" s="26">
        <v>1.0060958503375279</v>
      </c>
      <c r="K62" s="26">
        <v>0.96505544597989856</v>
      </c>
      <c r="L62" s="26">
        <v>0.92687234098046556</v>
      </c>
      <c r="M62" s="21">
        <v>0.89069380073938687</v>
      </c>
    </row>
    <row r="63" spans="1:13" hidden="1" x14ac:dyDescent="0.25">
      <c r="A63" s="5">
        <v>46</v>
      </c>
      <c r="B63" s="26">
        <v>3.128603243967119</v>
      </c>
      <c r="C63" s="26">
        <v>2.5559984132221709</v>
      </c>
      <c r="D63" s="26">
        <v>2.111835126069741</v>
      </c>
      <c r="E63" s="26">
        <v>1.7723633748656</v>
      </c>
      <c r="F63" s="26">
        <v>1.516263297953852</v>
      </c>
      <c r="G63" s="26">
        <v>1.3246451796669201</v>
      </c>
      <c r="H63" s="26">
        <v>1.181049450325568</v>
      </c>
      <c r="I63" s="26">
        <v>1.0714466862388881</v>
      </c>
      <c r="J63" s="26">
        <v>1.0256729643063229</v>
      </c>
      <c r="K63" s="26">
        <v>0.9842376097042963</v>
      </c>
      <c r="L63" s="26">
        <v>0.9460704230306578</v>
      </c>
      <c r="M63" s="21">
        <v>0.91025308900753577</v>
      </c>
    </row>
    <row r="64" spans="1:13" hidden="1" x14ac:dyDescent="0.25">
      <c r="A64" s="5">
        <v>52</v>
      </c>
      <c r="B64" s="26">
        <v>3.2638458654316209</v>
      </c>
      <c r="C64" s="26">
        <v>2.661605535774171</v>
      </c>
      <c r="D64" s="26">
        <v>2.1932835679367839</v>
      </c>
      <c r="E64" s="26">
        <v>1.834605308851001</v>
      </c>
      <c r="F64" s="26">
        <v>1.563726251436701</v>
      </c>
      <c r="G64" s="26">
        <v>1.3612320346020801</v>
      </c>
      <c r="H64" s="26">
        <v>1.2101384432436719</v>
      </c>
      <c r="I64" s="26">
        <v>1.095891408246346</v>
      </c>
      <c r="J64" s="26">
        <v>1.048701695828288</v>
      </c>
      <c r="K64" s="26">
        <v>1.0063670064832879</v>
      </c>
      <c r="L64" s="26">
        <v>0.96775156013116204</v>
      </c>
      <c r="M64" s="21">
        <v>0.93187146081601391</v>
      </c>
    </row>
    <row r="65" spans="1:13" hidden="1" x14ac:dyDescent="0.25">
      <c r="A65" s="5">
        <v>58</v>
      </c>
      <c r="B65" s="26">
        <v>3.399088486896122</v>
      </c>
      <c r="C65" s="26">
        <v>2.767212658326172</v>
      </c>
      <c r="D65" s="26">
        <v>2.2747320098038268</v>
      </c>
      <c r="E65" s="26">
        <v>1.8968472428364029</v>
      </c>
      <c r="F65" s="26">
        <v>1.61118920491955</v>
      </c>
      <c r="G65" s="26">
        <v>1.3978188895372401</v>
      </c>
      <c r="H65" s="26">
        <v>1.2392274361617761</v>
      </c>
      <c r="I65" s="26">
        <v>1.120336130253804</v>
      </c>
      <c r="J65" s="26">
        <v>1.0717304273502519</v>
      </c>
      <c r="K65" s="26">
        <v>1.028496403262279</v>
      </c>
      <c r="L65" s="26">
        <v>0.98943269723166638</v>
      </c>
      <c r="M65" s="21">
        <v>0.95348983262449194</v>
      </c>
    </row>
    <row r="66" spans="1:13" hidden="1" x14ac:dyDescent="0.25">
      <c r="A66" s="5">
        <v>63.999999999999993</v>
      </c>
      <c r="B66" s="26">
        <v>3.5558200082739071</v>
      </c>
      <c r="C66" s="26">
        <v>2.8910181020404981</v>
      </c>
      <c r="D66" s="26">
        <v>2.371362221031974</v>
      </c>
      <c r="E66" s="26">
        <v>1.9715284213314259</v>
      </c>
      <c r="F66" s="26">
        <v>1.668622905010275</v>
      </c>
      <c r="G66" s="26">
        <v>1.4421820201282649</v>
      </c>
      <c r="H66" s="26">
        <v>1.2741722607334749</v>
      </c>
      <c r="I66" s="26">
        <v>1.1489902668623211</v>
      </c>
      <c r="J66" s="26">
        <v>1.0982481250531639</v>
      </c>
      <c r="K66" s="26">
        <v>1.0534628245395341</v>
      </c>
      <c r="L66" s="26">
        <v>1.0133674238851891</v>
      </c>
      <c r="M66" s="21">
        <v>0.97684686577817526</v>
      </c>
    </row>
    <row r="67" spans="1:13" hidden="1" x14ac:dyDescent="0.25">
      <c r="A67" s="8">
        <v>70</v>
      </c>
      <c r="B67" s="27">
        <v>3.7126089866033301</v>
      </c>
      <c r="C67" s="27">
        <v>3.0148722043675562</v>
      </c>
      <c r="D67" s="27">
        <v>2.4680330252263261</v>
      </c>
      <c r="E67" s="27">
        <v>2.0462428598385061</v>
      </c>
      <c r="F67" s="27">
        <v>1.726083264851288</v>
      </c>
      <c r="G67" s="27">
        <v>1.4865659429001881</v>
      </c>
      <c r="H67" s="27">
        <v>1.3091327426090611</v>
      </c>
      <c r="I67" s="27">
        <v>1.1776556585900919</v>
      </c>
      <c r="J67" s="27">
        <v>1.1247751515426561</v>
      </c>
      <c r="K67" s="27">
        <v>1.07843683144379</v>
      </c>
      <c r="L67" s="27">
        <v>1.0373081761792271</v>
      </c>
      <c r="M67" s="22">
        <v>1.000208547758985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6</v>
      </c>
      <c r="B71" s="21">
        <f ca="1">(FORECAST( 55.1, OFFSET(B62:B67,MATCH(55.1,A62:A67,1)-1,0,2), OFFSET(A62:A67,MATCH(55.1,A62:A67,1)-1,0,2) )) / 1000</f>
        <v>3.3337212198549463E-3</v>
      </c>
    </row>
    <row r="72" spans="1:13" x14ac:dyDescent="0.25">
      <c r="A72" s="5">
        <v>7</v>
      </c>
      <c r="B72" s="21">
        <f ca="1">(FORECAST( 55.1, OFFSET(C62:C67,MATCH(55.1,A62:A67,1)-1,0,2), OFFSET(A62:A67,MATCH(55.1,A62:A67,1)-1,0,2) )) / 1000</f>
        <v>2.7161692157593709E-3</v>
      </c>
    </row>
    <row r="73" spans="1:13" x14ac:dyDescent="0.25">
      <c r="A73" s="5">
        <v>8</v>
      </c>
      <c r="B73" s="21">
        <f ca="1">(FORECAST( 55.1, OFFSET(D62:D67,MATCH(55.1,A62:A67,1)-1,0,2), OFFSET(A62:A67,MATCH(55.1,A62:A67,1)-1,0,2) )) / 1000</f>
        <v>2.2353652629014224E-3</v>
      </c>
    </row>
    <row r="74" spans="1:13" x14ac:dyDescent="0.25">
      <c r="A74" s="5">
        <v>9</v>
      </c>
      <c r="B74" s="21">
        <f ca="1">(FORECAST( 55.1, OFFSET(E62:E67,MATCH(55.1,A62:A67,1)-1,0,2), OFFSET(A62:A67,MATCH(55.1,A62:A67,1)-1,0,2) )) / 1000</f>
        <v>1.8667636414101253E-3</v>
      </c>
    </row>
    <row r="75" spans="1:13" x14ac:dyDescent="0.25">
      <c r="A75" s="5">
        <v>10</v>
      </c>
      <c r="B75" s="21">
        <f ca="1">(FORECAST( 55.1, OFFSET(F62:F67,MATCH(55.1,A62:A67,1)-1,0,2), OFFSET(A62:A67,MATCH(55.1,A62:A67,1)-1,0,2) )) / 1000</f>
        <v>1.5882487774028396E-3</v>
      </c>
    </row>
    <row r="76" spans="1:13" x14ac:dyDescent="0.25">
      <c r="A76" s="5">
        <v>11</v>
      </c>
      <c r="B76" s="21">
        <f ca="1">(FORECAST( 55.1, OFFSET(G62:G67,MATCH(55.1,A62:A67,1)-1,0,2), OFFSET(A62:A67,MATCH(55.1,A62:A67,1)-1,0,2) )) / 1000</f>
        <v>1.3801352429852461E-3</v>
      </c>
    </row>
    <row r="77" spans="1:13" x14ac:dyDescent="0.25">
      <c r="A77" s="5">
        <v>12</v>
      </c>
      <c r="B77" s="21">
        <f ca="1">(FORECAST( 55.1, OFFSET(H62:H67,MATCH(55.1,A62:A67,1)-1,0,2), OFFSET(A62:A67,MATCH(55.1,A62:A67,1)-1,0,2) )) / 1000</f>
        <v>1.2251677562513592E-3</v>
      </c>
    </row>
    <row r="78" spans="1:13" x14ac:dyDescent="0.25">
      <c r="A78" s="5">
        <v>13</v>
      </c>
      <c r="B78" s="21">
        <f ca="1">(FORECAST( 55.1, OFFSET(I62:I67,MATCH(55.1,A62:A67,1)-1,0,2), OFFSET(A62:A67,MATCH(55.1,A62:A67,1)-1,0,2) )) / 1000</f>
        <v>1.1085211812835328E-3</v>
      </c>
    </row>
    <row r="79" spans="1:13" x14ac:dyDescent="0.25">
      <c r="A79" s="5">
        <v>13.5</v>
      </c>
      <c r="B79" s="21">
        <f ca="1">(FORECAST( 55.1, OFFSET(J62:J67,MATCH(55.1,A62:A67,1)-1,0,2), OFFSET(A62:A67,MATCH(55.1,A62:A67,1)-1,0,2) )) / 1000</f>
        <v>1.0605998737813027E-3</v>
      </c>
    </row>
    <row r="80" spans="1:13" x14ac:dyDescent="0.25">
      <c r="A80" s="5">
        <v>14</v>
      </c>
      <c r="B80" s="21">
        <f ca="1">(FORECAST( 55.1, OFFSET(K62:K67,MATCH(55.1,A62:A67,1)-1,0,2), OFFSET(A62:A67,MATCH(55.1,A62:A67,1)-1,0,2) )) / 1000</f>
        <v>1.0178005281524332E-3</v>
      </c>
    </row>
    <row r="81" spans="1:2" x14ac:dyDescent="0.25">
      <c r="A81" s="5">
        <v>14.5</v>
      </c>
      <c r="B81" s="21">
        <f ca="1">(FORECAST( 55.1, OFFSET(L62:L67,MATCH(55.1,A62:A67,1)-1,0,2), OFFSET(A62:A67,MATCH(55.1,A62:A67,1)-1,0,2) )) / 1000</f>
        <v>9.7895348096642258E-4</v>
      </c>
    </row>
    <row r="82" spans="1:2" x14ac:dyDescent="0.25">
      <c r="A82" s="8">
        <v>15</v>
      </c>
      <c r="B82" s="22">
        <f ca="1">(FORECAST( 55.1, OFFSET(M62:M67,MATCH(55.1,A62:A67,1)-1,0,2), OFFSET(A62:A67,MATCH(55.1,A62:A67,1)-1,0,2) )) / 1000</f>
        <v>9.4304095291706082E-4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40</v>
      </c>
      <c r="B86" s="7">
        <v>0.98985555127347136</v>
      </c>
    </row>
    <row r="87" spans="1:2" x14ac:dyDescent="0.25">
      <c r="A87" s="5">
        <v>46</v>
      </c>
      <c r="B87" s="7">
        <v>1.0071217376597661</v>
      </c>
    </row>
    <row r="88" spans="1:2" x14ac:dyDescent="0.25">
      <c r="A88" s="5">
        <v>52</v>
      </c>
      <c r="B88" s="7">
        <v>1.002426086455525</v>
      </c>
    </row>
    <row r="89" spans="1:2" x14ac:dyDescent="0.25">
      <c r="A89" s="5">
        <v>58</v>
      </c>
      <c r="B89" s="7">
        <v>0.99773043525128358</v>
      </c>
    </row>
    <row r="90" spans="1:2" x14ac:dyDescent="0.25">
      <c r="A90" s="5">
        <v>64</v>
      </c>
      <c r="B90" s="7">
        <v>0.98594207463451888</v>
      </c>
    </row>
    <row r="91" spans="1:2" x14ac:dyDescent="0.25">
      <c r="A91" s="8">
        <v>70</v>
      </c>
      <c r="B91" s="10">
        <v>0.97413474955408441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40</v>
      </c>
      <c r="B95" s="7">
        <v>0.83719488820316668</v>
      </c>
    </row>
    <row r="96" spans="1:2" x14ac:dyDescent="0.25">
      <c r="A96" s="5">
        <v>46</v>
      </c>
      <c r="B96" s="7">
        <v>0.90524236199380492</v>
      </c>
    </row>
    <row r="97" spans="1:2" x14ac:dyDescent="0.25">
      <c r="A97" s="5">
        <v>52</v>
      </c>
      <c r="B97" s="7">
        <v>0.96771992551437302</v>
      </c>
    </row>
    <row r="98" spans="1:2" x14ac:dyDescent="0.25">
      <c r="A98" s="5">
        <v>58</v>
      </c>
      <c r="B98" s="7">
        <v>1.030197489034941</v>
      </c>
    </row>
    <row r="99" spans="1:2" x14ac:dyDescent="0.25">
      <c r="A99" s="5">
        <v>64</v>
      </c>
      <c r="B99" s="7">
        <v>1.0838222996946421</v>
      </c>
    </row>
    <row r="100" spans="1:2" x14ac:dyDescent="0.25">
      <c r="A100" s="8">
        <v>70</v>
      </c>
      <c r="B100" s="10">
        <v>1.1374234398921479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40</v>
      </c>
      <c r="B104" s="7">
        <v>0.7041289337128156</v>
      </c>
    </row>
    <row r="105" spans="1:2" x14ac:dyDescent="0.25">
      <c r="A105" s="5">
        <v>46</v>
      </c>
      <c r="B105" s="7">
        <v>0.80793202769264894</v>
      </c>
    </row>
    <row r="106" spans="1:2" x14ac:dyDescent="0.25">
      <c r="A106" s="5">
        <v>52</v>
      </c>
      <c r="B106" s="7">
        <v>0.93457025119200121</v>
      </c>
    </row>
    <row r="107" spans="1:2" x14ac:dyDescent="0.25">
      <c r="A107" s="5">
        <v>58</v>
      </c>
      <c r="B107" s="7">
        <v>1.061208474691353</v>
      </c>
    </row>
    <row r="108" spans="1:2" x14ac:dyDescent="0.25">
      <c r="A108" s="5">
        <v>64</v>
      </c>
      <c r="B108" s="7">
        <v>1.2656356812458001</v>
      </c>
    </row>
    <row r="109" spans="1:2" x14ac:dyDescent="0.25">
      <c r="A109" s="8">
        <v>70</v>
      </c>
      <c r="B109" s="10">
        <v>1.47027087973355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40</v>
      </c>
      <c r="B113" s="7">
        <v>0.9481773876967029</v>
      </c>
    </row>
    <row r="114" spans="1:2" x14ac:dyDescent="0.25">
      <c r="A114" s="5">
        <v>45</v>
      </c>
      <c r="B114" s="7">
        <v>0.96340034199799862</v>
      </c>
    </row>
    <row r="115" spans="1:2" x14ac:dyDescent="0.25">
      <c r="A115" s="5">
        <v>50</v>
      </c>
      <c r="B115" s="7">
        <v>0.98151898457324693</v>
      </c>
    </row>
    <row r="116" spans="1:2" x14ac:dyDescent="0.25">
      <c r="A116" s="5">
        <v>55</v>
      </c>
      <c r="B116" s="7">
        <v>0.99963762714849491</v>
      </c>
    </row>
    <row r="117" spans="1:2" x14ac:dyDescent="0.25">
      <c r="A117" s="5">
        <v>60</v>
      </c>
      <c r="B117" s="7">
        <v>1.018680436809601</v>
      </c>
    </row>
    <row r="118" spans="1:2" x14ac:dyDescent="0.25">
      <c r="A118" s="5">
        <v>65</v>
      </c>
      <c r="B118" s="7">
        <v>1.0391281295004191</v>
      </c>
    </row>
    <row r="119" spans="1:2" x14ac:dyDescent="0.25">
      <c r="A119" s="8">
        <v>70</v>
      </c>
      <c r="B119" s="10">
        <v>1.059575822191237</v>
      </c>
    </row>
  </sheetData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72.52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4.3587508041462259E-3</v>
      </c>
    </row>
    <row r="35" spans="1:2" hidden="1" x14ac:dyDescent="0.25">
      <c r="A35" s="5">
        <v>61.079999999999991</v>
      </c>
      <c r="B35" s="7">
        <v>5.0825063432166067E-3</v>
      </c>
    </row>
    <row r="36" spans="1:2" hidden="1" x14ac:dyDescent="0.25">
      <c r="A36" s="5">
        <v>67.06</v>
      </c>
      <c r="B36" s="7">
        <v>5.9714869997284908E-3</v>
      </c>
    </row>
    <row r="37" spans="1:2" hidden="1" x14ac:dyDescent="0.25">
      <c r="A37" s="5">
        <v>73.039999999999992</v>
      </c>
      <c r="B37" s="7">
        <v>6.8268199492855473E-3</v>
      </c>
    </row>
    <row r="38" spans="1:2" hidden="1" x14ac:dyDescent="0.25">
      <c r="A38" s="5">
        <v>79.02</v>
      </c>
      <c r="B38" s="7">
        <v>7.3288519758169498E-3</v>
      </c>
    </row>
    <row r="39" spans="1:2" hidden="1" x14ac:dyDescent="0.25">
      <c r="A39" s="8">
        <v>85</v>
      </c>
      <c r="B39" s="10">
        <v>7.8308840023483539E-3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55.1</v>
      </c>
      <c r="B44" s="21">
        <v>1.175257368191633E-4</v>
      </c>
    </row>
    <row r="45" spans="1:2" hidden="1" x14ac:dyDescent="0.25">
      <c r="A45" s="5">
        <v>61.079999999999991</v>
      </c>
      <c r="B45" s="21">
        <v>1.147591354318447E-4</v>
      </c>
    </row>
    <row r="46" spans="1:2" hidden="1" x14ac:dyDescent="0.25">
      <c r="A46" s="5">
        <v>67.06</v>
      </c>
      <c r="B46" s="21">
        <v>1.120675226221615E-4</v>
      </c>
    </row>
    <row r="47" spans="1:2" hidden="1" x14ac:dyDescent="0.25">
      <c r="A47" s="5">
        <v>73.039999999999992</v>
      </c>
      <c r="B47" s="21">
        <v>1.0946694284349451E-4</v>
      </c>
    </row>
    <row r="48" spans="1:2" hidden="1" x14ac:dyDescent="0.25">
      <c r="A48" s="5">
        <v>79.02</v>
      </c>
      <c r="B48" s="21">
        <v>1.078222098904995E-4</v>
      </c>
    </row>
    <row r="49" spans="1:13" hidden="1" x14ac:dyDescent="0.25">
      <c r="A49" s="8">
        <v>85</v>
      </c>
      <c r="B49" s="22">
        <v>1.061774769375046E-4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(0.00675244317106319)*B29</f>
        <v>4.7942346514548646</v>
      </c>
      <c r="C53" s="26" t="s">
        <v>23</v>
      </c>
      <c r="D53" s="26">
        <f>1000 * 0.00675244317106319*B29 / 453592</f>
        <v>1.0569486788688655E-5</v>
      </c>
      <c r="E53" s="21" t="s">
        <v>24</v>
      </c>
    </row>
    <row r="54" spans="1:13" x14ac:dyDescent="0.25">
      <c r="A54" s="5" t="s">
        <v>25</v>
      </c>
      <c r="B54" s="26">
        <f>(984.448077957798)*B29 / 60</f>
        <v>11.649302255833941</v>
      </c>
      <c r="C54" s="26" t="s">
        <v>26</v>
      </c>
      <c r="D54" s="26">
        <f>(984.448077957798)*B29 * 0.00220462 / 60</f>
        <v>2.5682284739256624E-2</v>
      </c>
      <c r="E54" s="21" t="s">
        <v>27</v>
      </c>
    </row>
    <row r="55" spans="1:13" x14ac:dyDescent="0.25">
      <c r="A55" s="5" t="s">
        <v>28</v>
      </c>
      <c r="B55" s="26">
        <f>(1344.31412554474)*B29 / 60</f>
        <v>15.907717152279421</v>
      </c>
      <c r="C55" s="26" t="s">
        <v>26</v>
      </c>
      <c r="D55" s="26">
        <f>(1344.31412554474)*B29 * 0.00220462 / 60</f>
        <v>3.5070471388258258E-2</v>
      </c>
      <c r="E55" s="21" t="s">
        <v>27</v>
      </c>
    </row>
    <row r="56" spans="1:13" x14ac:dyDescent="0.25">
      <c r="A56" s="8" t="s">
        <v>29</v>
      </c>
      <c r="B56" s="27">
        <f>0.000109693080215552</f>
        <v>1.09693080215552E-4</v>
      </c>
      <c r="C56" s="27" t="s">
        <v>30</v>
      </c>
      <c r="D56" s="27">
        <f>0.000109693080215552</f>
        <v>1.09693080215552E-4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6</v>
      </c>
      <c r="C61" s="29">
        <v>7</v>
      </c>
      <c r="D61" s="29">
        <v>8</v>
      </c>
      <c r="E61" s="29">
        <v>9</v>
      </c>
      <c r="F61" s="29">
        <v>10</v>
      </c>
      <c r="G61" s="29">
        <v>11</v>
      </c>
      <c r="H61" s="29">
        <v>12</v>
      </c>
      <c r="I61" s="29">
        <v>13</v>
      </c>
      <c r="J61" s="29">
        <v>13.5</v>
      </c>
      <c r="K61" s="29">
        <v>14</v>
      </c>
      <c r="L61" s="29">
        <v>14.5</v>
      </c>
      <c r="M61" s="20">
        <v>15</v>
      </c>
    </row>
    <row r="62" spans="1:13" hidden="1" x14ac:dyDescent="0.25">
      <c r="A62" s="5">
        <v>55.1</v>
      </c>
      <c r="B62" s="26">
        <v>3.3337212198549468</v>
      </c>
      <c r="C62" s="26">
        <v>2.716169215759372</v>
      </c>
      <c r="D62" s="26">
        <v>2.2353652629014231</v>
      </c>
      <c r="E62" s="26">
        <v>1.8667636414101261</v>
      </c>
      <c r="F62" s="26">
        <v>1.5882487774028391</v>
      </c>
      <c r="G62" s="26">
        <v>1.380135242985246</v>
      </c>
      <c r="H62" s="26">
        <v>1.225167756251359</v>
      </c>
      <c r="I62" s="26">
        <v>1.1085211812835329</v>
      </c>
      <c r="J62" s="26">
        <v>1.0605998737813029</v>
      </c>
      <c r="K62" s="26">
        <v>1.0178005281524329</v>
      </c>
      <c r="L62" s="26">
        <v>0.97895348096642265</v>
      </c>
      <c r="M62" s="21">
        <v>0.94304095291706092</v>
      </c>
    </row>
    <row r="63" spans="1:13" hidden="1" x14ac:dyDescent="0.25">
      <c r="A63" s="5">
        <v>61.079999999999991</v>
      </c>
      <c r="B63" s="26">
        <v>3.479516038820254</v>
      </c>
      <c r="C63" s="26">
        <v>2.830742438907996</v>
      </c>
      <c r="D63" s="26">
        <v>2.3243157629907221</v>
      </c>
      <c r="E63" s="26">
        <v>1.935167394591313</v>
      </c>
      <c r="F63" s="26">
        <v>1.6406588632209811</v>
      </c>
      <c r="G63" s="26">
        <v>1.4205818443792619</v>
      </c>
      <c r="H63" s="26">
        <v>1.257158159554024</v>
      </c>
      <c r="I63" s="26">
        <v>1.1350397762214719</v>
      </c>
      <c r="J63" s="26">
        <v>1.085338305494945</v>
      </c>
      <c r="K63" s="26">
        <v>1.041308807846129</v>
      </c>
      <c r="L63" s="26">
        <v>1.0017162577687571</v>
      </c>
      <c r="M63" s="21">
        <v>0.9654775138808479</v>
      </c>
    </row>
    <row r="64" spans="1:13" hidden="1" x14ac:dyDescent="0.25">
      <c r="A64" s="5">
        <v>67.06</v>
      </c>
      <c r="B64" s="26">
        <v>3.635782387221913</v>
      </c>
      <c r="C64" s="26">
        <v>2.954183694227297</v>
      </c>
      <c r="D64" s="26">
        <v>2.420664331171094</v>
      </c>
      <c r="E64" s="26">
        <v>2.0096327849700359</v>
      </c>
      <c r="F64" s="26">
        <v>1.697927688529191</v>
      </c>
      <c r="G64" s="26">
        <v>1.464817820741946</v>
      </c>
      <c r="H64" s="26">
        <v>1.292002106490024</v>
      </c>
      <c r="I64" s="26">
        <v>1.1636096166434839</v>
      </c>
      <c r="J64" s="26">
        <v>1.1117769085628051</v>
      </c>
      <c r="K64" s="26">
        <v>1.066199568060705</v>
      </c>
      <c r="L64" s="26">
        <v>1.0255772075551479</v>
      </c>
      <c r="M64" s="21">
        <v>0.9887613235883882</v>
      </c>
    </row>
    <row r="65" spans="1:13" hidden="1" x14ac:dyDescent="0.25">
      <c r="A65" s="5">
        <v>73.039999999999992</v>
      </c>
      <c r="B65" s="26">
        <v>3.7934923789313522</v>
      </c>
      <c r="C65" s="26">
        <v>3.078818703619465</v>
      </c>
      <c r="D65" s="26">
        <v>2.5179805766917309</v>
      </c>
      <c r="E65" s="26">
        <v>2.0848635884587439</v>
      </c>
      <c r="F65" s="26">
        <v>1.7557834752194219</v>
      </c>
      <c r="G65" s="26">
        <v>1.5094861192610001</v>
      </c>
      <c r="H65" s="26">
        <v>1.3271475488590649</v>
      </c>
      <c r="I65" s="26">
        <v>1.1923739382775209</v>
      </c>
      <c r="J65" s="26">
        <v>1.138365415420552</v>
      </c>
      <c r="K65" s="26">
        <v>1.0912016077686071</v>
      </c>
      <c r="L65" s="26">
        <v>1.0495167656638871</v>
      </c>
      <c r="M65" s="21">
        <v>1.012097023572875</v>
      </c>
    </row>
    <row r="66" spans="1:13" hidden="1" x14ac:dyDescent="0.25">
      <c r="A66" s="5">
        <v>79.02</v>
      </c>
      <c r="B66" s="26">
        <v>3.9663606253724861</v>
      </c>
      <c r="C66" s="26">
        <v>3.215988130776716</v>
      </c>
      <c r="D66" s="26">
        <v>2.6254574342851722</v>
      </c>
      <c r="E66" s="26">
        <v>2.168131229602297</v>
      </c>
      <c r="F66" s="26">
        <v>1.819802356420863</v>
      </c>
      <c r="G66" s="26">
        <v>1.558693800421963</v>
      </c>
      <c r="H66" s="26">
        <v>1.365458693275031</v>
      </c>
      <c r="I66" s="26">
        <v>1.22318031263783</v>
      </c>
      <c r="J66" s="26">
        <v>1.1665279120721139</v>
      </c>
      <c r="K66" s="26">
        <v>1.117372082156451</v>
      </c>
      <c r="L66" s="26">
        <v>1.0742817111572729</v>
      </c>
      <c r="M66" s="21">
        <v>1.0359775714652979</v>
      </c>
    </row>
    <row r="67" spans="1:13" hidden="1" x14ac:dyDescent="0.25">
      <c r="A67" s="8">
        <v>85</v>
      </c>
      <c r="B67" s="27">
        <v>4.1392288718136214</v>
      </c>
      <c r="C67" s="27">
        <v>3.3531575579339692</v>
      </c>
      <c r="D67" s="27">
        <v>2.732934291878613</v>
      </c>
      <c r="E67" s="27">
        <v>2.2513988707458501</v>
      </c>
      <c r="F67" s="27">
        <v>1.883821237622304</v>
      </c>
      <c r="G67" s="27">
        <v>1.6079014815829249</v>
      </c>
      <c r="H67" s="27">
        <v>1.4037698376909979</v>
      </c>
      <c r="I67" s="27">
        <v>1.2539866869981391</v>
      </c>
      <c r="J67" s="27">
        <v>1.194690408723676</v>
      </c>
      <c r="K67" s="27">
        <v>1.143542556544294</v>
      </c>
      <c r="L67" s="27">
        <v>1.0990466566506589</v>
      </c>
      <c r="M67" s="22">
        <v>1.059858119357721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6</v>
      </c>
      <c r="B71" s="21">
        <f ca="1">(FORECAST( 72.52, OFFSET(B62:B67,MATCH(72.52,A62:A67,1)-1,0,2), OFFSET(A62:A67,MATCH(72.52,A62:A67,1)-1,0,2) )) / 1000</f>
        <v>3.7797784666087921E-3</v>
      </c>
    </row>
    <row r="72" spans="1:13" x14ac:dyDescent="0.25">
      <c r="A72" s="5">
        <v>7</v>
      </c>
      <c r="B72" s="21">
        <f ca="1">(FORECAST( 72.52, OFFSET(C62:C67,MATCH(72.52,A62:A67,1)-1,0,2), OFFSET(A62:A67,MATCH(72.52,A62:A67,1)-1,0,2) )) / 1000</f>
        <v>3.0679808767157981E-3</v>
      </c>
    </row>
    <row r="73" spans="1:13" x14ac:dyDescent="0.25">
      <c r="A73" s="5">
        <v>8</v>
      </c>
      <c r="B73" s="21">
        <f ca="1">(FORECAST( 72.52, OFFSET(D62:D67,MATCH(72.52,A62:A67,1)-1,0,2), OFFSET(A62:A67,MATCH(72.52,A62:A67,1)-1,0,2) )) / 1000</f>
        <v>2.509518294472545E-3</v>
      </c>
    </row>
    <row r="74" spans="1:13" x14ac:dyDescent="0.25">
      <c r="A74" s="5">
        <v>9</v>
      </c>
      <c r="B74" s="21">
        <f ca="1">(FORECAST( 72.52, OFFSET(E62:E67,MATCH(72.52,A62:A67,1)-1,0,2), OFFSET(A62:A67,MATCH(72.52,A62:A67,1)-1,0,2) )) / 1000</f>
        <v>2.0783217794597261E-3</v>
      </c>
    </row>
    <row r="75" spans="1:13" x14ac:dyDescent="0.25">
      <c r="A75" s="5">
        <v>10</v>
      </c>
      <c r="B75" s="21">
        <f ca="1">(FORECAST( 72.52, OFFSET(F62:F67,MATCH(72.52,A62:A67,1)-1,0,2), OFFSET(A62:A67,MATCH(72.52,A62:A67,1)-1,0,2) )) / 1000</f>
        <v>1.7507525372463585E-3</v>
      </c>
    </row>
    <row r="76" spans="1:13" x14ac:dyDescent="0.25">
      <c r="A76" s="5">
        <v>11</v>
      </c>
      <c r="B76" s="21">
        <f ca="1">(FORECAST( 72.52, OFFSET(G62:G67,MATCH(72.52,A62:A67,1)-1,0,2), OFFSET(A62:A67,MATCH(72.52,A62:A67,1)-1,0,2) )) / 1000</f>
        <v>1.5056019193897781E-3</v>
      </c>
    </row>
    <row r="77" spans="1:13" x14ac:dyDescent="0.25">
      <c r="A77" s="5">
        <v>12</v>
      </c>
      <c r="B77" s="21">
        <f ca="1">(FORECAST( 72.52, OFFSET(H62:H67,MATCH(72.52,A62:A67,1)-1,0,2), OFFSET(A62:A67,MATCH(72.52,A62:A67,1)-1,0,2) )) / 1000</f>
        <v>1.3240914234356701E-3</v>
      </c>
    </row>
    <row r="78" spans="1:13" x14ac:dyDescent="0.25">
      <c r="A78" s="5">
        <v>13</v>
      </c>
      <c r="B78" s="21">
        <f ca="1">(FORECAST( 72.52, OFFSET(I62:I67,MATCH(72.52,A62:A67,1)-1,0,2), OFFSET(A62:A67,MATCH(72.52,A62:A67,1)-1,0,2) )) / 1000</f>
        <v>1.1898726929180394E-3</v>
      </c>
    </row>
    <row r="79" spans="1:13" x14ac:dyDescent="0.25">
      <c r="A79" s="5">
        <v>13.5</v>
      </c>
      <c r="B79" s="21">
        <f ca="1">(FORECAST( 72.52, OFFSET(J62:J67,MATCH(72.52,A62:A67,1)-1,0,2), OFFSET(A62:A67,MATCH(72.52,A62:A67,1)-1,0,2) )) / 1000</f>
        <v>1.1360533713459652E-3</v>
      </c>
    </row>
    <row r="80" spans="1:13" x14ac:dyDescent="0.25">
      <c r="A80" s="5">
        <v>14</v>
      </c>
      <c r="B80" s="21">
        <f ca="1">(FORECAST( 72.52, OFFSET(K62:K67,MATCH(72.52,A62:A67,1)-1,0,2), OFFSET(A62:A67,MATCH(72.52,A62:A67,1)-1,0,2) )) / 1000</f>
        <v>1.0890275173592243E-3</v>
      </c>
    </row>
    <row r="81" spans="1:2" x14ac:dyDescent="0.25">
      <c r="A81" s="5">
        <v>14.5</v>
      </c>
      <c r="B81" s="21">
        <f ca="1">(FORECAST( 72.52, OFFSET(L62:L67,MATCH(72.52,A62:A67,1)-1,0,2), OFFSET(A62:A67,MATCH(72.52,A62:A67,1)-1,0,2) )) / 1000</f>
        <v>1.0474350649587794E-3</v>
      </c>
    </row>
    <row r="82" spans="1:2" x14ac:dyDescent="0.25">
      <c r="A82" s="8">
        <v>15</v>
      </c>
      <c r="B82" s="22">
        <f ca="1">(FORECAST( 72.52, OFFSET(M62:M67,MATCH(72.52,A62:A67,1)-1,0,2), OFFSET(A62:A67,MATCH(72.52,A62:A67,1)-1,0,2) )) / 1000</f>
        <v>1.0100678322698762E-3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55.1</v>
      </c>
      <c r="B86" s="7">
        <v>1.031804684989295</v>
      </c>
    </row>
    <row r="87" spans="1:2" x14ac:dyDescent="0.25">
      <c r="A87" s="5">
        <v>61.08</v>
      </c>
      <c r="B87" s="7">
        <v>1.023228640359084</v>
      </c>
    </row>
    <row r="88" spans="1:2" x14ac:dyDescent="0.25">
      <c r="A88" s="5">
        <v>67.06</v>
      </c>
      <c r="B88" s="7">
        <v>1.011086396535017</v>
      </c>
    </row>
    <row r="89" spans="1:2" x14ac:dyDescent="0.25">
      <c r="A89" s="5">
        <v>73.039999999999992</v>
      </c>
      <c r="B89" s="7">
        <v>1.002020182689096</v>
      </c>
    </row>
    <row r="90" spans="1:2" x14ac:dyDescent="0.25">
      <c r="A90" s="5">
        <v>79.02</v>
      </c>
      <c r="B90" s="7">
        <v>1.025252283613695</v>
      </c>
    </row>
    <row r="91" spans="1:2" x14ac:dyDescent="0.25">
      <c r="A91" s="8">
        <v>85</v>
      </c>
      <c r="B91" s="10">
        <v>1.0484843845382941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55.1</v>
      </c>
      <c r="B95" s="7">
        <v>0.86211659093720105</v>
      </c>
    </row>
    <row r="96" spans="1:2" x14ac:dyDescent="0.25">
      <c r="A96" s="5">
        <v>61.08</v>
      </c>
      <c r="B96" s="7">
        <v>0.91189210916251751</v>
      </c>
    </row>
    <row r="97" spans="1:2" x14ac:dyDescent="0.25">
      <c r="A97" s="5">
        <v>67.06</v>
      </c>
      <c r="B97" s="7">
        <v>0.95794850664574716</v>
      </c>
    </row>
    <row r="98" spans="1:2" x14ac:dyDescent="0.25">
      <c r="A98" s="5">
        <v>73.039999999999992</v>
      </c>
      <c r="B98" s="7">
        <v>1.003448540416872</v>
      </c>
    </row>
    <row r="99" spans="1:2" x14ac:dyDescent="0.25">
      <c r="A99" s="5">
        <v>79.02</v>
      </c>
      <c r="B99" s="7">
        <v>1.0431067552108999</v>
      </c>
    </row>
    <row r="100" spans="1:2" x14ac:dyDescent="0.25">
      <c r="A100" s="8">
        <v>85</v>
      </c>
      <c r="B100" s="10">
        <v>1.082764970004928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55.1</v>
      </c>
      <c r="B104" s="7">
        <v>0.64258363319756706</v>
      </c>
    </row>
    <row r="105" spans="1:2" x14ac:dyDescent="0.25">
      <c r="A105" s="5">
        <v>61.08</v>
      </c>
      <c r="B105" s="7">
        <v>0.74928242942154744</v>
      </c>
    </row>
    <row r="106" spans="1:2" x14ac:dyDescent="0.25">
      <c r="A106" s="5">
        <v>67.06</v>
      </c>
      <c r="B106" s="7">
        <v>0.88033934131482983</v>
      </c>
    </row>
    <row r="107" spans="1:2" x14ac:dyDescent="0.25">
      <c r="A107" s="5">
        <v>73.039999999999992</v>
      </c>
      <c r="B107" s="7">
        <v>1.0064357801837689</v>
      </c>
    </row>
    <row r="108" spans="1:2" x14ac:dyDescent="0.25">
      <c r="A108" s="5">
        <v>79.02</v>
      </c>
      <c r="B108" s="7">
        <v>1.080447252297114</v>
      </c>
    </row>
    <row r="109" spans="1:2" x14ac:dyDescent="0.25">
      <c r="A109" s="8">
        <v>85</v>
      </c>
      <c r="B109" s="10">
        <v>1.154458724410458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55.1</v>
      </c>
      <c r="B113" s="7">
        <v>0.93468298875592482</v>
      </c>
    </row>
    <row r="114" spans="1:2" x14ac:dyDescent="0.25">
      <c r="A114" s="5">
        <v>60.083333333333343</v>
      </c>
      <c r="B114" s="7">
        <v>0.95246181043967937</v>
      </c>
    </row>
    <row r="115" spans="1:2" x14ac:dyDescent="0.25">
      <c r="A115" s="5">
        <v>65.066666666666663</v>
      </c>
      <c r="B115" s="7">
        <v>0.97151021392203785</v>
      </c>
    </row>
    <row r="116" spans="1:2" x14ac:dyDescent="0.25">
      <c r="A116" s="5">
        <v>70.05</v>
      </c>
      <c r="B116" s="7">
        <v>0.99055861740439621</v>
      </c>
    </row>
    <row r="117" spans="1:2" x14ac:dyDescent="0.25">
      <c r="A117" s="5">
        <v>75.033333333333331</v>
      </c>
      <c r="B117" s="7">
        <v>1.0101009487815109</v>
      </c>
    </row>
    <row r="118" spans="1:2" x14ac:dyDescent="0.25">
      <c r="A118" s="5">
        <v>80.016666666666666</v>
      </c>
      <c r="B118" s="7">
        <v>1.030128692055196</v>
      </c>
    </row>
    <row r="119" spans="1:2" x14ac:dyDescent="0.25">
      <c r="A119" s="8">
        <v>85</v>
      </c>
      <c r="B119" s="10">
        <v>1.0501564353288819</v>
      </c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5:M183"/>
  <sheetViews>
    <sheetView workbookViewId="0">
      <selection activeCell="B28" sqref="B28: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8"/>
      <c r="B25" s="15"/>
      <c r="C25" s="15"/>
      <c r="D25" s="16"/>
    </row>
    <row r="28" spans="1:7" x14ac:dyDescent="0.25">
      <c r="A28" s="17" t="s">
        <v>12</v>
      </c>
      <c r="B28" s="30">
        <v>0.71</v>
      </c>
      <c r="C28" s="17" t="s">
        <v>13</v>
      </c>
      <c r="D28" s="17" t="s">
        <v>14</v>
      </c>
      <c r="E28" s="17"/>
      <c r="F28" s="17"/>
      <c r="G28" s="17"/>
    </row>
    <row r="29" spans="1:7" x14ac:dyDescent="0.25">
      <c r="A29" s="17" t="s">
        <v>39</v>
      </c>
      <c r="B29" s="30">
        <v>72.52</v>
      </c>
      <c r="C29" s="17" t="s">
        <v>11</v>
      </c>
      <c r="D29" s="17" t="s">
        <v>40</v>
      </c>
      <c r="E29" s="17"/>
      <c r="F29" s="17"/>
      <c r="G29" s="17"/>
    </row>
    <row r="31" spans="1:7" ht="31.5" hidden="1" x14ac:dyDescent="0.5">
      <c r="A31" s="1" t="s">
        <v>41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1.1353262649715961</v>
      </c>
    </row>
    <row r="35" spans="1:2" hidden="1" x14ac:dyDescent="0.25">
      <c r="A35" s="5">
        <v>61.079999999999991</v>
      </c>
      <c r="B35" s="7">
        <v>1.1560679432779739</v>
      </c>
    </row>
    <row r="36" spans="1:2" hidden="1" x14ac:dyDescent="0.25">
      <c r="A36" s="5">
        <v>67.06</v>
      </c>
      <c r="B36" s="7">
        <v>1.1782670906828661</v>
      </c>
    </row>
    <row r="37" spans="1:2" hidden="1" x14ac:dyDescent="0.25">
      <c r="A37" s="5">
        <v>72.52</v>
      </c>
      <c r="B37" s="7">
        <v>1.1985358774438539</v>
      </c>
    </row>
    <row r="38" spans="1:2" hidden="1" x14ac:dyDescent="0.25">
      <c r="A38" s="5">
        <v>73.039999999999992</v>
      </c>
      <c r="B38" s="7">
        <v>1.200668550612102</v>
      </c>
    </row>
    <row r="39" spans="1:2" hidden="1" x14ac:dyDescent="0.25">
      <c r="A39" s="5">
        <v>79.02</v>
      </c>
      <c r="B39" s="7">
        <v>1.225194292046951</v>
      </c>
    </row>
    <row r="40" spans="1:2" hidden="1" x14ac:dyDescent="0.25">
      <c r="A40" s="8">
        <v>85</v>
      </c>
      <c r="B40" s="10">
        <v>1.2497200334817991</v>
      </c>
    </row>
    <row r="41" spans="1:2" hidden="1" x14ac:dyDescent="0.25"/>
    <row r="42" spans="1:2" ht="31.5" hidden="1" x14ac:dyDescent="0.5">
      <c r="A42" s="1" t="s">
        <v>42</v>
      </c>
      <c r="B42" s="1"/>
    </row>
    <row r="43" spans="1:2" hidden="1" x14ac:dyDescent="0.25">
      <c r="A43" s="2"/>
      <c r="B43" s="18" t="s">
        <v>16</v>
      </c>
    </row>
    <row r="44" spans="1:2" hidden="1" x14ac:dyDescent="0.25">
      <c r="A44" s="19" t="s">
        <v>17</v>
      </c>
      <c r="B44" s="20">
        <v>14</v>
      </c>
    </row>
    <row r="45" spans="1:2" hidden="1" x14ac:dyDescent="0.25">
      <c r="A45" s="5">
        <v>55.1</v>
      </c>
      <c r="B45" s="7">
        <v>1383.1848701975291</v>
      </c>
    </row>
    <row r="46" spans="1:2" hidden="1" x14ac:dyDescent="0.25">
      <c r="A46" s="5">
        <v>61.079999999999991</v>
      </c>
      <c r="B46" s="7">
        <v>1371.6882610512271</v>
      </c>
    </row>
    <row r="47" spans="1:2" hidden="1" x14ac:dyDescent="0.25">
      <c r="A47" s="5">
        <v>67.06</v>
      </c>
      <c r="B47" s="7">
        <v>1355.410986687162</v>
      </c>
    </row>
    <row r="48" spans="1:2" hidden="1" x14ac:dyDescent="0.25">
      <c r="A48" s="5">
        <v>72.52</v>
      </c>
      <c r="B48" s="7">
        <v>1340.549127485189</v>
      </c>
    </row>
    <row r="49" spans="1:13" hidden="1" x14ac:dyDescent="0.25">
      <c r="A49" s="5">
        <v>73.039999999999992</v>
      </c>
      <c r="B49" s="7">
        <v>1343.2572816264169</v>
      </c>
    </row>
    <row r="50" spans="1:13" hidden="1" x14ac:dyDescent="0.25">
      <c r="A50" s="5">
        <v>79.02</v>
      </c>
      <c r="B50" s="7">
        <v>1374.4010542505359</v>
      </c>
    </row>
    <row r="51" spans="1:13" hidden="1" x14ac:dyDescent="0.25">
      <c r="A51" s="8">
        <v>85</v>
      </c>
      <c r="B51" s="10">
        <v>1405.544826874655</v>
      </c>
    </row>
    <row r="52" spans="1:13" hidden="1" x14ac:dyDescent="0.25"/>
    <row r="53" spans="1:13" ht="31.5" hidden="1" x14ac:dyDescent="0.5">
      <c r="A53" s="1" t="s">
        <v>43</v>
      </c>
      <c r="B53" s="1"/>
    </row>
    <row r="54" spans="1:13" hidden="1" x14ac:dyDescent="0.25">
      <c r="A54" s="2"/>
      <c r="B54" s="28" t="s">
        <v>16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8"/>
    </row>
    <row r="55" spans="1:13" hidden="1" x14ac:dyDescent="0.25">
      <c r="A55" s="19" t="s">
        <v>17</v>
      </c>
      <c r="B55" s="29">
        <v>6</v>
      </c>
      <c r="C55" s="29">
        <v>7</v>
      </c>
      <c r="D55" s="29">
        <v>8</v>
      </c>
      <c r="E55" s="29">
        <v>9</v>
      </c>
      <c r="F55" s="29">
        <v>10</v>
      </c>
      <c r="G55" s="29">
        <v>11</v>
      </c>
      <c r="H55" s="29">
        <v>12</v>
      </c>
      <c r="I55" s="29">
        <v>13</v>
      </c>
      <c r="J55" s="29">
        <v>13.5</v>
      </c>
      <c r="K55" s="29">
        <v>14</v>
      </c>
      <c r="L55" s="29">
        <v>14.5</v>
      </c>
      <c r="M55" s="20">
        <v>15</v>
      </c>
    </row>
    <row r="56" spans="1:13" hidden="1" x14ac:dyDescent="0.25">
      <c r="A56" s="5">
        <v>55.1</v>
      </c>
      <c r="B56" s="6">
        <v>3.3337212198549468</v>
      </c>
      <c r="C56" s="6">
        <v>2.716169215759372</v>
      </c>
      <c r="D56" s="6">
        <v>2.2353652629014231</v>
      </c>
      <c r="E56" s="6">
        <v>1.8667636414101261</v>
      </c>
      <c r="F56" s="6">
        <v>1.5882487774028391</v>
      </c>
      <c r="G56" s="6">
        <v>1.380135242985246</v>
      </c>
      <c r="H56" s="6">
        <v>1.225167756251359</v>
      </c>
      <c r="I56" s="6">
        <v>1.1085211812835329</v>
      </c>
      <c r="J56" s="6">
        <v>1.0605998737813029</v>
      </c>
      <c r="K56" s="6">
        <v>1.0178005281524329</v>
      </c>
      <c r="L56" s="6">
        <v>0.97895348096642265</v>
      </c>
      <c r="M56" s="7">
        <v>0.94304095291706092</v>
      </c>
    </row>
    <row r="57" spans="1:13" hidden="1" x14ac:dyDescent="0.25">
      <c r="A57" s="5">
        <v>61.079999999999991</v>
      </c>
      <c r="B57" s="6">
        <v>3.479516038820254</v>
      </c>
      <c r="C57" s="6">
        <v>2.830742438907996</v>
      </c>
      <c r="D57" s="6">
        <v>2.3243157629907221</v>
      </c>
      <c r="E57" s="6">
        <v>1.935167394591313</v>
      </c>
      <c r="F57" s="6">
        <v>1.6406588632209811</v>
      </c>
      <c r="G57" s="6">
        <v>1.4205818443792619</v>
      </c>
      <c r="H57" s="6">
        <v>1.257158159554024</v>
      </c>
      <c r="I57" s="6">
        <v>1.1350397762214719</v>
      </c>
      <c r="J57" s="6">
        <v>1.085338305494945</v>
      </c>
      <c r="K57" s="6">
        <v>1.041308807846129</v>
      </c>
      <c r="L57" s="6">
        <v>1.0017162577687571</v>
      </c>
      <c r="M57" s="7">
        <v>0.9654775138808479</v>
      </c>
    </row>
    <row r="58" spans="1:13" hidden="1" x14ac:dyDescent="0.25">
      <c r="A58" s="5">
        <v>67.06</v>
      </c>
      <c r="B58" s="6">
        <v>3.635782387221913</v>
      </c>
      <c r="C58" s="6">
        <v>2.954183694227297</v>
      </c>
      <c r="D58" s="6">
        <v>2.420664331171094</v>
      </c>
      <c r="E58" s="6">
        <v>2.0096327849700359</v>
      </c>
      <c r="F58" s="6">
        <v>1.697927688529191</v>
      </c>
      <c r="G58" s="6">
        <v>1.464817820741946</v>
      </c>
      <c r="H58" s="6">
        <v>1.292002106490024</v>
      </c>
      <c r="I58" s="6">
        <v>1.1636096166434839</v>
      </c>
      <c r="J58" s="6">
        <v>1.1117769085628051</v>
      </c>
      <c r="K58" s="6">
        <v>1.066199568060705</v>
      </c>
      <c r="L58" s="6">
        <v>1.0255772075551479</v>
      </c>
      <c r="M58" s="7">
        <v>0.9887613235883882</v>
      </c>
    </row>
    <row r="59" spans="1:13" hidden="1" x14ac:dyDescent="0.25">
      <c r="A59" s="5">
        <v>72.52</v>
      </c>
      <c r="B59" s="6">
        <v>3.7784603575016882</v>
      </c>
      <c r="C59" s="6">
        <v>3.0668909273449212</v>
      </c>
      <c r="D59" s="6">
        <v>2.508634762987954</v>
      </c>
      <c r="E59" s="6">
        <v>2.0776229240114792</v>
      </c>
      <c r="F59" s="6">
        <v>1.7502166159845141</v>
      </c>
      <c r="G59" s="6">
        <v>1.5052071904643951</v>
      </c>
      <c r="H59" s="6">
        <v>1.3238161449968071</v>
      </c>
      <c r="I59" s="6">
        <v>1.1896951231157551</v>
      </c>
      <c r="J59" s="6">
        <v>1.135916502668243</v>
      </c>
      <c r="K59" s="6">
        <v>1.088925914343577</v>
      </c>
      <c r="L59" s="6">
        <v>1.0473632921427229</v>
      </c>
      <c r="M59" s="7">
        <v>1.010020454190925</v>
      </c>
    </row>
    <row r="60" spans="1:13" hidden="1" x14ac:dyDescent="0.25">
      <c r="A60" s="5">
        <v>73.039999999999992</v>
      </c>
      <c r="B60" s="6">
        <v>3.7934923789313522</v>
      </c>
      <c r="C60" s="6">
        <v>3.078818703619465</v>
      </c>
      <c r="D60" s="6">
        <v>2.5179805766917309</v>
      </c>
      <c r="E60" s="6">
        <v>2.0848635884587439</v>
      </c>
      <c r="F60" s="6">
        <v>1.7557834752194219</v>
      </c>
      <c r="G60" s="6">
        <v>1.5094861192610001</v>
      </c>
      <c r="H60" s="6">
        <v>1.3271475488590649</v>
      </c>
      <c r="I60" s="6">
        <v>1.1923739382775209</v>
      </c>
      <c r="J60" s="6">
        <v>1.138365415420552</v>
      </c>
      <c r="K60" s="6">
        <v>1.0912016077686071</v>
      </c>
      <c r="L60" s="6">
        <v>1.0495167656638871</v>
      </c>
      <c r="M60" s="7">
        <v>1.012097023572875</v>
      </c>
    </row>
    <row r="61" spans="1:13" hidden="1" x14ac:dyDescent="0.25">
      <c r="A61" s="5">
        <v>79.02</v>
      </c>
      <c r="B61" s="6">
        <v>3.9663606253724861</v>
      </c>
      <c r="C61" s="6">
        <v>3.215988130776716</v>
      </c>
      <c r="D61" s="6">
        <v>2.6254574342851722</v>
      </c>
      <c r="E61" s="6">
        <v>2.168131229602297</v>
      </c>
      <c r="F61" s="6">
        <v>1.819802356420863</v>
      </c>
      <c r="G61" s="6">
        <v>1.558693800421963</v>
      </c>
      <c r="H61" s="6">
        <v>1.365458693275031</v>
      </c>
      <c r="I61" s="6">
        <v>1.22318031263783</v>
      </c>
      <c r="J61" s="6">
        <v>1.1665279120721139</v>
      </c>
      <c r="K61" s="6">
        <v>1.117372082156451</v>
      </c>
      <c r="L61" s="6">
        <v>1.0742817111572729</v>
      </c>
      <c r="M61" s="7">
        <v>1.0359775714652979</v>
      </c>
    </row>
    <row r="62" spans="1:13" hidden="1" x14ac:dyDescent="0.25">
      <c r="A62" s="8">
        <v>85</v>
      </c>
      <c r="B62" s="9">
        <v>4.1392288718136214</v>
      </c>
      <c r="C62" s="9">
        <v>3.3531575579339692</v>
      </c>
      <c r="D62" s="9">
        <v>2.732934291878613</v>
      </c>
      <c r="E62" s="9">
        <v>2.2513988707458501</v>
      </c>
      <c r="F62" s="9">
        <v>1.883821237622304</v>
      </c>
      <c r="G62" s="9">
        <v>1.6079014815829249</v>
      </c>
      <c r="H62" s="9">
        <v>1.4037698376909979</v>
      </c>
      <c r="I62" s="9">
        <v>1.2539866869981391</v>
      </c>
      <c r="J62" s="9">
        <v>1.194690408723676</v>
      </c>
      <c r="K62" s="9">
        <v>1.143542556544294</v>
      </c>
      <c r="L62" s="9">
        <v>1.0990466566506589</v>
      </c>
      <c r="M62" s="10">
        <v>1.059858119357721</v>
      </c>
    </row>
    <row r="63" spans="1:13" hidden="1" x14ac:dyDescent="0.25"/>
    <row r="64" spans="1:13" ht="31.5" hidden="1" x14ac:dyDescent="0.5">
      <c r="A64" s="1" t="s">
        <v>44</v>
      </c>
      <c r="B64" s="1"/>
    </row>
    <row r="65" spans="1:13" hidden="1" x14ac:dyDescent="0.25">
      <c r="A65" s="2"/>
      <c r="B65" s="18" t="s">
        <v>16</v>
      </c>
    </row>
    <row r="66" spans="1:13" hidden="1" x14ac:dyDescent="0.25">
      <c r="A66" s="19" t="s">
        <v>17</v>
      </c>
      <c r="B66" s="20">
        <v>14</v>
      </c>
    </row>
    <row r="67" spans="1:13" hidden="1" x14ac:dyDescent="0.25">
      <c r="A67" s="5">
        <v>55.1</v>
      </c>
      <c r="B67" s="7">
        <v>849.14037086563451</v>
      </c>
    </row>
    <row r="68" spans="1:13" hidden="1" x14ac:dyDescent="0.25">
      <c r="A68" s="5">
        <v>61.079999999999991</v>
      </c>
      <c r="B68" s="7">
        <v>898.16668870963611</v>
      </c>
    </row>
    <row r="69" spans="1:13" hidden="1" x14ac:dyDescent="0.25">
      <c r="A69" s="5">
        <v>67.06</v>
      </c>
      <c r="B69" s="7">
        <v>943.52986446888031</v>
      </c>
    </row>
    <row r="70" spans="1:13" hidden="1" x14ac:dyDescent="0.25">
      <c r="A70" s="5">
        <v>72.52</v>
      </c>
      <c r="B70" s="7">
        <v>984.94841624905951</v>
      </c>
    </row>
    <row r="71" spans="1:13" hidden="1" x14ac:dyDescent="0.25">
      <c r="A71" s="5">
        <v>73.039999999999992</v>
      </c>
      <c r="B71" s="7">
        <v>988.34505067102839</v>
      </c>
    </row>
    <row r="72" spans="1:13" hidden="1" x14ac:dyDescent="0.25">
      <c r="A72" s="5">
        <v>79.02</v>
      </c>
      <c r="B72" s="7">
        <v>1027.4063465236709</v>
      </c>
    </row>
    <row r="73" spans="1:13" hidden="1" x14ac:dyDescent="0.25">
      <c r="A73" s="8">
        <v>85</v>
      </c>
      <c r="B73" s="10">
        <v>1066.467642376314</v>
      </c>
    </row>
    <row r="74" spans="1:13" hidden="1" x14ac:dyDescent="0.25"/>
    <row r="75" spans="1:13" ht="31.5" hidden="1" x14ac:dyDescent="0.5">
      <c r="A75" s="1" t="s">
        <v>45</v>
      </c>
      <c r="B75" s="1"/>
    </row>
    <row r="76" spans="1:13" hidden="1" x14ac:dyDescent="0.25">
      <c r="A76" s="2"/>
      <c r="B76" s="28" t="s">
        <v>16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8"/>
    </row>
    <row r="77" spans="1:13" hidden="1" x14ac:dyDescent="0.25">
      <c r="A77" s="19" t="s">
        <v>17</v>
      </c>
      <c r="B77" s="29">
        <v>6</v>
      </c>
      <c r="C77" s="29">
        <v>7</v>
      </c>
      <c r="D77" s="29">
        <v>8</v>
      </c>
      <c r="E77" s="29">
        <v>9</v>
      </c>
      <c r="F77" s="29">
        <v>10</v>
      </c>
      <c r="G77" s="29">
        <v>11</v>
      </c>
      <c r="H77" s="29">
        <v>12</v>
      </c>
      <c r="I77" s="29">
        <v>13</v>
      </c>
      <c r="J77" s="29">
        <v>13.5</v>
      </c>
      <c r="K77" s="29">
        <v>14</v>
      </c>
      <c r="L77" s="29">
        <v>14.5</v>
      </c>
      <c r="M77" s="20">
        <v>15</v>
      </c>
    </row>
    <row r="78" spans="1:13" hidden="1" x14ac:dyDescent="0.25">
      <c r="A78" s="5">
        <v>55.1</v>
      </c>
      <c r="B78" s="6">
        <v>3.407384966379952</v>
      </c>
      <c r="C78" s="6">
        <v>2.9217369944789868</v>
      </c>
      <c r="D78" s="6">
        <v>2.56140519732365</v>
      </c>
      <c r="E78" s="6">
        <v>2.2781971430683789</v>
      </c>
      <c r="F78" s="6">
        <v>2.0315815772846402</v>
      </c>
      <c r="G78" s="6">
        <v>1.808257001162592</v>
      </c>
      <c r="H78" s="6">
        <v>1.614085158307893</v>
      </c>
      <c r="I78" s="6">
        <v>1.45382815824406</v>
      </c>
      <c r="J78" s="6">
        <v>1.3857151339603939</v>
      </c>
      <c r="K78" s="6">
        <v>1.3245095189879741</v>
      </c>
      <c r="L78" s="6">
        <v>1.2691918136788709</v>
      </c>
      <c r="M78" s="7">
        <v>1.2187265111182539</v>
      </c>
    </row>
    <row r="79" spans="1:13" hidden="1" x14ac:dyDescent="0.25">
      <c r="A79" s="5">
        <v>61.079999999999991</v>
      </c>
      <c r="B79" s="6">
        <v>3.526694785395541</v>
      </c>
      <c r="C79" s="6">
        <v>3.0184760317902311</v>
      </c>
      <c r="D79" s="6">
        <v>2.650070327321183</v>
      </c>
      <c r="E79" s="6">
        <v>2.373148208417037</v>
      </c>
      <c r="F79" s="6">
        <v>2.1388602358113071</v>
      </c>
      <c r="G79" s="6">
        <v>1.917960373240384</v>
      </c>
      <c r="H79" s="6">
        <v>1.7094494048527209</v>
      </c>
      <c r="I79" s="6">
        <v>1.527410236518151</v>
      </c>
      <c r="J79" s="6">
        <v>1.449030508305251</v>
      </c>
      <c r="K79" s="6">
        <v>1.378876716965485</v>
      </c>
      <c r="L79" s="6">
        <v>1.3161056888565179</v>
      </c>
      <c r="M79" s="7">
        <v>1.2596382805107029</v>
      </c>
    </row>
    <row r="80" spans="1:13" hidden="1" x14ac:dyDescent="0.25">
      <c r="A80" s="5">
        <v>67.06</v>
      </c>
      <c r="B80" s="6">
        <v>3.657394284930517</v>
      </c>
      <c r="C80" s="6">
        <v>3.1091726467448901</v>
      </c>
      <c r="D80" s="6">
        <v>2.7179535621788511</v>
      </c>
      <c r="E80" s="6">
        <v>2.446198412966532</v>
      </c>
      <c r="F80" s="6">
        <v>2.2398483379417051</v>
      </c>
      <c r="G80" s="6">
        <v>2.0392119352357598</v>
      </c>
      <c r="H80" s="6">
        <v>1.822614382880861</v>
      </c>
      <c r="I80" s="6">
        <v>1.615946195945557</v>
      </c>
      <c r="J80" s="6">
        <v>1.5248214082287579</v>
      </c>
      <c r="K80" s="6">
        <v>1.4433073236997951</v>
      </c>
      <c r="L80" s="6">
        <v>1.3709688258156929</v>
      </c>
      <c r="M80" s="7">
        <v>1.3067543349619819</v>
      </c>
    </row>
    <row r="81" spans="1:13" hidden="1" x14ac:dyDescent="0.25">
      <c r="A81" s="5">
        <v>72.52</v>
      </c>
      <c r="B81" s="6">
        <v>3.7767286105928859</v>
      </c>
      <c r="C81" s="6">
        <v>3.1919825995295779</v>
      </c>
      <c r="D81" s="6">
        <v>2.7799339070488962</v>
      </c>
      <c r="E81" s="6">
        <v>2.51289642581607</v>
      </c>
      <c r="F81" s="6">
        <v>2.3320548659738081</v>
      </c>
      <c r="G81" s="6">
        <v>2.1499198831445812</v>
      </c>
      <c r="H81" s="6">
        <v>1.925938928036989</v>
      </c>
      <c r="I81" s="6">
        <v>1.696783376292319</v>
      </c>
      <c r="J81" s="6">
        <v>1.594021795115437</v>
      </c>
      <c r="K81" s="6">
        <v>1.502135268978948</v>
      </c>
      <c r="L81" s="6">
        <v>1.4210612552132</v>
      </c>
      <c r="M81" s="7">
        <v>1.3497733412001049</v>
      </c>
    </row>
    <row r="82" spans="1:13" hidden="1" x14ac:dyDescent="0.25">
      <c r="A82" s="5">
        <v>73.039999999999992</v>
      </c>
      <c r="B82" s="6">
        <v>3.79177201808844</v>
      </c>
      <c r="C82" s="6">
        <v>3.202361375766321</v>
      </c>
      <c r="D82" s="6">
        <v>2.7854379623029111</v>
      </c>
      <c r="E82" s="6">
        <v>2.5134891308148499</v>
      </c>
      <c r="F82" s="6">
        <v>2.3289598584587741</v>
      </c>
      <c r="G82" s="6">
        <v>2.146387049175277</v>
      </c>
      <c r="H82" s="6">
        <v>1.925096893301163</v>
      </c>
      <c r="I82" s="6">
        <v>1.698879444564128</v>
      </c>
      <c r="J82" s="6">
        <v>1.596988484942466</v>
      </c>
      <c r="K82" s="6">
        <v>1.5055370062005571</v>
      </c>
      <c r="L82" s="6">
        <v>1.424567848159044</v>
      </c>
      <c r="M82" s="7">
        <v>1.353180967981696</v>
      </c>
    </row>
    <row r="83" spans="1:13" hidden="1" x14ac:dyDescent="0.25">
      <c r="A83" s="5">
        <v>79.02</v>
      </c>
      <c r="B83" s="6">
        <v>3.9647712042873109</v>
      </c>
      <c r="C83" s="6">
        <v>3.3217173024888589</v>
      </c>
      <c r="D83" s="6">
        <v>2.8487345977240799</v>
      </c>
      <c r="E83" s="6">
        <v>2.52030523830082</v>
      </c>
      <c r="F83" s="6">
        <v>2.2933672720358822</v>
      </c>
      <c r="G83" s="6">
        <v>2.1057594585282771</v>
      </c>
      <c r="H83" s="6">
        <v>1.915413493839156</v>
      </c>
      <c r="I83" s="6">
        <v>1.722984229689932</v>
      </c>
      <c r="J83" s="6">
        <v>1.6311054179532909</v>
      </c>
      <c r="K83" s="6">
        <v>1.5446569842490641</v>
      </c>
      <c r="L83" s="6">
        <v>1.4648936670362489</v>
      </c>
      <c r="M83" s="7">
        <v>1.392368675969986</v>
      </c>
    </row>
    <row r="84" spans="1:13" hidden="1" x14ac:dyDescent="0.25">
      <c r="A84" s="8">
        <v>85</v>
      </c>
      <c r="B84" s="9">
        <v>4.1377703904861827</v>
      </c>
      <c r="C84" s="9">
        <v>3.4410732292113981</v>
      </c>
      <c r="D84" s="9">
        <v>2.9120312331452491</v>
      </c>
      <c r="E84" s="9">
        <v>2.52712134578679</v>
      </c>
      <c r="F84" s="9">
        <v>2.2577746856129899</v>
      </c>
      <c r="G84" s="9">
        <v>2.0651318678812771</v>
      </c>
      <c r="H84" s="9">
        <v>1.9057300943771489</v>
      </c>
      <c r="I84" s="9">
        <v>1.7470890148157361</v>
      </c>
      <c r="J84" s="9">
        <v>1.665222350964116</v>
      </c>
      <c r="K84" s="9">
        <v>1.5837769622975719</v>
      </c>
      <c r="L84" s="9">
        <v>1.505219485913454</v>
      </c>
      <c r="M84" s="10">
        <v>1.431556383958275</v>
      </c>
    </row>
    <row r="85" spans="1:13" hidden="1" x14ac:dyDescent="0.25"/>
    <row r="86" spans="1:13" ht="31.5" hidden="1" x14ac:dyDescent="0.5">
      <c r="A86" s="1" t="s">
        <v>15</v>
      </c>
      <c r="B86" s="1"/>
    </row>
    <row r="87" spans="1:13" hidden="1" x14ac:dyDescent="0.25">
      <c r="A87" s="2"/>
      <c r="B87" s="18" t="s">
        <v>16</v>
      </c>
    </row>
    <row r="88" spans="1:13" hidden="1" x14ac:dyDescent="0.25">
      <c r="A88" s="19" t="s">
        <v>17</v>
      </c>
      <c r="B88" s="20">
        <v>14</v>
      </c>
    </row>
    <row r="89" spans="1:13" hidden="1" x14ac:dyDescent="0.25">
      <c r="A89" s="5">
        <v>55.1</v>
      </c>
      <c r="B89" s="7">
        <v>4.3587508041462259E-3</v>
      </c>
    </row>
    <row r="90" spans="1:13" hidden="1" x14ac:dyDescent="0.25">
      <c r="A90" s="5">
        <v>61.079999999999991</v>
      </c>
      <c r="B90" s="7">
        <v>5.0825063432166067E-3</v>
      </c>
    </row>
    <row r="91" spans="1:13" hidden="1" x14ac:dyDescent="0.25">
      <c r="A91" s="5">
        <v>67.06</v>
      </c>
      <c r="B91" s="7">
        <v>5.9714869997284908E-3</v>
      </c>
    </row>
    <row r="92" spans="1:13" hidden="1" x14ac:dyDescent="0.25">
      <c r="A92" s="5">
        <v>72.52</v>
      </c>
      <c r="B92" s="7">
        <v>6.7831649904567292E-3</v>
      </c>
    </row>
    <row r="93" spans="1:13" hidden="1" x14ac:dyDescent="0.25">
      <c r="A93" s="5">
        <v>73.039999999999992</v>
      </c>
      <c r="B93" s="7">
        <v>6.8268199492855473E-3</v>
      </c>
    </row>
    <row r="94" spans="1:13" hidden="1" x14ac:dyDescent="0.25">
      <c r="A94" s="5">
        <v>79.02</v>
      </c>
      <c r="B94" s="7">
        <v>7.3288519758169498E-3</v>
      </c>
    </row>
    <row r="95" spans="1:13" hidden="1" x14ac:dyDescent="0.25">
      <c r="A95" s="8">
        <v>85</v>
      </c>
      <c r="B95" s="10">
        <v>7.8308840023483539E-3</v>
      </c>
    </row>
    <row r="96" spans="1:13" hidden="1" x14ac:dyDescent="0.25"/>
    <row r="97" spans="1:5" ht="31.5" hidden="1" x14ac:dyDescent="0.5">
      <c r="A97" s="1" t="s">
        <v>18</v>
      </c>
      <c r="B97" s="1"/>
    </row>
    <row r="98" spans="1:5" hidden="1" x14ac:dyDescent="0.25">
      <c r="A98" s="2"/>
      <c r="B98" s="18" t="s">
        <v>16</v>
      </c>
    </row>
    <row r="99" spans="1:5" hidden="1" x14ac:dyDescent="0.25">
      <c r="A99" s="19" t="s">
        <v>17</v>
      </c>
      <c r="B99" s="20">
        <v>14</v>
      </c>
    </row>
    <row r="100" spans="1:5" hidden="1" x14ac:dyDescent="0.25">
      <c r="A100" s="5">
        <v>55.1</v>
      </c>
      <c r="B100" s="21">
        <v>1.175257368191633E-4</v>
      </c>
    </row>
    <row r="101" spans="1:5" hidden="1" x14ac:dyDescent="0.25">
      <c r="A101" s="5">
        <v>61.079999999999991</v>
      </c>
      <c r="B101" s="21">
        <v>1.147591354318447E-4</v>
      </c>
    </row>
    <row r="102" spans="1:5" hidden="1" x14ac:dyDescent="0.25">
      <c r="A102" s="5">
        <v>67.06</v>
      </c>
      <c r="B102" s="21">
        <v>1.120675226221615E-4</v>
      </c>
    </row>
    <row r="103" spans="1:5" hidden="1" x14ac:dyDescent="0.25">
      <c r="A103" s="5">
        <v>72.52</v>
      </c>
      <c r="B103" s="21">
        <v>1.0960996310027669E-4</v>
      </c>
    </row>
    <row r="104" spans="1:5" hidden="1" x14ac:dyDescent="0.25">
      <c r="A104" s="5">
        <v>73.039999999999992</v>
      </c>
      <c r="B104" s="21">
        <v>1.0946694284349451E-4</v>
      </c>
    </row>
    <row r="105" spans="1:5" hidden="1" x14ac:dyDescent="0.25">
      <c r="A105" s="5">
        <v>79.02</v>
      </c>
      <c r="B105" s="21">
        <v>1.078222098904995E-4</v>
      </c>
    </row>
    <row r="106" spans="1:5" hidden="1" x14ac:dyDescent="0.25">
      <c r="A106" s="8">
        <v>85</v>
      </c>
      <c r="B106" s="22">
        <v>1.061774769375046E-4</v>
      </c>
    </row>
    <row r="107" spans="1:5" hidden="1" x14ac:dyDescent="0.25"/>
    <row r="108" spans="1:5" ht="28.9" customHeight="1" x14ac:dyDescent="0.5">
      <c r="A108" s="1" t="s">
        <v>19</v>
      </c>
      <c r="B108" s="1"/>
    </row>
    <row r="109" spans="1:5" x14ac:dyDescent="0.25">
      <c r="A109" s="23"/>
      <c r="B109" s="24" t="s">
        <v>20</v>
      </c>
      <c r="C109" s="24"/>
      <c r="D109" s="24" t="s">
        <v>21</v>
      </c>
      <c r="E109" s="25"/>
    </row>
    <row r="110" spans="1:5" x14ac:dyDescent="0.25">
      <c r="A110" s="5" t="s">
        <v>22</v>
      </c>
      <c r="B110" s="26">
        <f ca="1">1000 * (FORECAST( B29, OFFSET(B89:B95,MATCH(B29,A89:A95,1)-1,0,2), OFFSET(A89:A95,MATCH(B29,A89:A95,1)-1,0,2) ))*B28</f>
        <v>4.8160471432242771</v>
      </c>
      <c r="C110" s="26" t="s">
        <v>23</v>
      </c>
      <c r="D110" s="26">
        <f ca="1">1000 * FORECAST( B29, OFFSET(B89:B95,MATCH(B29,A89:A95,1)-1,0,2), OFFSET(A89:A95,MATCH(B29,A89:A95,1)-1,0,2) )*B28 / 453592</f>
        <v>1.0617575140708561E-5</v>
      </c>
      <c r="E110" s="21" t="s">
        <v>24</v>
      </c>
    </row>
    <row r="111" spans="1:5" x14ac:dyDescent="0.25">
      <c r="A111" s="5" t="s">
        <v>25</v>
      </c>
      <c r="B111" s="26">
        <f ca="1">(FORECAST( B29, OFFSET(B67:B73,MATCH(B29,A67:A73,1)-1,0,2), OFFSET(A67:A73,MATCH(B29,A67:A73,1)-1,0,2) ))*B28 / 60</f>
        <v>11.655222925613868</v>
      </c>
      <c r="C111" s="26" t="s">
        <v>26</v>
      </c>
      <c r="D111" s="26">
        <f ca="1">(FORECAST( B29, OFFSET(B67:B73,MATCH(B29,A67:A73,1)-1,0,2), OFFSET(A67:A73,MATCH(B29,A67:A73,1)-1,0,2) ))*B28 * 0.00220462 / 60</f>
        <v>2.5695337566266848E-2</v>
      </c>
      <c r="E111" s="21" t="s">
        <v>27</v>
      </c>
    </row>
    <row r="112" spans="1:5" x14ac:dyDescent="0.25">
      <c r="A112" s="5" t="s">
        <v>28</v>
      </c>
      <c r="B112" s="26">
        <f ca="1">(FORECAST( B29, OFFSET(B45:B51,MATCH(B29,A45:A51,1)-1,0,2), OFFSET(A45:A51,MATCH(B29,A45:A51,1)-1,0,2) ))*B28 / 60</f>
        <v>15.8631646752414</v>
      </c>
      <c r="C112" s="26" t="s">
        <v>26</v>
      </c>
      <c r="D112" s="26">
        <f ca="1">(FORECAST( B29, OFFSET(B45:B51,MATCH(B29,A45:A51,1)-1,0,2), OFFSET(A45:A51,MATCH(B29,A45:A51,1)-1,0,2) ))*B28 * 0.00220462 / 60</f>
        <v>3.4972250106330691E-2</v>
      </c>
      <c r="E112" s="21" t="s">
        <v>27</v>
      </c>
    </row>
    <row r="113" spans="1:13" x14ac:dyDescent="0.25">
      <c r="A113" s="8" t="s">
        <v>29</v>
      </c>
      <c r="B113" s="27">
        <f ca="1">FORECAST( B29, OFFSET(B100:B106,MATCH(B29,A100:A106,1)-1,0,2), OFFSET(A100:A106,MATCH(B29,A100:A106,1)-1,0,2) )</f>
        <v>1.0960996310027669E-4</v>
      </c>
      <c r="C113" s="27" t="s">
        <v>30</v>
      </c>
      <c r="D113" s="27">
        <f ca="1">FORECAST( B29, OFFSET(B100:B106,MATCH(B29,A100:A106,1)-1,0,2), OFFSET(A100:A106,MATCH(B29,A100:A106,1)-1,0,2) )</f>
        <v>1.0960996310027669E-4</v>
      </c>
      <c r="E113" s="22" t="s">
        <v>30</v>
      </c>
    </row>
    <row r="116" spans="1:13" ht="31.5" hidden="1" x14ac:dyDescent="0.5">
      <c r="A116" s="1" t="s">
        <v>31</v>
      </c>
      <c r="B116" s="1"/>
    </row>
    <row r="117" spans="1:13" hidden="1" x14ac:dyDescent="0.25">
      <c r="A117" s="2"/>
      <c r="B117" s="28" t="s">
        <v>16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18"/>
    </row>
    <row r="118" spans="1:13" hidden="1" x14ac:dyDescent="0.25">
      <c r="A118" s="19" t="s">
        <v>17</v>
      </c>
      <c r="B118" s="29">
        <v>6</v>
      </c>
      <c r="C118" s="29">
        <v>7</v>
      </c>
      <c r="D118" s="29">
        <v>8</v>
      </c>
      <c r="E118" s="29">
        <v>9</v>
      </c>
      <c r="F118" s="29">
        <v>10</v>
      </c>
      <c r="G118" s="29">
        <v>11</v>
      </c>
      <c r="H118" s="29">
        <v>12</v>
      </c>
      <c r="I118" s="29">
        <v>13</v>
      </c>
      <c r="J118" s="29">
        <v>13.5</v>
      </c>
      <c r="K118" s="29">
        <v>14</v>
      </c>
      <c r="L118" s="29">
        <v>14.5</v>
      </c>
      <c r="M118" s="20">
        <v>15</v>
      </c>
    </row>
    <row r="119" spans="1:13" hidden="1" x14ac:dyDescent="0.25">
      <c r="A119" s="5">
        <v>55.1</v>
      </c>
      <c r="B119" s="26">
        <v>3.3337212198549468</v>
      </c>
      <c r="C119" s="26">
        <v>2.716169215759372</v>
      </c>
      <c r="D119" s="26">
        <v>2.2353652629014231</v>
      </c>
      <c r="E119" s="26">
        <v>1.8667636414101261</v>
      </c>
      <c r="F119" s="26">
        <v>1.5882487774028391</v>
      </c>
      <c r="G119" s="26">
        <v>1.380135242985246</v>
      </c>
      <c r="H119" s="26">
        <v>1.225167756251359</v>
      </c>
      <c r="I119" s="26">
        <v>1.1085211812835329</v>
      </c>
      <c r="J119" s="26">
        <v>1.0605998737813029</v>
      </c>
      <c r="K119" s="26">
        <v>1.0178005281524329</v>
      </c>
      <c r="L119" s="26">
        <v>0.97895348096642265</v>
      </c>
      <c r="M119" s="21">
        <v>0.94304095291706092</v>
      </c>
    </row>
    <row r="120" spans="1:13" hidden="1" x14ac:dyDescent="0.25">
      <c r="A120" s="5">
        <v>61.079999999999991</v>
      </c>
      <c r="B120" s="26">
        <v>3.479516038820254</v>
      </c>
      <c r="C120" s="26">
        <v>2.830742438907996</v>
      </c>
      <c r="D120" s="26">
        <v>2.3243157629907221</v>
      </c>
      <c r="E120" s="26">
        <v>1.935167394591313</v>
      </c>
      <c r="F120" s="26">
        <v>1.6406588632209811</v>
      </c>
      <c r="G120" s="26">
        <v>1.4205818443792619</v>
      </c>
      <c r="H120" s="26">
        <v>1.257158159554024</v>
      </c>
      <c r="I120" s="26">
        <v>1.1350397762214719</v>
      </c>
      <c r="J120" s="26">
        <v>1.085338305494945</v>
      </c>
      <c r="K120" s="26">
        <v>1.041308807846129</v>
      </c>
      <c r="L120" s="26">
        <v>1.0017162577687571</v>
      </c>
      <c r="M120" s="21">
        <v>0.9654775138808479</v>
      </c>
    </row>
    <row r="121" spans="1:13" hidden="1" x14ac:dyDescent="0.25">
      <c r="A121" s="5">
        <v>67.06</v>
      </c>
      <c r="B121" s="26">
        <v>3.635782387221913</v>
      </c>
      <c r="C121" s="26">
        <v>2.954183694227297</v>
      </c>
      <c r="D121" s="26">
        <v>2.420664331171094</v>
      </c>
      <c r="E121" s="26">
        <v>2.0096327849700359</v>
      </c>
      <c r="F121" s="26">
        <v>1.697927688529191</v>
      </c>
      <c r="G121" s="26">
        <v>1.464817820741946</v>
      </c>
      <c r="H121" s="26">
        <v>1.292002106490024</v>
      </c>
      <c r="I121" s="26">
        <v>1.1636096166434839</v>
      </c>
      <c r="J121" s="26">
        <v>1.1117769085628051</v>
      </c>
      <c r="K121" s="26">
        <v>1.066199568060705</v>
      </c>
      <c r="L121" s="26">
        <v>1.0255772075551479</v>
      </c>
      <c r="M121" s="21">
        <v>0.9887613235883882</v>
      </c>
    </row>
    <row r="122" spans="1:13" hidden="1" x14ac:dyDescent="0.25">
      <c r="A122" s="5">
        <v>72.52</v>
      </c>
      <c r="B122" s="26">
        <v>3.7784603575016882</v>
      </c>
      <c r="C122" s="26">
        <v>3.0668909273449212</v>
      </c>
      <c r="D122" s="26">
        <v>2.508634762987954</v>
      </c>
      <c r="E122" s="26">
        <v>2.0776229240114792</v>
      </c>
      <c r="F122" s="26">
        <v>1.7502166159845141</v>
      </c>
      <c r="G122" s="26">
        <v>1.5052071904643951</v>
      </c>
      <c r="H122" s="26">
        <v>1.3238161449968071</v>
      </c>
      <c r="I122" s="26">
        <v>1.1896951231157551</v>
      </c>
      <c r="J122" s="26">
        <v>1.135916502668243</v>
      </c>
      <c r="K122" s="26">
        <v>1.088925914343577</v>
      </c>
      <c r="L122" s="26">
        <v>1.0473632921427229</v>
      </c>
      <c r="M122" s="21">
        <v>1.010020454190925</v>
      </c>
    </row>
    <row r="123" spans="1:13" hidden="1" x14ac:dyDescent="0.25">
      <c r="A123" s="5">
        <v>73.039999999999992</v>
      </c>
      <c r="B123" s="26">
        <v>3.7934923789313522</v>
      </c>
      <c r="C123" s="26">
        <v>3.078818703619465</v>
      </c>
      <c r="D123" s="26">
        <v>2.5179805766917309</v>
      </c>
      <c r="E123" s="26">
        <v>2.0848635884587439</v>
      </c>
      <c r="F123" s="26">
        <v>1.7557834752194219</v>
      </c>
      <c r="G123" s="26">
        <v>1.5094861192610001</v>
      </c>
      <c r="H123" s="26">
        <v>1.3271475488590649</v>
      </c>
      <c r="I123" s="26">
        <v>1.1923739382775209</v>
      </c>
      <c r="J123" s="26">
        <v>1.138365415420552</v>
      </c>
      <c r="K123" s="26">
        <v>1.0912016077686071</v>
      </c>
      <c r="L123" s="26">
        <v>1.0495167656638871</v>
      </c>
      <c r="M123" s="21">
        <v>1.012097023572875</v>
      </c>
    </row>
    <row r="124" spans="1:13" hidden="1" x14ac:dyDescent="0.25">
      <c r="A124" s="5">
        <v>79.02</v>
      </c>
      <c r="B124" s="26">
        <v>3.9663606253724861</v>
      </c>
      <c r="C124" s="26">
        <v>3.215988130776716</v>
      </c>
      <c r="D124" s="26">
        <v>2.6254574342851722</v>
      </c>
      <c r="E124" s="26">
        <v>2.168131229602297</v>
      </c>
      <c r="F124" s="26">
        <v>1.819802356420863</v>
      </c>
      <c r="G124" s="26">
        <v>1.558693800421963</v>
      </c>
      <c r="H124" s="26">
        <v>1.365458693275031</v>
      </c>
      <c r="I124" s="26">
        <v>1.22318031263783</v>
      </c>
      <c r="J124" s="26">
        <v>1.1665279120721139</v>
      </c>
      <c r="K124" s="26">
        <v>1.117372082156451</v>
      </c>
      <c r="L124" s="26">
        <v>1.0742817111572729</v>
      </c>
      <c r="M124" s="21">
        <v>1.0359775714652979</v>
      </c>
    </row>
    <row r="125" spans="1:13" hidden="1" x14ac:dyDescent="0.25">
      <c r="A125" s="8">
        <v>85</v>
      </c>
      <c r="B125" s="27">
        <v>4.1392288718136214</v>
      </c>
      <c r="C125" s="27">
        <v>3.3531575579339692</v>
      </c>
      <c r="D125" s="27">
        <v>2.732934291878613</v>
      </c>
      <c r="E125" s="27">
        <v>2.2513988707458501</v>
      </c>
      <c r="F125" s="27">
        <v>1.883821237622304</v>
      </c>
      <c r="G125" s="27">
        <v>1.6079014815829249</v>
      </c>
      <c r="H125" s="27">
        <v>1.4037698376909979</v>
      </c>
      <c r="I125" s="27">
        <v>1.2539866869981391</v>
      </c>
      <c r="J125" s="27">
        <v>1.194690408723676</v>
      </c>
      <c r="K125" s="27">
        <v>1.143542556544294</v>
      </c>
      <c r="L125" s="27">
        <v>1.0990466566506589</v>
      </c>
      <c r="M125" s="22">
        <v>1.059858119357721</v>
      </c>
    </row>
    <row r="126" spans="1:13" hidden="1" x14ac:dyDescent="0.25"/>
    <row r="127" spans="1:13" ht="28.9" customHeight="1" x14ac:dyDescent="0.5">
      <c r="A127" s="1" t="s">
        <v>32</v>
      </c>
      <c r="B127" s="1"/>
    </row>
    <row r="128" spans="1:13" x14ac:dyDescent="0.25">
      <c r="A128" s="23" t="s">
        <v>16</v>
      </c>
      <c r="B128" s="25" t="s">
        <v>33</v>
      </c>
    </row>
    <row r="129" spans="1:2" x14ac:dyDescent="0.25">
      <c r="A129" s="5">
        <v>6</v>
      </c>
      <c r="B129" s="21">
        <f ca="1">(FORECAST( B29, OFFSET(B119:B125,MATCH(B29,A119:A125,1)-1,0,2), OFFSET(A119:A125,MATCH(B29,A119:A125,1)-1,0,2) )) / 1000</f>
        <v>3.778460357501688E-3</v>
      </c>
    </row>
    <row r="130" spans="1:2" x14ac:dyDescent="0.25">
      <c r="A130" s="5">
        <v>7</v>
      </c>
      <c r="B130" s="21">
        <f ca="1">(FORECAST( B29, OFFSET(C119:C125,MATCH(B29,A119:A125,1)-1,0,2), OFFSET(A119:A125,MATCH(B29,A119:A125,1)-1,0,2) )) / 1000</f>
        <v>3.0668909273449214E-3</v>
      </c>
    </row>
    <row r="131" spans="1:2" x14ac:dyDescent="0.25">
      <c r="A131" s="5">
        <v>8</v>
      </c>
      <c r="B131" s="21">
        <f ca="1">(FORECAST( B29, OFFSET(D119:D125,MATCH(B29,A119:A125,1)-1,0,2), OFFSET(A119:A125,MATCH(B29,A119:A125,1)-1,0,2) )) / 1000</f>
        <v>2.5086347629879541E-3</v>
      </c>
    </row>
    <row r="132" spans="1:2" x14ac:dyDescent="0.25">
      <c r="A132" s="5">
        <v>9</v>
      </c>
      <c r="B132" s="21">
        <f ca="1">(FORECAST( B29, OFFSET(E119:E125,MATCH(B29,A119:A125,1)-1,0,2), OFFSET(A119:A125,MATCH(B29,A119:A125,1)-1,0,2) )) / 1000</f>
        <v>2.0776229240114788E-3</v>
      </c>
    </row>
    <row r="133" spans="1:2" x14ac:dyDescent="0.25">
      <c r="A133" s="5">
        <v>10</v>
      </c>
      <c r="B133" s="21">
        <f ca="1">(FORECAST( B29, OFFSET(F119:F125,MATCH(B29,A119:A125,1)-1,0,2), OFFSET(A119:A125,MATCH(B29,A119:A125,1)-1,0,2) )) / 1000</f>
        <v>1.750216615984514E-3</v>
      </c>
    </row>
    <row r="134" spans="1:2" x14ac:dyDescent="0.25">
      <c r="A134" s="5">
        <v>11</v>
      </c>
      <c r="B134" s="21">
        <f ca="1">(FORECAST( B29, OFFSET(G119:G125,MATCH(B29,A119:A125,1)-1,0,2), OFFSET(A119:A125,MATCH(B29,A119:A125,1)-1,0,2) )) / 1000</f>
        <v>1.5052071904643948E-3</v>
      </c>
    </row>
    <row r="135" spans="1:2" x14ac:dyDescent="0.25">
      <c r="A135" s="5">
        <v>12</v>
      </c>
      <c r="B135" s="21">
        <f ca="1">(FORECAST( B29, OFFSET(H119:H125,MATCH(B29,A119:A125,1)-1,0,2), OFFSET(A119:A125,MATCH(B29,A119:A125,1)-1,0,2) )) / 1000</f>
        <v>1.3238161449968073E-3</v>
      </c>
    </row>
    <row r="136" spans="1:2" x14ac:dyDescent="0.25">
      <c r="A136" s="5">
        <v>13</v>
      </c>
      <c r="B136" s="21">
        <f ca="1">(FORECAST( B29, OFFSET(I119:I125,MATCH(B29,A119:A125,1)-1,0,2), OFFSET(A119:A125,MATCH(B29,A119:A125,1)-1,0,2) )) / 1000</f>
        <v>1.1896951231157549E-3</v>
      </c>
    </row>
    <row r="137" spans="1:2" x14ac:dyDescent="0.25">
      <c r="A137" s="5">
        <v>13.5</v>
      </c>
      <c r="B137" s="21">
        <f ca="1">(FORECAST( B29, OFFSET(J119:J125,MATCH(B29,A119:A125,1)-1,0,2), OFFSET(A119:A125,MATCH(B29,A119:A125,1)-1,0,2) )) / 1000</f>
        <v>1.135916502668243E-3</v>
      </c>
    </row>
    <row r="138" spans="1:2" x14ac:dyDescent="0.25">
      <c r="A138" s="5">
        <v>14</v>
      </c>
      <c r="B138" s="21">
        <f ca="1">(FORECAST( B29, OFFSET(K119:K125,MATCH(B29,A119:A125,1)-1,0,2), OFFSET(A119:A125,MATCH(B29,A119:A125,1)-1,0,2) )) / 1000</f>
        <v>1.0889259143435769E-3</v>
      </c>
    </row>
    <row r="139" spans="1:2" x14ac:dyDescent="0.25">
      <c r="A139" s="5">
        <v>14.5</v>
      </c>
      <c r="B139" s="21">
        <f ca="1">(FORECAST( B29, OFFSET(L119:L125,MATCH(B29,A119:A125,1)-1,0,2), OFFSET(A119:A125,MATCH(B29,A119:A125,1)-1,0,2) )) / 1000</f>
        <v>1.0473632921427227E-3</v>
      </c>
    </row>
    <row r="140" spans="1:2" x14ac:dyDescent="0.25">
      <c r="A140" s="8">
        <v>15</v>
      </c>
      <c r="B140" s="22">
        <f ca="1">(FORECAST( B29, OFFSET(M119:M125,MATCH(B29,A119:A125,1)-1,0,2), OFFSET(A119:A125,MATCH(B29,A119:A125,1)-1,0,2) )) / 1000</f>
        <v>1.0100204541909248E-3</v>
      </c>
    </row>
    <row r="142" spans="1:2" x14ac:dyDescent="0.25">
      <c r="A142" t="s">
        <v>46</v>
      </c>
    </row>
    <row r="144" spans="1:2" ht="28.9" customHeight="1" x14ac:dyDescent="0.5">
      <c r="A144" s="1" t="s">
        <v>34</v>
      </c>
      <c r="B144" s="1"/>
    </row>
    <row r="145" spans="1:2" x14ac:dyDescent="0.25">
      <c r="A145" s="23" t="s">
        <v>17</v>
      </c>
      <c r="B145" s="25" t="s">
        <v>35</v>
      </c>
    </row>
    <row r="146" spans="1:2" x14ac:dyDescent="0.25">
      <c r="A146" s="5">
        <v>55.1</v>
      </c>
      <c r="B146" s="7">
        <v>1</v>
      </c>
    </row>
    <row r="147" spans="1:2" x14ac:dyDescent="0.25">
      <c r="A147" s="5">
        <v>61.08</v>
      </c>
      <c r="B147" s="7">
        <v>1</v>
      </c>
    </row>
    <row r="148" spans="1:2" x14ac:dyDescent="0.25">
      <c r="A148" s="5">
        <v>67.06</v>
      </c>
      <c r="B148" s="7">
        <v>1</v>
      </c>
    </row>
    <row r="149" spans="1:2" x14ac:dyDescent="0.25">
      <c r="A149" s="5">
        <v>72.52</v>
      </c>
      <c r="B149" s="7">
        <v>1</v>
      </c>
    </row>
    <row r="150" spans="1:2" x14ac:dyDescent="0.25">
      <c r="A150" s="5">
        <v>73.039999999999992</v>
      </c>
      <c r="B150" s="7">
        <v>1</v>
      </c>
    </row>
    <row r="151" spans="1:2" x14ac:dyDescent="0.25">
      <c r="A151" s="5">
        <v>79.02</v>
      </c>
      <c r="B151" s="7">
        <v>1</v>
      </c>
    </row>
    <row r="152" spans="1:2" x14ac:dyDescent="0.25">
      <c r="A152" s="8">
        <v>85</v>
      </c>
      <c r="B152" s="10">
        <v>1</v>
      </c>
    </row>
    <row r="154" spans="1:2" ht="28.9" customHeight="1" x14ac:dyDescent="0.5">
      <c r="A154" s="1" t="s">
        <v>36</v>
      </c>
      <c r="B154" s="1"/>
    </row>
    <row r="155" spans="1:2" x14ac:dyDescent="0.25">
      <c r="A155" s="23" t="s">
        <v>17</v>
      </c>
      <c r="B155" s="25" t="s">
        <v>35</v>
      </c>
    </row>
    <row r="156" spans="1:2" x14ac:dyDescent="0.25">
      <c r="A156" s="5">
        <v>55.1</v>
      </c>
      <c r="B156" s="7">
        <v>1</v>
      </c>
    </row>
    <row r="157" spans="1:2" x14ac:dyDescent="0.25">
      <c r="A157" s="5">
        <v>61.08</v>
      </c>
      <c r="B157" s="7">
        <v>1</v>
      </c>
    </row>
    <row r="158" spans="1:2" x14ac:dyDescent="0.25">
      <c r="A158" s="5">
        <v>67.06</v>
      </c>
      <c r="B158" s="7">
        <v>1</v>
      </c>
    </row>
    <row r="159" spans="1:2" x14ac:dyDescent="0.25">
      <c r="A159" s="5">
        <v>72.52</v>
      </c>
      <c r="B159" s="7">
        <v>1</v>
      </c>
    </row>
    <row r="160" spans="1:2" x14ac:dyDescent="0.25">
      <c r="A160" s="5">
        <v>73.039999999999992</v>
      </c>
      <c r="B160" s="7">
        <v>1</v>
      </c>
    </row>
    <row r="161" spans="1:2" x14ac:dyDescent="0.25">
      <c r="A161" s="5">
        <v>79.02</v>
      </c>
      <c r="B161" s="7">
        <v>1</v>
      </c>
    </row>
    <row r="162" spans="1:2" x14ac:dyDescent="0.25">
      <c r="A162" s="8">
        <v>85</v>
      </c>
      <c r="B162" s="10">
        <v>1</v>
      </c>
    </row>
    <row r="164" spans="1:2" ht="28.9" customHeight="1" x14ac:dyDescent="0.5">
      <c r="A164" s="1" t="s">
        <v>37</v>
      </c>
      <c r="B164" s="1"/>
    </row>
    <row r="165" spans="1:2" x14ac:dyDescent="0.25">
      <c r="A165" s="23" t="s">
        <v>17</v>
      </c>
      <c r="B165" s="25" t="s">
        <v>35</v>
      </c>
    </row>
    <row r="166" spans="1:2" x14ac:dyDescent="0.25">
      <c r="A166" s="5">
        <v>55.1</v>
      </c>
      <c r="B166" s="7">
        <v>1</v>
      </c>
    </row>
    <row r="167" spans="1:2" x14ac:dyDescent="0.25">
      <c r="A167" s="5">
        <v>61.08</v>
      </c>
      <c r="B167" s="7">
        <v>1</v>
      </c>
    </row>
    <row r="168" spans="1:2" x14ac:dyDescent="0.25">
      <c r="A168" s="5">
        <v>67.06</v>
      </c>
      <c r="B168" s="7">
        <v>1</v>
      </c>
    </row>
    <row r="169" spans="1:2" x14ac:dyDescent="0.25">
      <c r="A169" s="5">
        <v>72.52</v>
      </c>
      <c r="B169" s="7">
        <v>1</v>
      </c>
    </row>
    <row r="170" spans="1:2" x14ac:dyDescent="0.25">
      <c r="A170" s="5">
        <v>73.039999999999992</v>
      </c>
      <c r="B170" s="7">
        <v>1</v>
      </c>
    </row>
    <row r="171" spans="1:2" x14ac:dyDescent="0.25">
      <c r="A171" s="5">
        <v>79.02</v>
      </c>
      <c r="B171" s="7">
        <v>1</v>
      </c>
    </row>
    <row r="172" spans="1:2" x14ac:dyDescent="0.25">
      <c r="A172" s="8">
        <v>85</v>
      </c>
      <c r="B172" s="10">
        <v>1</v>
      </c>
    </row>
    <row r="174" spans="1:2" ht="28.9" customHeight="1" x14ac:dyDescent="0.5">
      <c r="A174" s="1" t="s">
        <v>38</v>
      </c>
      <c r="B174" s="1"/>
    </row>
    <row r="175" spans="1:2" x14ac:dyDescent="0.25">
      <c r="A175" s="23" t="s">
        <v>17</v>
      </c>
      <c r="B175" s="25" t="s">
        <v>35</v>
      </c>
    </row>
    <row r="176" spans="1:2" x14ac:dyDescent="0.25">
      <c r="A176" s="5">
        <v>55.1</v>
      </c>
      <c r="B176" s="7">
        <v>1</v>
      </c>
    </row>
    <row r="177" spans="1:2" x14ac:dyDescent="0.25">
      <c r="A177" s="5">
        <v>60.083333333333343</v>
      </c>
      <c r="B177" s="7">
        <v>1</v>
      </c>
    </row>
    <row r="178" spans="1:2" x14ac:dyDescent="0.25">
      <c r="A178" s="5">
        <v>65.066666666666663</v>
      </c>
      <c r="B178" s="7">
        <v>1</v>
      </c>
    </row>
    <row r="179" spans="1:2" x14ac:dyDescent="0.25">
      <c r="A179" s="5">
        <v>70.05</v>
      </c>
      <c r="B179" s="7">
        <v>1</v>
      </c>
    </row>
    <row r="180" spans="1:2" x14ac:dyDescent="0.25">
      <c r="A180" s="5">
        <v>72.52</v>
      </c>
      <c r="B180" s="7">
        <v>1</v>
      </c>
    </row>
    <row r="181" spans="1:2" x14ac:dyDescent="0.25">
      <c r="A181" s="5">
        <v>75.033333333333331</v>
      </c>
      <c r="B181" s="7">
        <v>1</v>
      </c>
    </row>
    <row r="182" spans="1:2" x14ac:dyDescent="0.25">
      <c r="A182" s="5">
        <v>80.016666666666666</v>
      </c>
      <c r="B182" s="7">
        <v>1</v>
      </c>
    </row>
    <row r="183" spans="1:2" x14ac:dyDescent="0.25">
      <c r="A183" s="8">
        <v>85</v>
      </c>
      <c r="B183" s="10">
        <v>1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SCT Stock 20...70psi</vt:lpstr>
      <vt:lpstr>SCT Stock 40...70psi</vt:lpstr>
      <vt:lpstr>SCT Stock 55.1...85psi</vt:lpstr>
      <vt:lpstr>SCT Return</vt:lpstr>
      <vt:lpstr>HP Tuners Stock 20...70psi</vt:lpstr>
      <vt:lpstr>HP Tuners Stock 40...70psi</vt:lpstr>
      <vt:lpstr>HP Tuners Stock 55.1...85psi</vt:lpstr>
      <vt:lpstr>HP Tuners Return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Richards</dc:creator>
  <cp:lastModifiedBy>Simon Richards</cp:lastModifiedBy>
  <dcterms:created xsi:type="dcterms:W3CDTF">2022-09-19T04:27:10Z</dcterms:created>
  <dcterms:modified xsi:type="dcterms:W3CDTF">2022-09-19T05:12:26Z</dcterms:modified>
</cp:coreProperties>
</file>