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"/>
    </mc:Choice>
  </mc:AlternateContent>
  <xr:revisionPtr revIDLastSave="0" documentId="13_ncr:1_{39F20F93-B451-4EA4-A445-B1AA8B2CE5A0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D110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2" i="1"/>
  <c r="B81" i="1"/>
  <c r="B80" i="1"/>
  <c r="B79" i="1"/>
  <c r="B78" i="1"/>
  <c r="B77" i="1"/>
  <c r="B76" i="1"/>
  <c r="B75" i="1"/>
  <c r="B74" i="1"/>
  <c r="B73" i="1"/>
  <c r="B72" i="1"/>
  <c r="B71" i="1"/>
  <c r="D56" i="1"/>
  <c r="B56" i="1"/>
  <c r="D55" i="1"/>
  <c r="B55" i="1"/>
  <c r="D54" i="1"/>
  <c r="B54" i="1"/>
  <c r="D53" i="1"/>
  <c r="B53" i="1"/>
</calcChain>
</file>

<file path=xl/sharedStrings.xml><?xml version="1.0" encoding="utf-8"?>
<sst xmlns="http://schemas.openxmlformats.org/spreadsheetml/2006/main" count="466" uniqueCount="47">
  <si>
    <t>Injector Type:</t>
  </si>
  <si>
    <t>Matched Set:</t>
  </si>
  <si>
    <t>None selected</t>
  </si>
  <si>
    <t>Report Date:</t>
  </si>
  <si>
    <t>19/09/2022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</si>
  <si>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</si>
  <si>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</si>
  <si>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</si>
  <si>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</si>
  <si>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</si>
  <si>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</si>
  <si>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</si>
  <si>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</si>
  <si>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</si>
  <si>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</si>
  <si>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</si>
  <si>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</si>
  <si>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</si>
  <si>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</si>
  <si>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</si>
  <si>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</si>
  <si>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</si>
  <si>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</si>
  <si>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</si>
  <si>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</si>
  <si>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</si>
  <si>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</si>
  <si>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</si>
  <si>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</si>
  <si>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</si>
  <si>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FNPW_Offset (Battery Offset)</t>
  </si>
  <si>
    <t>Offset [s]</t>
  </si>
  <si>
    <t>FNPW_LSCOMP (Low Flow Slope)</t>
  </si>
  <si>
    <t>Multiplier</t>
  </si>
  <si>
    <t>FNPW_HSCOMP (High Flow Slope)</t>
  </si>
  <si>
    <t>FNPW_BKCOMP (Knee Flow Rate)</t>
  </si>
  <si>
    <t>Offset Multiplier (High Flow Offset)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</si>
  <si>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</si>
  <si>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</si>
  <si>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</si>
  <si>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</si>
  <si>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</si>
  <si>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</si>
  <si>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</si>
  <si>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</si>
  <si>
    <t>HP730S Ford</t>
  </si>
  <si>
    <t>HP730S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</si>
</sst>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E02D21-2623-4685-88D3-DC0A3B249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409EAD-CA55-490F-8D79-6ED6A99D5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DBC493-AC0C-45A0-BA6E-38E7FDF42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C1F40C-0C82-4182-AACC-B9A19858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5A4EB4-5465-40F0-81C5-02D5DA915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98182B-0C52-4AF7-94FE-2BF27BF62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DCD896-F74E-4176-9DFF-E1EF9D6F6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023FBA-2ADB-43AA-BE79-44EB363B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19"/>
  <sheetViews>
    <sheetView tabSelected="1"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3.1439272881867149E-3</v>
      </c>
    </row>
    <row r="35" spans="1:2" hidden="1" x14ac:dyDescent="0.25">
      <c r="A35" s="5">
        <v>30</v>
      </c>
      <c r="B35" s="7">
        <v>4.2593813977166214E-3</v>
      </c>
    </row>
    <row r="36" spans="1:2" hidden="1" x14ac:dyDescent="0.25">
      <c r="A36" s="5">
        <v>40</v>
      </c>
      <c r="B36" s="7">
        <v>5.783535337421767E-3</v>
      </c>
    </row>
    <row r="37" spans="1:2" hidden="1" x14ac:dyDescent="0.25">
      <c r="A37" s="5">
        <v>50</v>
      </c>
      <c r="B37" s="7">
        <v>7.4162429667838032E-3</v>
      </c>
    </row>
    <row r="38" spans="1:2" hidden="1" x14ac:dyDescent="0.25">
      <c r="A38" s="5">
        <v>60.000000000000007</v>
      </c>
      <c r="B38" s="7">
        <v>9.11887319631818E-3</v>
      </c>
    </row>
    <row r="39" spans="1:2" hidden="1" x14ac:dyDescent="0.25">
      <c r="A39" s="8">
        <v>70</v>
      </c>
      <c r="B39" s="10">
        <v>1.0866600395435889E-2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1.9680122223868609E-4</v>
      </c>
    </row>
    <row r="45" spans="1:2" hidden="1" x14ac:dyDescent="0.25">
      <c r="A45" s="5">
        <v>30</v>
      </c>
      <c r="B45" s="21">
        <v>2.6316743418242772E-4</v>
      </c>
    </row>
    <row r="46" spans="1:2" hidden="1" x14ac:dyDescent="0.25">
      <c r="A46" s="5">
        <v>40</v>
      </c>
      <c r="B46" s="21">
        <v>3.1880523130428922E-4</v>
      </c>
    </row>
    <row r="47" spans="1:2" hidden="1" x14ac:dyDescent="0.25">
      <c r="A47" s="5">
        <v>50</v>
      </c>
      <c r="B47" s="21">
        <v>3.6503742889809821E-4</v>
      </c>
    </row>
    <row r="48" spans="1:2" hidden="1" x14ac:dyDescent="0.25">
      <c r="A48" s="5">
        <v>60.000000000000007</v>
      </c>
      <c r="B48" s="21">
        <v>4.0273861433423402E-4</v>
      </c>
    </row>
    <row r="49" spans="1:13" hidden="1" x14ac:dyDescent="0.25">
      <c r="A49" s="8">
        <v>70</v>
      </c>
      <c r="B49" s="22">
        <v>4.2654232228144662E-4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(0.00635682796731965)*B29</f>
        <v>4.5133478567969512</v>
      </c>
      <c r="C53" s="26" t="s">
        <v>21</v>
      </c>
      <c r="D53" s="26">
        <f>1000 * 0.00635682796731965*B29 / 453592</f>
        <v>9.950236901878673E-6</v>
      </c>
      <c r="E53" s="21" t="s">
        <v>22</v>
      </c>
    </row>
    <row r="54" spans="1:13" x14ac:dyDescent="0.25">
      <c r="A54" s="5" t="s">
        <v>23</v>
      </c>
      <c r="B54" s="26">
        <f>(688.790507600246)*B29 / 60</f>
        <v>8.1506876732695765</v>
      </c>
      <c r="C54" s="26" t="s">
        <v>24</v>
      </c>
      <c r="D54" s="26">
        <f>(688.790507600246)*B29 * 0.00220462 / 60</f>
        <v>1.7969169058243577E-2</v>
      </c>
      <c r="E54" s="21" t="s">
        <v>25</v>
      </c>
    </row>
    <row r="55" spans="1:13" x14ac:dyDescent="0.25">
      <c r="A55" s="5" t="s">
        <v>26</v>
      </c>
      <c r="B55" s="26">
        <f>(1774.68662003914)*B29 / 60</f>
        <v>21.000458337129825</v>
      </c>
      <c r="C55" s="26" t="s">
        <v>24</v>
      </c>
      <c r="D55" s="26">
        <f>(1774.68662003914)*B29 * 0.00220462 / 60</f>
        <v>4.6298030459203152E-2</v>
      </c>
      <c r="E55" s="21" t="s">
        <v>25</v>
      </c>
    </row>
    <row r="56" spans="1:13" x14ac:dyDescent="0.25">
      <c r="A56" s="8" t="s">
        <v>27</v>
      </c>
      <c r="B56" s="27">
        <f>0.000335038742845403</f>
        <v>3.3503874284540299E-4</v>
      </c>
      <c r="C56" s="27" t="s">
        <v>28</v>
      </c>
      <c r="D56" s="27">
        <f>0.000335038742845403</f>
        <v>3.3503874284540299E-4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20</v>
      </c>
      <c r="B62" s="26">
        <v>0.84615344750757049</v>
      </c>
      <c r="C62" s="26">
        <v>0.88688836618929479</v>
      </c>
      <c r="D62" s="26">
        <v>0.93220545027955937</v>
      </c>
      <c r="E62" s="26">
        <v>0.98375234382379928</v>
      </c>
      <c r="F62" s="26">
        <v>1.04343135988998</v>
      </c>
      <c r="G62" s="26">
        <v>1.1960683569727331</v>
      </c>
      <c r="H62" s="26">
        <v>1.4104283265222839</v>
      </c>
      <c r="I62" s="26">
        <v>1.7108978578935881</v>
      </c>
      <c r="J62" s="26">
        <v>2.12593824480212</v>
      </c>
      <c r="K62" s="26">
        <v>2.688085485323866</v>
      </c>
      <c r="L62" s="26">
        <v>3.43395028189533</v>
      </c>
      <c r="M62" s="21">
        <v>4.4042180413135323</v>
      </c>
    </row>
    <row r="63" spans="1:13" hidden="1" x14ac:dyDescent="0.25">
      <c r="A63" s="5">
        <v>30</v>
      </c>
      <c r="B63" s="26">
        <v>0.8690455403648325</v>
      </c>
      <c r="C63" s="26">
        <v>0.90898376242928403</v>
      </c>
      <c r="D63" s="26">
        <v>0.95487856402626736</v>
      </c>
      <c r="E63" s="26">
        <v>1.008595256383938</v>
      </c>
      <c r="F63" s="26">
        <v>1.0722538197529701</v>
      </c>
      <c r="G63" s="26">
        <v>1.239149825640512</v>
      </c>
      <c r="H63" s="26">
        <v>1.477619804145027</v>
      </c>
      <c r="I63" s="26">
        <v>1.8137916820831339</v>
      </c>
      <c r="J63" s="26">
        <v>2.2778680906319688</v>
      </c>
      <c r="K63" s="26">
        <v>2.9041263653291911</v>
      </c>
      <c r="L63" s="26">
        <v>3.730918546072969</v>
      </c>
      <c r="M63" s="21">
        <v>4.8006713771219864</v>
      </c>
    </row>
    <row r="64" spans="1:13" hidden="1" x14ac:dyDescent="0.25">
      <c r="A64" s="5">
        <v>40</v>
      </c>
      <c r="B64" s="26">
        <v>0.89861257875278733</v>
      </c>
      <c r="C64" s="26">
        <v>0.93966129590591863</v>
      </c>
      <c r="D64" s="26">
        <v>0.98828009259485994</v>
      </c>
      <c r="E64" s="26">
        <v>1.046551947230473</v>
      </c>
      <c r="F64" s="26">
        <v>1.1168145072461471</v>
      </c>
      <c r="G64" s="26">
        <v>1.303935678263886</v>
      </c>
      <c r="H64" s="26">
        <v>1.573438165565874</v>
      </c>
      <c r="I64" s="26">
        <v>1.9531912334303989</v>
      </c>
      <c r="J64" s="26">
        <v>2.475138850496267</v>
      </c>
      <c r="K64" s="26">
        <v>3.175299689762797</v>
      </c>
      <c r="L64" s="26">
        <v>4.0937671285898247</v>
      </c>
      <c r="M64" s="21">
        <v>5.2747092486977021</v>
      </c>
    </row>
    <row r="65" spans="1:13" hidden="1" x14ac:dyDescent="0.25">
      <c r="A65" s="5">
        <v>50</v>
      </c>
      <c r="B65" s="26">
        <v>0.93432922459010492</v>
      </c>
      <c r="C65" s="26">
        <v>0.97803033222823088</v>
      </c>
      <c r="D65" s="26">
        <v>1.0310872206915009</v>
      </c>
      <c r="E65" s="26">
        <v>1.095800535573475</v>
      </c>
      <c r="F65" s="26">
        <v>1.1747255914902599</v>
      </c>
      <c r="G65" s="26">
        <v>1.3867055300052871</v>
      </c>
      <c r="H65" s="26">
        <v>1.6925629336160479</v>
      </c>
      <c r="I65" s="26">
        <v>2.1219084040624931</v>
      </c>
      <c r="J65" s="26">
        <v>2.7084272474450981</v>
      </c>
      <c r="K65" s="26">
        <v>3.4898794742248418</v>
      </c>
      <c r="L65" s="26">
        <v>4.5080997992232312</v>
      </c>
      <c r="M65" s="21">
        <v>5.8089976416222822</v>
      </c>
    </row>
    <row r="66" spans="1:13" hidden="1" x14ac:dyDescent="0.25">
      <c r="A66" s="5">
        <v>60.000000000000007</v>
      </c>
      <c r="B66" s="26">
        <v>0.97571582815723112</v>
      </c>
      <c r="C66" s="26">
        <v>1.023426917437861</v>
      </c>
      <c r="D66" s="26">
        <v>1.082425360945813</v>
      </c>
      <c r="E66" s="26">
        <v>1.155229471457347</v>
      </c>
      <c r="F66" s="26">
        <v>1.2446122307712859</v>
      </c>
      <c r="G66" s="26">
        <v>1.4854789681142211</v>
      </c>
      <c r="H66" s="26">
        <v>1.8323028078157551</v>
      </c>
      <c r="I66" s="26">
        <v>2.316435689077494</v>
      </c>
      <c r="J66" s="26">
        <v>2.9733042554615898</v>
      </c>
      <c r="K66" s="26">
        <v>3.8424098548906809</v>
      </c>
      <c r="L66" s="26">
        <v>4.9673285396479443</v>
      </c>
      <c r="M66" s="21">
        <v>6.3957110663770598</v>
      </c>
    </row>
    <row r="67" spans="1:13" hidden="1" x14ac:dyDescent="0.25">
      <c r="A67" s="8">
        <v>70</v>
      </c>
      <c r="B67" s="27">
        <v>1.0265613601913119</v>
      </c>
      <c r="C67" s="27">
        <v>1.080395327272399</v>
      </c>
      <c r="D67" s="27">
        <v>1.147660978689051</v>
      </c>
      <c r="E67" s="27">
        <v>1.2310942944002421</v>
      </c>
      <c r="F67" s="27">
        <v>1.3336859233874929</v>
      </c>
      <c r="G67" s="27">
        <v>1.609580062228867</v>
      </c>
      <c r="H67" s="27">
        <v>2.0043619675159818</v>
      </c>
      <c r="I67" s="27">
        <v>2.551124915912109</v>
      </c>
      <c r="J67" s="27">
        <v>3.287036888441067</v>
      </c>
      <c r="K67" s="27">
        <v>4.2533405704871639</v>
      </c>
      <c r="L67" s="27">
        <v>5.4953533517952344</v>
      </c>
      <c r="M67" s="22">
        <v>7.0624673264706299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(FORECAST( 43.5113, OFFSET(B62:B67,MATCH(43.5113,A62:A67,1)-1,0,2), OFFSET(A62:A67,MATCH(43.5113,A62:A67,1)-1,0,2) )) / 1000</f>
        <v>9.1115376460564458E-4</v>
      </c>
    </row>
    <row r="72" spans="1:13" x14ac:dyDescent="0.25">
      <c r="A72" s="5">
        <v>14.5</v>
      </c>
      <c r="B72" s="21">
        <f ca="1">(FORECAST( 43.5113, OFFSET(C62:C67,MATCH(43.5113,A62:A67,1)-1,0,2), OFFSET(A62:A67,MATCH(43.5113,A62:A67,1)-1,0,2) )) / 1000</f>
        <v>9.5313381562977216E-4</v>
      </c>
    </row>
    <row r="73" spans="1:13" x14ac:dyDescent="0.25">
      <c r="A73" s="5">
        <v>14</v>
      </c>
      <c r="B73" s="21">
        <f ca="1">(FORECAST( 43.5113, OFFSET(D62:D67,MATCH(43.5113,A62:A67,1)-1,0,2), OFFSET(A62:A67,MATCH(43.5113,A62:A67,1)-1,0,2) )) / 1000</f>
        <v>1.0033109594834333E-3</v>
      </c>
    </row>
    <row r="74" spans="1:13" x14ac:dyDescent="0.25">
      <c r="A74" s="5">
        <v>13.5</v>
      </c>
      <c r="B74" s="21">
        <f ca="1">(FORECAST( 43.5113, OFFSET(E62:E67,MATCH(43.5113,A62:A67,1)-1,0,2), OFFSET(A62:A67,MATCH(43.5113,A62:A67,1)-1,0,2) )) / 1000</f>
        <v>1.0638446040553511E-3</v>
      </c>
    </row>
    <row r="75" spans="1:13" x14ac:dyDescent="0.25">
      <c r="A75" s="5">
        <v>13</v>
      </c>
      <c r="B75" s="21">
        <f ca="1">(FORECAST( 43.5113, OFFSET(F62:F67,MATCH(43.5113,A62:A67,1)-1,0,2), OFFSET(A62:A67,MATCH(43.5113,A62:A67,1)-1,0,2) )) / 1000</f>
        <v>1.1371488262567823E-3</v>
      </c>
    </row>
    <row r="76" spans="1:13" x14ac:dyDescent="0.25">
      <c r="A76" s="5">
        <v>12</v>
      </c>
      <c r="B76" s="21">
        <f ca="1">(FORECAST( 43.5113, OFFSET(G62:G67,MATCH(43.5113,A62:A67,1)-1,0,2), OFFSET(A62:A67,MATCH(43.5113,A62:A67,1)-1,0,2) )) / 1000</f>
        <v>1.332998656305844E-3</v>
      </c>
    </row>
    <row r="77" spans="1:13" x14ac:dyDescent="0.25">
      <c r="A77" s="5">
        <v>11</v>
      </c>
      <c r="B77" s="21">
        <f ca="1">(FORECAST( 43.5113, OFFSET(H62:H67,MATCH(43.5113,A62:A67,1)-1,0,2), OFFSET(A62:A67,MATCH(43.5113,A62:A67,1)-1,0,2) )) / 1000</f>
        <v>1.6152664453713314E-3</v>
      </c>
    </row>
    <row r="78" spans="1:13" x14ac:dyDescent="0.25">
      <c r="A78" s="5">
        <v>10</v>
      </c>
      <c r="B78" s="21">
        <f ca="1">(FORECAST( 43.5113, OFFSET(I62:I67,MATCH(43.5113,A62:A67,1)-1,0,2), OFFSET(A62:A67,MATCH(43.5113,A62:A67,1)-1,0,2) )) / 1000</f>
        <v>2.0124328935544459E-3</v>
      </c>
    </row>
    <row r="79" spans="1:13" x14ac:dyDescent="0.25">
      <c r="A79" s="5">
        <v>9</v>
      </c>
      <c r="B79" s="21">
        <f ca="1">(FORECAST( 43.5113, OFFSET(J62:J67,MATCH(43.5113,A62:A67,1)-1,0,2), OFFSET(A62:A67,MATCH(43.5113,A62:A67,1)-1,0,2) )) / 1000</f>
        <v>2.5570534053169099E-3</v>
      </c>
    </row>
    <row r="80" spans="1:13" x14ac:dyDescent="0.25">
      <c r="A80" s="5">
        <v>8</v>
      </c>
      <c r="B80" s="21">
        <f ca="1">(FORECAST( 43.5113, OFFSET(K62:K67,MATCH(43.5113,A62:A67,1)-1,0,2), OFFSET(A62:A67,MATCH(43.5113,A62:A67,1)-1,0,2) )) / 1000</f>
        <v>3.2857580894809545E-3</v>
      </c>
    </row>
    <row r="81" spans="1:2" x14ac:dyDescent="0.25">
      <c r="A81" s="5">
        <v>7</v>
      </c>
      <c r="B81" s="21">
        <f ca="1">(FORECAST( 43.5113, OFFSET(L62:L67,MATCH(43.5113,A62:A67,1)-1,0,2), OFFSET(A62:A67,MATCH(43.5113,A62:A67,1)-1,0,2) )) / 1000</f>
        <v>4.2392517592293334E-3</v>
      </c>
    </row>
    <row r="82" spans="1:2" x14ac:dyDescent="0.25">
      <c r="A82" s="8">
        <v>6</v>
      </c>
      <c r="B82" s="22">
        <f ca="1">(FORECAST( 43.5113, OFFSET(M62:M67,MATCH(43.5113,A62:A67,1)-1,0,2), OFFSET(A62:A67,MATCH(43.5113,A62:A67,1)-1,0,2) )) / 1000</f>
        <v>5.4623139321053104E-3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1.186673852437659</v>
      </c>
    </row>
    <row r="87" spans="1:2" x14ac:dyDescent="0.25">
      <c r="A87" s="5">
        <v>60</v>
      </c>
      <c r="B87" s="7">
        <v>1.1551722538830631</v>
      </c>
    </row>
    <row r="88" spans="1:2" x14ac:dyDescent="0.25">
      <c r="A88" s="5">
        <v>50</v>
      </c>
      <c r="B88" s="7">
        <v>1.066623350922117</v>
      </c>
    </row>
    <row r="89" spans="1:2" x14ac:dyDescent="0.25">
      <c r="A89" s="5">
        <v>40</v>
      </c>
      <c r="B89" s="7">
        <v>0.93932502682562047</v>
      </c>
    </row>
    <row r="90" spans="1:2" x14ac:dyDescent="0.25">
      <c r="A90" s="5">
        <v>30</v>
      </c>
      <c r="B90" s="7">
        <v>0.76652585508188054</v>
      </c>
    </row>
    <row r="91" spans="1:2" x14ac:dyDescent="0.25">
      <c r="A91" s="8">
        <v>20</v>
      </c>
      <c r="B91" s="10">
        <v>0.5360662105371603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1.288069667445801</v>
      </c>
    </row>
    <row r="96" spans="1:2" x14ac:dyDescent="0.25">
      <c r="A96" s="5">
        <v>60</v>
      </c>
      <c r="B96" s="7">
        <v>1.1878575232898401</v>
      </c>
    </row>
    <row r="97" spans="1:2" x14ac:dyDescent="0.25">
      <c r="A97" s="5">
        <v>50</v>
      </c>
      <c r="B97" s="7">
        <v>1.075144644577825</v>
      </c>
    </row>
    <row r="98" spans="1:2" x14ac:dyDescent="0.25">
      <c r="A98" s="5">
        <v>40</v>
      </c>
      <c r="B98" s="7">
        <v>0.95412514395849768</v>
      </c>
    </row>
    <row r="99" spans="1:2" x14ac:dyDescent="0.25">
      <c r="A99" s="5">
        <v>30</v>
      </c>
      <c r="B99" s="7">
        <v>0.8234759369938337</v>
      </c>
    </row>
    <row r="100" spans="1:2" x14ac:dyDescent="0.25">
      <c r="A100" s="8">
        <v>20</v>
      </c>
      <c r="B100" s="10">
        <v>0.68041738178256816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1.7197494105836779</v>
      </c>
    </row>
    <row r="105" spans="1:2" x14ac:dyDescent="0.25">
      <c r="A105" s="5">
        <v>60</v>
      </c>
      <c r="B105" s="7">
        <v>1.44315390590255</v>
      </c>
    </row>
    <row r="106" spans="1:2" x14ac:dyDescent="0.25">
      <c r="A106" s="5">
        <v>50</v>
      </c>
      <c r="B106" s="7">
        <v>1.173695452740553</v>
      </c>
    </row>
    <row r="107" spans="1:2" x14ac:dyDescent="0.25">
      <c r="A107" s="5">
        <v>40</v>
      </c>
      <c r="B107" s="7">
        <v>0.91530295820931329</v>
      </c>
    </row>
    <row r="108" spans="1:2" x14ac:dyDescent="0.25">
      <c r="A108" s="5">
        <v>30</v>
      </c>
      <c r="B108" s="7">
        <v>0.67409018291045908</v>
      </c>
    </row>
    <row r="109" spans="1:2" x14ac:dyDescent="0.25">
      <c r="A109" s="8">
        <v>20</v>
      </c>
      <c r="B109" s="10">
        <v>0.49755828907152583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1.1476513713308529</v>
      </c>
    </row>
    <row r="114" spans="1:2" x14ac:dyDescent="0.25">
      <c r="A114" s="5">
        <v>61.666666666666671</v>
      </c>
      <c r="B114" s="7">
        <v>1.093288811631268</v>
      </c>
    </row>
    <row r="115" spans="1:2" x14ac:dyDescent="0.25">
      <c r="A115" s="5">
        <v>53.333333333333343</v>
      </c>
      <c r="B115" s="7">
        <v>1.047044603953901</v>
      </c>
    </row>
    <row r="116" spans="1:2" x14ac:dyDescent="0.25">
      <c r="A116" s="5">
        <v>45</v>
      </c>
      <c r="B116" s="7">
        <v>1.007129567072899</v>
      </c>
    </row>
    <row r="117" spans="1:2" x14ac:dyDescent="0.25">
      <c r="A117" s="5">
        <v>36.666666666666671</v>
      </c>
      <c r="B117" s="7">
        <v>0.9771380698020723</v>
      </c>
    </row>
    <row r="118" spans="1:2" x14ac:dyDescent="0.25">
      <c r="A118" s="5">
        <v>28.333333333333339</v>
      </c>
      <c r="B118" s="7">
        <v>0.95010720846896757</v>
      </c>
    </row>
    <row r="119" spans="1:2" x14ac:dyDescent="0.25">
      <c r="A119" s="8">
        <v>20</v>
      </c>
      <c r="B119" s="10">
        <v>0.93219764655368498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5.783535337421767E-3</v>
      </c>
    </row>
    <row r="35" spans="1:2" hidden="1" x14ac:dyDescent="0.25">
      <c r="A35" s="5">
        <v>46</v>
      </c>
      <c r="B35" s="7">
        <v>6.7396555649727142E-3</v>
      </c>
    </row>
    <row r="36" spans="1:2" hidden="1" x14ac:dyDescent="0.25">
      <c r="A36" s="5">
        <v>52</v>
      </c>
      <c r="B36" s="7">
        <v>7.7545366676893476E-3</v>
      </c>
    </row>
    <row r="37" spans="1:2" hidden="1" x14ac:dyDescent="0.25">
      <c r="A37" s="5">
        <v>58</v>
      </c>
      <c r="B37" s="7">
        <v>8.7694177704059836E-3</v>
      </c>
    </row>
    <row r="38" spans="1:2" hidden="1" x14ac:dyDescent="0.25">
      <c r="A38" s="5">
        <v>63.999999999999993</v>
      </c>
      <c r="B38" s="7">
        <v>9.8179640759652603E-3</v>
      </c>
    </row>
    <row r="39" spans="1:2" hidden="1" x14ac:dyDescent="0.25">
      <c r="A39" s="8">
        <v>70</v>
      </c>
      <c r="B39" s="10">
        <v>1.0866600395435889E-2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3.1880523130428922E-4</v>
      </c>
    </row>
    <row r="45" spans="1:2" hidden="1" x14ac:dyDescent="0.25">
      <c r="A45" s="5">
        <v>46</v>
      </c>
      <c r="B45" s="21">
        <v>3.485810767127646E-4</v>
      </c>
    </row>
    <row r="46" spans="1:2" hidden="1" x14ac:dyDescent="0.25">
      <c r="A46" s="5">
        <v>52</v>
      </c>
      <c r="B46" s="21">
        <v>3.7326560499076502E-4</v>
      </c>
    </row>
    <row r="47" spans="1:2" hidden="1" x14ac:dyDescent="0.25">
      <c r="A47" s="5">
        <v>58</v>
      </c>
      <c r="B47" s="21">
        <v>3.9795013326876581E-4</v>
      </c>
    </row>
    <row r="48" spans="1:2" hidden="1" x14ac:dyDescent="0.25">
      <c r="A48" s="5">
        <v>63.999999999999993</v>
      </c>
      <c r="B48" s="21">
        <v>4.1226009751311918E-4</v>
      </c>
    </row>
    <row r="49" spans="1:13" hidden="1" x14ac:dyDescent="0.25">
      <c r="A49" s="8">
        <v>70</v>
      </c>
      <c r="B49" s="22">
        <v>4.2654232228144662E-4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(0.00827889190409294)*B29</f>
        <v>5.878013251905986</v>
      </c>
      <c r="C53" s="26" t="s">
        <v>21</v>
      </c>
      <c r="D53" s="26">
        <f>1000 * 0.00827889190409294*B29 / 453592</f>
        <v>1.2958811557315794E-5</v>
      </c>
      <c r="E53" s="21" t="s">
        <v>22</v>
      </c>
    </row>
    <row r="54" spans="1:13" x14ac:dyDescent="0.25">
      <c r="A54" s="5" t="s">
        <v>23</v>
      </c>
      <c r="B54" s="26">
        <f>(783.880949640208)*B29 / 60</f>
        <v>9.2759245707424611</v>
      </c>
      <c r="C54" s="26" t="s">
        <v>24</v>
      </c>
      <c r="D54" s="26">
        <f>(783.880949640208)*B29 * 0.00220462 / 60</f>
        <v>2.0449888827150247E-2</v>
      </c>
      <c r="E54" s="21" t="s">
        <v>25</v>
      </c>
    </row>
    <row r="55" spans="1:13" x14ac:dyDescent="0.25">
      <c r="A55" s="5" t="s">
        <v>26</v>
      </c>
      <c r="B55" s="26">
        <f>(2018.08876999872)*B29 / 60</f>
        <v>23.880717111651517</v>
      </c>
      <c r="C55" s="26" t="s">
        <v>24</v>
      </c>
      <c r="D55" s="26">
        <f>(2018.08876999872)*B29 * 0.00220462 / 60</f>
        <v>5.2647906558689166E-2</v>
      </c>
      <c r="E55" s="21" t="s">
        <v>25</v>
      </c>
    </row>
    <row r="56" spans="1:13" x14ac:dyDescent="0.25">
      <c r="A56" s="8" t="s">
        <v>27</v>
      </c>
      <c r="B56" s="27">
        <f>0.000386019277934398</f>
        <v>3.8601927793439802E-4</v>
      </c>
      <c r="C56" s="27" t="s">
        <v>28</v>
      </c>
      <c r="D56" s="27">
        <f>0.000386019277934398</f>
        <v>3.8601927793439802E-4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0.89861257875278733</v>
      </c>
      <c r="C62" s="26">
        <v>0.93966129590591863</v>
      </c>
      <c r="D62" s="26">
        <v>0.98828009259485994</v>
      </c>
      <c r="E62" s="26">
        <v>1.046551947230473</v>
      </c>
      <c r="F62" s="26">
        <v>1.1168145072461471</v>
      </c>
      <c r="G62" s="26">
        <v>1.303935678263886</v>
      </c>
      <c r="H62" s="26">
        <v>1.573438165565874</v>
      </c>
      <c r="I62" s="26">
        <v>1.9531912334303989</v>
      </c>
      <c r="J62" s="26">
        <v>2.475138850496267</v>
      </c>
      <c r="K62" s="26">
        <v>3.175299689762797</v>
      </c>
      <c r="L62" s="26">
        <v>4.0937671285898247</v>
      </c>
      <c r="M62" s="21">
        <v>5.2747092486977021</v>
      </c>
    </row>
    <row r="63" spans="1:13" hidden="1" x14ac:dyDescent="0.25">
      <c r="A63" s="5">
        <v>46</v>
      </c>
      <c r="B63" s="26">
        <v>0.91871103596157977</v>
      </c>
      <c r="C63" s="26">
        <v>0.9610173318796994</v>
      </c>
      <c r="D63" s="26">
        <v>1.011927842600655</v>
      </c>
      <c r="E63" s="26">
        <v>1.073656146844931</v>
      </c>
      <c r="F63" s="26">
        <v>1.148670492355544</v>
      </c>
      <c r="G63" s="26">
        <v>1.349703643260483</v>
      </c>
      <c r="H63" s="26">
        <v>1.6398666577102701</v>
      </c>
      <c r="I63" s="26">
        <v>2.0480736024601911</v>
      </c>
      <c r="J63" s="26">
        <v>2.607313248626054</v>
      </c>
      <c r="K63" s="26">
        <v>3.3546490716841748</v>
      </c>
      <c r="L63" s="26">
        <v>4.3312192514713903</v>
      </c>
      <c r="M63" s="21">
        <v>5.5822366721850516</v>
      </c>
    </row>
    <row r="64" spans="1:13" hidden="1" x14ac:dyDescent="0.25">
      <c r="A64" s="5">
        <v>52</v>
      </c>
      <c r="B64" s="26">
        <v>0.9421383189043675</v>
      </c>
      <c r="C64" s="26">
        <v>0.98653683240249657</v>
      </c>
      <c r="D64" s="26">
        <v>1.040666909736923</v>
      </c>
      <c r="E64" s="26">
        <v>1.106872729937747</v>
      </c>
      <c r="F64" s="26">
        <v>1.1877531410576181</v>
      </c>
      <c r="G64" s="26">
        <v>1.405206473377689</v>
      </c>
      <c r="H64" s="26">
        <v>1.718911071568938</v>
      </c>
      <c r="I64" s="26">
        <v>2.1588258048636439</v>
      </c>
      <c r="J64" s="26">
        <v>2.7589842468546202</v>
      </c>
      <c r="K64" s="26">
        <v>3.557494675495176</v>
      </c>
      <c r="L64" s="26">
        <v>4.5965400730991526</v>
      </c>
      <c r="M64" s="21">
        <v>5.9223781263408988</v>
      </c>
    </row>
    <row r="65" spans="1:13" hidden="1" x14ac:dyDescent="0.25">
      <c r="A65" s="5">
        <v>58</v>
      </c>
      <c r="B65" s="26">
        <v>0.96556560184715534</v>
      </c>
      <c r="C65" s="26">
        <v>1.0120563329252941</v>
      </c>
      <c r="D65" s="26">
        <v>1.0694059768731909</v>
      </c>
      <c r="E65" s="26">
        <v>1.1400893130305629</v>
      </c>
      <c r="F65" s="26">
        <v>1.226835789759692</v>
      </c>
      <c r="G65" s="26">
        <v>1.460709303494895</v>
      </c>
      <c r="H65" s="26">
        <v>1.7979554854276061</v>
      </c>
      <c r="I65" s="26">
        <v>2.2695780072670968</v>
      </c>
      <c r="J65" s="26">
        <v>2.910655245083186</v>
      </c>
      <c r="K65" s="26">
        <v>3.7603402793061762</v>
      </c>
      <c r="L65" s="26">
        <v>4.861860894726914</v>
      </c>
      <c r="M65" s="21">
        <v>6.2625195804967451</v>
      </c>
    </row>
    <row r="66" spans="1:13" hidden="1" x14ac:dyDescent="0.25">
      <c r="A66" s="5">
        <v>63.999999999999993</v>
      </c>
      <c r="B66" s="26">
        <v>0.99605404097086336</v>
      </c>
      <c r="C66" s="26">
        <v>1.0462142813716759</v>
      </c>
      <c r="D66" s="26">
        <v>1.1085196080431079</v>
      </c>
      <c r="E66" s="26">
        <v>1.185575400634505</v>
      </c>
      <c r="F66" s="26">
        <v>1.280241707817769</v>
      </c>
      <c r="G66" s="26">
        <v>1.535119405760079</v>
      </c>
      <c r="H66" s="26">
        <v>1.901126471695846</v>
      </c>
      <c r="I66" s="26">
        <v>2.4103113798113398</v>
      </c>
      <c r="J66" s="26">
        <v>3.09879730865338</v>
      </c>
      <c r="K66" s="26">
        <v>4.0067821411292739</v>
      </c>
      <c r="L66" s="26">
        <v>5.1785384645068593</v>
      </c>
      <c r="M66" s="21">
        <v>6.6624135704144862</v>
      </c>
    </row>
    <row r="67" spans="1:13" hidden="1" x14ac:dyDescent="0.25">
      <c r="A67" s="8">
        <v>70</v>
      </c>
      <c r="B67" s="27">
        <v>1.0265613601913119</v>
      </c>
      <c r="C67" s="27">
        <v>1.080395327272399</v>
      </c>
      <c r="D67" s="27">
        <v>1.147660978689051</v>
      </c>
      <c r="E67" s="27">
        <v>1.2310942944002421</v>
      </c>
      <c r="F67" s="27">
        <v>1.3336859233874929</v>
      </c>
      <c r="G67" s="27">
        <v>1.609580062228867</v>
      </c>
      <c r="H67" s="27">
        <v>2.0043619675159818</v>
      </c>
      <c r="I67" s="27">
        <v>2.551124915912109</v>
      </c>
      <c r="J67" s="27">
        <v>3.287036888441067</v>
      </c>
      <c r="K67" s="27">
        <v>4.2533405704871639</v>
      </c>
      <c r="L67" s="27">
        <v>5.4953533517952344</v>
      </c>
      <c r="M67" s="22">
        <v>7.0624673264706299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9.5424241509147454E-4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9.9972190767260881E-4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1.0555154277573282E-3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1.1240346312023685E-3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1.207945842887023E-3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1.4338829356049124E-3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1.7597506853959169E-3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2.2160477761054278E-3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2.8373475959393791E-3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3.6622982374641929E-3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4.7336224976068288E-3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6.0981178776547528E-3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1.0604920229023671</v>
      </c>
    </row>
    <row r="87" spans="1:2" x14ac:dyDescent="0.25">
      <c r="A87" s="5">
        <v>64</v>
      </c>
      <c r="B87" s="7">
        <v>1.0436008473326699</v>
      </c>
    </row>
    <row r="88" spans="1:2" x14ac:dyDescent="0.25">
      <c r="A88" s="5">
        <v>58</v>
      </c>
      <c r="B88" s="7">
        <v>1.026607912621295</v>
      </c>
    </row>
    <row r="89" spans="1:2" x14ac:dyDescent="0.25">
      <c r="A89" s="5">
        <v>52</v>
      </c>
      <c r="B89" s="7">
        <v>0.97155705892206412</v>
      </c>
    </row>
    <row r="90" spans="1:2" x14ac:dyDescent="0.25">
      <c r="A90" s="5">
        <v>46</v>
      </c>
      <c r="B90" s="7">
        <v>0.91650620522283366</v>
      </c>
    </row>
    <row r="91" spans="1:2" x14ac:dyDescent="0.25">
      <c r="A91" s="8">
        <v>40</v>
      </c>
      <c r="B91" s="10">
        <v>0.8394443812972231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1.135657453211393</v>
      </c>
    </row>
    <row r="96" spans="1:2" x14ac:dyDescent="0.25">
      <c r="A96" s="5">
        <v>64</v>
      </c>
      <c r="B96" s="7">
        <v>1.082644791882901</v>
      </c>
    </row>
    <row r="97" spans="1:2" x14ac:dyDescent="0.25">
      <c r="A97" s="5">
        <v>58</v>
      </c>
      <c r="B97" s="7">
        <v>1.029610131409028</v>
      </c>
    </row>
    <row r="98" spans="1:2" x14ac:dyDescent="0.25">
      <c r="A98" s="5">
        <v>52</v>
      </c>
      <c r="B98" s="7">
        <v>0.96834779056276266</v>
      </c>
    </row>
    <row r="99" spans="1:2" x14ac:dyDescent="0.25">
      <c r="A99" s="5">
        <v>46</v>
      </c>
      <c r="B99" s="7">
        <v>0.90708544971649696</v>
      </c>
    </row>
    <row r="100" spans="1:2" x14ac:dyDescent="0.25">
      <c r="A100" s="8">
        <v>40</v>
      </c>
      <c r="B100" s="10">
        <v>0.84122727086767179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1.3125670103342719</v>
      </c>
    </row>
    <row r="105" spans="1:2" x14ac:dyDescent="0.25">
      <c r="A105" s="5">
        <v>64</v>
      </c>
      <c r="B105" s="7">
        <v>1.185903160676784</v>
      </c>
    </row>
    <row r="106" spans="1:2" x14ac:dyDescent="0.25">
      <c r="A106" s="5">
        <v>58</v>
      </c>
      <c r="B106" s="7">
        <v>1.059250183719699</v>
      </c>
    </row>
    <row r="107" spans="1:2" x14ac:dyDescent="0.25">
      <c r="A107" s="5">
        <v>52</v>
      </c>
      <c r="B107" s="7">
        <v>0.93666359671342458</v>
      </c>
    </row>
    <row r="108" spans="1:2" x14ac:dyDescent="0.25">
      <c r="A108" s="5">
        <v>46</v>
      </c>
      <c r="B108" s="7">
        <v>0.81407700970714969</v>
      </c>
    </row>
    <row r="109" spans="1:2" x14ac:dyDescent="0.25">
      <c r="A109" s="8">
        <v>40</v>
      </c>
      <c r="B109" s="10">
        <v>0.69858809662226484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1.087299103839255</v>
      </c>
    </row>
    <row r="114" spans="1:2" x14ac:dyDescent="0.25">
      <c r="A114" s="5">
        <v>65</v>
      </c>
      <c r="B114" s="7">
        <v>1.056396846976063</v>
      </c>
    </row>
    <row r="115" spans="1:2" x14ac:dyDescent="0.25">
      <c r="A115" s="5">
        <v>60</v>
      </c>
      <c r="B115" s="7">
        <v>1.0254945901128709</v>
      </c>
    </row>
    <row r="116" spans="1:2" x14ac:dyDescent="0.25">
      <c r="A116" s="5">
        <v>55</v>
      </c>
      <c r="B116" s="7">
        <v>0.99954620800447347</v>
      </c>
    </row>
    <row r="117" spans="1:2" x14ac:dyDescent="0.25">
      <c r="A117" s="5">
        <v>50</v>
      </c>
      <c r="B117" s="7">
        <v>0.97685660822814235</v>
      </c>
    </row>
    <row r="118" spans="1:2" x14ac:dyDescent="0.25">
      <c r="A118" s="5">
        <v>45</v>
      </c>
      <c r="B118" s="7">
        <v>0.95416700845181135</v>
      </c>
    </row>
    <row r="119" spans="1:2" x14ac:dyDescent="0.25">
      <c r="A119" s="8">
        <v>40</v>
      </c>
      <c r="B119" s="10">
        <v>0.93630094511709361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8.2788919040929429E-3</v>
      </c>
    </row>
    <row r="35" spans="1:2" hidden="1" x14ac:dyDescent="0.25">
      <c r="A35" s="5">
        <v>61.079999999999991</v>
      </c>
      <c r="B35" s="7">
        <v>9.3076277338228919E-3</v>
      </c>
    </row>
    <row r="36" spans="1:2" hidden="1" x14ac:dyDescent="0.25">
      <c r="A36" s="5">
        <v>67.06</v>
      </c>
      <c r="B36" s="7">
        <v>1.0352768598895281E-2</v>
      </c>
    </row>
    <row r="37" spans="1:2" hidden="1" x14ac:dyDescent="0.25">
      <c r="A37" s="5">
        <v>73.039999999999992</v>
      </c>
      <c r="B37" s="7">
        <v>1.1401534142600849E-2</v>
      </c>
    </row>
    <row r="38" spans="1:2" hidden="1" x14ac:dyDescent="0.25">
      <c r="A38" s="5">
        <v>79.02</v>
      </c>
      <c r="B38" s="7">
        <v>1.248835881195485E-2</v>
      </c>
    </row>
    <row r="39" spans="1:2" hidden="1" x14ac:dyDescent="0.25">
      <c r="A39" s="8">
        <v>85</v>
      </c>
      <c r="B39" s="10">
        <v>1.357518348130885E-2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3.8601927793439873E-4</v>
      </c>
    </row>
    <row r="45" spans="1:2" hidden="1" x14ac:dyDescent="0.25">
      <c r="A45" s="5">
        <v>61.079999999999991</v>
      </c>
      <c r="B45" s="21">
        <v>4.0530941479253308E-4</v>
      </c>
    </row>
    <row r="46" spans="1:2" hidden="1" x14ac:dyDescent="0.25">
      <c r="A46" s="5">
        <v>67.06</v>
      </c>
      <c r="B46" s="21">
        <v>4.1954403214496588E-4</v>
      </c>
    </row>
    <row r="47" spans="1:2" hidden="1" x14ac:dyDescent="0.25">
      <c r="A47" s="5">
        <v>73.039999999999992</v>
      </c>
      <c r="B47" s="21">
        <v>4.3271625611698622E-4</v>
      </c>
    </row>
    <row r="48" spans="1:2" hidden="1" x14ac:dyDescent="0.25">
      <c r="A48" s="5">
        <v>79.02</v>
      </c>
      <c r="B48" s="21">
        <v>4.34733349594671E-4</v>
      </c>
    </row>
    <row r="49" spans="1:13" hidden="1" x14ac:dyDescent="0.25">
      <c r="A49" s="8">
        <v>85</v>
      </c>
      <c r="B49" s="22">
        <v>4.3675044307235568E-4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(0.0113103371388003)*B29</f>
        <v>8.0303393685482121</v>
      </c>
      <c r="C53" s="26" t="s">
        <v>21</v>
      </c>
      <c r="D53" s="26">
        <f>1000 * 0.0113103371388003*B29 / 453592</f>
        <v>1.7703882274264565E-5</v>
      </c>
      <c r="E53" s="21" t="s">
        <v>22</v>
      </c>
    </row>
    <row r="54" spans="1:13" x14ac:dyDescent="0.25">
      <c r="A54" s="5" t="s">
        <v>23</v>
      </c>
      <c r="B54" s="26">
        <f>(907.147498642929)*B29 / 60</f>
        <v>10.734578733941326</v>
      </c>
      <c r="C54" s="26" t="s">
        <v>24</v>
      </c>
      <c r="D54" s="26">
        <f>(907.147498642929)*B29 * 0.00220462 / 60</f>
        <v>2.3665666968421723E-2</v>
      </c>
      <c r="E54" s="21" t="s">
        <v>25</v>
      </c>
    </row>
    <row r="55" spans="1:13" x14ac:dyDescent="0.25">
      <c r="A55" s="5" t="s">
        <v>26</v>
      </c>
      <c r="B55" s="26">
        <f>(2148.73680822979)*B29 / 60</f>
        <v>25.426718897385847</v>
      </c>
      <c r="C55" s="26" t="s">
        <v>24</v>
      </c>
      <c r="D55" s="26">
        <f>(2148.73680822979)*B29 * 0.00220462 / 60</f>
        <v>5.6056253015554787E-2</v>
      </c>
      <c r="E55" s="21" t="s">
        <v>25</v>
      </c>
    </row>
    <row r="56" spans="1:13" x14ac:dyDescent="0.25">
      <c r="A56" s="8" t="s">
        <v>27</v>
      </c>
      <c r="B56" s="27">
        <f>0.00043157084533681</f>
        <v>4.3157084533680998E-4</v>
      </c>
      <c r="C56" s="27" t="s">
        <v>28</v>
      </c>
      <c r="D56" s="27">
        <f>0.00043157084533681</f>
        <v>4.3157084533680998E-4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0.95424241509147456</v>
      </c>
      <c r="C62" s="26">
        <v>0.99972190767260849</v>
      </c>
      <c r="D62" s="26">
        <v>1.055515427757328</v>
      </c>
      <c r="E62" s="26">
        <v>1.1240346312023679</v>
      </c>
      <c r="F62" s="26">
        <v>1.2079458428870229</v>
      </c>
      <c r="G62" s="26">
        <v>1.433882935604913</v>
      </c>
      <c r="H62" s="26">
        <v>1.7597506853959159</v>
      </c>
      <c r="I62" s="26">
        <v>2.216047776105428</v>
      </c>
      <c r="J62" s="26">
        <v>2.837347595939379</v>
      </c>
      <c r="K62" s="26">
        <v>3.6622982374641921</v>
      </c>
      <c r="L62" s="26">
        <v>4.7336224976068291</v>
      </c>
      <c r="M62" s="21">
        <v>6.0981178776547527</v>
      </c>
    </row>
    <row r="63" spans="1:13" hidden="1" x14ac:dyDescent="0.25">
      <c r="A63" s="5">
        <v>61.079999999999991</v>
      </c>
      <c r="B63" s="26">
        <v>0.98120714561691169</v>
      </c>
      <c r="C63" s="26">
        <v>1.029579505699991</v>
      </c>
      <c r="D63" s="26">
        <v>1.0894708076620829</v>
      </c>
      <c r="E63" s="26">
        <v>1.16342287233518</v>
      </c>
      <c r="F63" s="26">
        <v>1.2542321895738371</v>
      </c>
      <c r="G63" s="26">
        <v>1.498881886278602</v>
      </c>
      <c r="H63" s="26">
        <v>1.8508851970633791</v>
      </c>
      <c r="I63" s="26">
        <v>2.3417821255756319</v>
      </c>
      <c r="J63" s="26">
        <v>3.0071873798233728</v>
      </c>
      <c r="K63" s="26">
        <v>3.8867903721751</v>
      </c>
      <c r="L63" s="26">
        <v>5.0243552193598502</v>
      </c>
      <c r="M63" s="21">
        <v>6.4677207424671641</v>
      </c>
    </row>
    <row r="64" spans="1:13" hidden="1" x14ac:dyDescent="0.25">
      <c r="A64" s="5">
        <v>67.06</v>
      </c>
      <c r="B64" s="26">
        <v>1.0116127737732921</v>
      </c>
      <c r="C64" s="26">
        <v>1.0636466147810451</v>
      </c>
      <c r="D64" s="26">
        <v>1.128481707072539</v>
      </c>
      <c r="E64" s="26">
        <v>1.208790036455031</v>
      </c>
      <c r="F64" s="26">
        <v>1.3074982577583281</v>
      </c>
      <c r="G64" s="26">
        <v>1.5730943405591611</v>
      </c>
      <c r="H64" s="26">
        <v>1.9537765745641149</v>
      </c>
      <c r="I64" s="26">
        <v>2.482126283222732</v>
      </c>
      <c r="J64" s="26">
        <v>3.194799494345101</v>
      </c>
      <c r="K64" s="26">
        <v>4.1325269401017977</v>
      </c>
      <c r="L64" s="26">
        <v>5.3401140570239312</v>
      </c>
      <c r="M64" s="21">
        <v>6.8664409860031199</v>
      </c>
    </row>
    <row r="65" spans="1:13" hidden="1" x14ac:dyDescent="0.25">
      <c r="A65" s="5">
        <v>73.039999999999992</v>
      </c>
      <c r="B65" s="26">
        <v>1.0427658967972451</v>
      </c>
      <c r="C65" s="26">
        <v>1.098611767194728</v>
      </c>
      <c r="D65" s="26">
        <v>1.1685549998634079</v>
      </c>
      <c r="E65" s="26">
        <v>1.255397745585809</v>
      </c>
      <c r="F65" s="26">
        <v>1.3621968241669891</v>
      </c>
      <c r="G65" s="26">
        <v>1.6491646042385619</v>
      </c>
      <c r="H65" s="26">
        <v>2.0590062789692838</v>
      </c>
      <c r="I65" s="26">
        <v>2.6253444916107709</v>
      </c>
      <c r="J65" s="26">
        <v>3.3858765897751888</v>
      </c>
      <c r="K65" s="26">
        <v>4.3823746254351938</v>
      </c>
      <c r="L65" s="26">
        <v>5.6606853549239657</v>
      </c>
      <c r="M65" s="21">
        <v>7.2707302389352009</v>
      </c>
    </row>
    <row r="66" spans="1:13" hidden="1" x14ac:dyDescent="0.25">
      <c r="A66" s="5">
        <v>79.02</v>
      </c>
      <c r="B66" s="26">
        <v>1.081767715930718</v>
      </c>
      <c r="C66" s="26">
        <v>1.1430063746010111</v>
      </c>
      <c r="D66" s="26">
        <v>1.2197834231486171</v>
      </c>
      <c r="E66" s="26">
        <v>1.3150311773313199</v>
      </c>
      <c r="F66" s="26">
        <v>1.4319366219294321</v>
      </c>
      <c r="G66" s="26">
        <v>1.744741866605819</v>
      </c>
      <c r="H66" s="26">
        <v>2.1887884158709969</v>
      </c>
      <c r="I66" s="26">
        <v>2.7987402327786701</v>
      </c>
      <c r="J66" s="26">
        <v>3.6133359847430739</v>
      </c>
      <c r="K66" s="26">
        <v>4.675389043538944</v>
      </c>
      <c r="L66" s="26">
        <v>6.0317874853015354</v>
      </c>
      <c r="M66" s="21">
        <v>7.733494090526623</v>
      </c>
    </row>
    <row r="67" spans="1:13" hidden="1" x14ac:dyDescent="0.25">
      <c r="A67" s="8">
        <v>85</v>
      </c>
      <c r="B67" s="27">
        <v>1.1207695350641911</v>
      </c>
      <c r="C67" s="27">
        <v>1.187400982007293</v>
      </c>
      <c r="D67" s="27">
        <v>1.271011846433826</v>
      </c>
      <c r="E67" s="27">
        <v>1.3746646090768311</v>
      </c>
      <c r="F67" s="27">
        <v>1.5016764196918759</v>
      </c>
      <c r="G67" s="27">
        <v>1.8403191289730749</v>
      </c>
      <c r="H67" s="27">
        <v>2.3185705527727101</v>
      </c>
      <c r="I67" s="27">
        <v>2.972135973946568</v>
      </c>
      <c r="J67" s="27">
        <v>3.84079537971096</v>
      </c>
      <c r="K67" s="27">
        <v>4.9684034616426933</v>
      </c>
      <c r="L67" s="27">
        <v>6.4028896156791042</v>
      </c>
      <c r="M67" s="22">
        <v>8.1962579421180433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1.0400569295777708E-3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1.0955713191587557E-3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1.1650703657076801E-3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1.2513449013135673E-3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1.3574404270879751E-3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1.6425497987012227E-3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2.0498558698905734E-3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2.6128907343596374E-3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3.3692611901725727E-3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4.3606487397540288E-3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5.6328095898891808E-3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7.2355746517237156E-3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85</v>
      </c>
      <c r="B86" s="7">
        <v>0.96279151419640563</v>
      </c>
    </row>
    <row r="87" spans="1:2" x14ac:dyDescent="0.25">
      <c r="A87" s="5">
        <v>79.02</v>
      </c>
      <c r="B87" s="7">
        <v>0.98062058031062793</v>
      </c>
    </row>
    <row r="88" spans="1:2" x14ac:dyDescent="0.25">
      <c r="A88" s="5">
        <v>73.039999999999992</v>
      </c>
      <c r="B88" s="7">
        <v>0.99844964642485023</v>
      </c>
    </row>
    <row r="89" spans="1:2" x14ac:dyDescent="0.25">
      <c r="A89" s="5">
        <v>67.06</v>
      </c>
      <c r="B89" s="7">
        <v>0.98560212928095836</v>
      </c>
    </row>
    <row r="90" spans="1:2" x14ac:dyDescent="0.25">
      <c r="A90" s="5">
        <v>61.08</v>
      </c>
      <c r="B90" s="7">
        <v>0.96983303277915089</v>
      </c>
    </row>
    <row r="91" spans="1:2" x14ac:dyDescent="0.25">
      <c r="A91" s="8">
        <v>55.1</v>
      </c>
      <c r="B91" s="10">
        <v>0.93669241017040217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85</v>
      </c>
      <c r="B95" s="7">
        <v>1.079992075500495</v>
      </c>
    </row>
    <row r="96" spans="1:2" x14ac:dyDescent="0.25">
      <c r="A96" s="5">
        <v>79.02</v>
      </c>
      <c r="B96" s="7">
        <v>1.041662539323174</v>
      </c>
    </row>
    <row r="97" spans="1:2" x14ac:dyDescent="0.25">
      <c r="A97" s="5">
        <v>73.039999999999992</v>
      </c>
      <c r="B97" s="7">
        <v>1.0033330031458541</v>
      </c>
    </row>
    <row r="98" spans="1:2" x14ac:dyDescent="0.25">
      <c r="A98" s="5">
        <v>67.06</v>
      </c>
      <c r="B98" s="7">
        <v>0.95833787622248578</v>
      </c>
    </row>
    <row r="99" spans="1:2" x14ac:dyDescent="0.25">
      <c r="A99" s="5">
        <v>61.08</v>
      </c>
      <c r="B99" s="7">
        <v>0.91270793113282733</v>
      </c>
    </row>
    <row r="100" spans="1:2" x14ac:dyDescent="0.25">
      <c r="A100" s="8">
        <v>55.1</v>
      </c>
      <c r="B100" s="10">
        <v>0.86361545439066378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85</v>
      </c>
      <c r="B104" s="7">
        <v>1.2005970005541491</v>
      </c>
    </row>
    <row r="105" spans="1:2" x14ac:dyDescent="0.25">
      <c r="A105" s="5">
        <v>79.02</v>
      </c>
      <c r="B105" s="7">
        <v>1.104477604455286</v>
      </c>
    </row>
    <row r="106" spans="1:2" x14ac:dyDescent="0.25">
      <c r="A106" s="5">
        <v>73.039999999999992</v>
      </c>
      <c r="B106" s="7">
        <v>1.0083582083564231</v>
      </c>
    </row>
    <row r="107" spans="1:2" x14ac:dyDescent="0.25">
      <c r="A107" s="5">
        <v>67.06</v>
      </c>
      <c r="B107" s="7">
        <v>0.91560478312345162</v>
      </c>
    </row>
    <row r="108" spans="1:2" x14ac:dyDescent="0.25">
      <c r="A108" s="5">
        <v>61.08</v>
      </c>
      <c r="B108" s="7">
        <v>0.82317192654437443</v>
      </c>
    </row>
    <row r="109" spans="1:2" x14ac:dyDescent="0.25">
      <c r="A109" s="8">
        <v>55.1</v>
      </c>
      <c r="B109" s="10">
        <v>0.73218994068488918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85</v>
      </c>
      <c r="B113" s="7">
        <v>1.091840442856171</v>
      </c>
    </row>
    <row r="114" spans="1:2" x14ac:dyDescent="0.25">
      <c r="A114" s="5">
        <v>80.016666666666666</v>
      </c>
      <c r="B114" s="7">
        <v>1.055168043799019</v>
      </c>
    </row>
    <row r="115" spans="1:2" x14ac:dyDescent="0.25">
      <c r="A115" s="5">
        <v>75.033333333333331</v>
      </c>
      <c r="B115" s="7">
        <v>1.018495644741868</v>
      </c>
    </row>
    <row r="116" spans="1:2" x14ac:dyDescent="0.25">
      <c r="A116" s="5">
        <v>70.05</v>
      </c>
      <c r="B116" s="7">
        <v>0.98615824011888231</v>
      </c>
    </row>
    <row r="117" spans="1:2" x14ac:dyDescent="0.25">
      <c r="A117" s="5">
        <v>65.066666666666663</v>
      </c>
      <c r="B117" s="7">
        <v>0.95823188246399627</v>
      </c>
    </row>
    <row r="118" spans="1:2" x14ac:dyDescent="0.25">
      <c r="A118" s="5">
        <v>60.083333333333343</v>
      </c>
      <c r="B118" s="7">
        <v>0.93030552480911022</v>
      </c>
    </row>
    <row r="119" spans="1:2" x14ac:dyDescent="0.25">
      <c r="A119" s="8">
        <v>55.1</v>
      </c>
      <c r="B119" s="10">
        <v>0.90672202255046652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1.4415347056917269</v>
      </c>
    </row>
    <row r="35" spans="1:2" hidden="1" x14ac:dyDescent="0.25">
      <c r="A35" s="5">
        <v>61.079999999999991</v>
      </c>
      <c r="B35" s="7">
        <v>1.4947802224546161</v>
      </c>
    </row>
    <row r="36" spans="1:2" hidden="1" x14ac:dyDescent="0.25">
      <c r="A36" s="5">
        <v>67.06</v>
      </c>
      <c r="B36" s="7">
        <v>1.548025739217505</v>
      </c>
    </row>
    <row r="37" spans="1:2" hidden="1" x14ac:dyDescent="0.25">
      <c r="A37" s="5">
        <v>72.52</v>
      </c>
      <c r="B37" s="7">
        <v>1.596641211044491</v>
      </c>
    </row>
    <row r="38" spans="1:2" hidden="1" x14ac:dyDescent="0.25">
      <c r="A38" s="5">
        <v>73.039999999999992</v>
      </c>
      <c r="B38" s="7">
        <v>1.601271255980395</v>
      </c>
    </row>
    <row r="39" spans="1:2" hidden="1" x14ac:dyDescent="0.25">
      <c r="A39" s="5">
        <v>79.02</v>
      </c>
      <c r="B39" s="7">
        <v>1.6545167727432879</v>
      </c>
    </row>
    <row r="40" spans="1:2" hidden="1" x14ac:dyDescent="0.25">
      <c r="A40" s="8">
        <v>85</v>
      </c>
      <c r="B40" s="10">
        <v>1.7077622895061819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2018.08876999872</v>
      </c>
    </row>
    <row r="46" spans="1:2" hidden="1" x14ac:dyDescent="0.25">
      <c r="A46" s="5">
        <v>61.079999999999991</v>
      </c>
      <c r="B46" s="7">
        <v>2089.4897097216272</v>
      </c>
    </row>
    <row r="47" spans="1:2" hidden="1" x14ac:dyDescent="0.25">
      <c r="A47" s="5">
        <v>67.06</v>
      </c>
      <c r="B47" s="7">
        <v>2123.463975145145</v>
      </c>
    </row>
    <row r="48" spans="1:2" hidden="1" x14ac:dyDescent="0.25">
      <c r="A48" s="5">
        <v>72.52</v>
      </c>
      <c r="B48" s="7">
        <v>2154.483956618792</v>
      </c>
    </row>
    <row r="49" spans="1:13" hidden="1" x14ac:dyDescent="0.25">
      <c r="A49" s="5">
        <v>73.039999999999992</v>
      </c>
      <c r="B49" s="7">
        <v>2151.1437447140452</v>
      </c>
    </row>
    <row r="50" spans="1:13" hidden="1" x14ac:dyDescent="0.25">
      <c r="A50" s="5">
        <v>79.02</v>
      </c>
      <c r="B50" s="7">
        <v>2112.7313078094571</v>
      </c>
    </row>
    <row r="51" spans="1:13" hidden="1" x14ac:dyDescent="0.25">
      <c r="A51" s="8">
        <v>85</v>
      </c>
      <c r="B51" s="10">
        <v>2074.31887090487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55.1</v>
      </c>
      <c r="B56" s="6">
        <v>0.95424241509147456</v>
      </c>
      <c r="C56" s="6">
        <v>0.99972190767260849</v>
      </c>
      <c r="D56" s="6">
        <v>1.055515427757328</v>
      </c>
      <c r="E56" s="6">
        <v>1.1240346312023679</v>
      </c>
      <c r="F56" s="6">
        <v>1.2079458428870229</v>
      </c>
      <c r="G56" s="6">
        <v>1.433882935604913</v>
      </c>
      <c r="H56" s="6">
        <v>1.7597506853959159</v>
      </c>
      <c r="I56" s="6">
        <v>2.216047776105428</v>
      </c>
      <c r="J56" s="6">
        <v>2.837347595939379</v>
      </c>
      <c r="K56" s="6">
        <v>3.6622982374641921</v>
      </c>
      <c r="L56" s="6">
        <v>4.7336224976068291</v>
      </c>
      <c r="M56" s="7">
        <v>6.0981178776547527</v>
      </c>
    </row>
    <row r="57" spans="1:13" hidden="1" x14ac:dyDescent="0.25">
      <c r="A57" s="5">
        <v>61.079999999999991</v>
      </c>
      <c r="B57" s="6">
        <v>0.98120714561691169</v>
      </c>
      <c r="C57" s="6">
        <v>1.029579505699991</v>
      </c>
      <c r="D57" s="6">
        <v>1.0894708076620829</v>
      </c>
      <c r="E57" s="6">
        <v>1.16342287233518</v>
      </c>
      <c r="F57" s="6">
        <v>1.2542321895738371</v>
      </c>
      <c r="G57" s="6">
        <v>1.498881886278602</v>
      </c>
      <c r="H57" s="6">
        <v>1.8508851970633791</v>
      </c>
      <c r="I57" s="6">
        <v>2.3417821255756319</v>
      </c>
      <c r="J57" s="6">
        <v>3.0071873798233728</v>
      </c>
      <c r="K57" s="6">
        <v>3.8867903721751</v>
      </c>
      <c r="L57" s="6">
        <v>5.0243552193598502</v>
      </c>
      <c r="M57" s="7">
        <v>6.4677207424671641</v>
      </c>
    </row>
    <row r="58" spans="1:13" hidden="1" x14ac:dyDescent="0.25">
      <c r="A58" s="5">
        <v>67.06</v>
      </c>
      <c r="B58" s="6">
        <v>1.0116127737732921</v>
      </c>
      <c r="C58" s="6">
        <v>1.0636466147810451</v>
      </c>
      <c r="D58" s="6">
        <v>1.128481707072539</v>
      </c>
      <c r="E58" s="6">
        <v>1.208790036455031</v>
      </c>
      <c r="F58" s="6">
        <v>1.3074982577583281</v>
      </c>
      <c r="G58" s="6">
        <v>1.5730943405591611</v>
      </c>
      <c r="H58" s="6">
        <v>1.9537765745641149</v>
      </c>
      <c r="I58" s="6">
        <v>2.482126283222732</v>
      </c>
      <c r="J58" s="6">
        <v>3.194799494345101</v>
      </c>
      <c r="K58" s="6">
        <v>4.1325269401017977</v>
      </c>
      <c r="L58" s="6">
        <v>5.3401140570239312</v>
      </c>
      <c r="M58" s="7">
        <v>6.8664409860031199</v>
      </c>
    </row>
    <row r="59" spans="1:13" hidden="1" x14ac:dyDescent="0.25">
      <c r="A59" s="5">
        <v>72.52</v>
      </c>
      <c r="B59" s="6">
        <v>1.0393744342639</v>
      </c>
      <c r="C59" s="6">
        <v>1.0947513665507029</v>
      </c>
      <c r="D59" s="6">
        <v>1.164100354360347</v>
      </c>
      <c r="E59" s="6">
        <v>1.2502122297818521</v>
      </c>
      <c r="F59" s="6">
        <v>1.3561324939267769</v>
      </c>
      <c r="G59" s="6">
        <v>1.6408535379457581</v>
      </c>
      <c r="H59" s="6">
        <v>2.0477208757604402</v>
      </c>
      <c r="I59" s="6">
        <v>2.6102666010744322</v>
      </c>
      <c r="J59" s="6">
        <v>3.366097511951895</v>
      </c>
      <c r="K59" s="6">
        <v>4.3568951108174767</v>
      </c>
      <c r="L59" s="6">
        <v>5.6284156044563511</v>
      </c>
      <c r="M59" s="7">
        <v>7.2304899040142088</v>
      </c>
    </row>
    <row r="60" spans="1:13" hidden="1" x14ac:dyDescent="0.25">
      <c r="A60" s="5">
        <v>73.039999999999992</v>
      </c>
      <c r="B60" s="6">
        <v>1.0427658967972451</v>
      </c>
      <c r="C60" s="6">
        <v>1.098611767194728</v>
      </c>
      <c r="D60" s="6">
        <v>1.1685549998634079</v>
      </c>
      <c r="E60" s="6">
        <v>1.255397745585809</v>
      </c>
      <c r="F60" s="6">
        <v>1.3621968241669891</v>
      </c>
      <c r="G60" s="6">
        <v>1.6491646042385619</v>
      </c>
      <c r="H60" s="6">
        <v>2.0590062789692838</v>
      </c>
      <c r="I60" s="6">
        <v>2.6253444916107709</v>
      </c>
      <c r="J60" s="6">
        <v>3.3858765897751888</v>
      </c>
      <c r="K60" s="6">
        <v>4.3823746254351938</v>
      </c>
      <c r="L60" s="6">
        <v>5.6606853549239657</v>
      </c>
      <c r="M60" s="7">
        <v>7.2707302389352009</v>
      </c>
    </row>
    <row r="61" spans="1:13" hidden="1" x14ac:dyDescent="0.25">
      <c r="A61" s="5">
        <v>79.02</v>
      </c>
      <c r="B61" s="6">
        <v>1.081767715930718</v>
      </c>
      <c r="C61" s="6">
        <v>1.1430063746010111</v>
      </c>
      <c r="D61" s="6">
        <v>1.2197834231486171</v>
      </c>
      <c r="E61" s="6">
        <v>1.3150311773313199</v>
      </c>
      <c r="F61" s="6">
        <v>1.4319366219294321</v>
      </c>
      <c r="G61" s="6">
        <v>1.744741866605819</v>
      </c>
      <c r="H61" s="6">
        <v>2.1887884158709969</v>
      </c>
      <c r="I61" s="6">
        <v>2.7987402327786701</v>
      </c>
      <c r="J61" s="6">
        <v>3.6133359847430739</v>
      </c>
      <c r="K61" s="6">
        <v>4.675389043538944</v>
      </c>
      <c r="L61" s="6">
        <v>6.0317874853015354</v>
      </c>
      <c r="M61" s="7">
        <v>7.733494090526623</v>
      </c>
    </row>
    <row r="62" spans="1:13" hidden="1" x14ac:dyDescent="0.25">
      <c r="A62" s="8">
        <v>85</v>
      </c>
      <c r="B62" s="9">
        <v>1.1207695350641911</v>
      </c>
      <c r="C62" s="9">
        <v>1.187400982007293</v>
      </c>
      <c r="D62" s="9">
        <v>1.271011846433826</v>
      </c>
      <c r="E62" s="9">
        <v>1.3746646090768311</v>
      </c>
      <c r="F62" s="9">
        <v>1.5016764196918759</v>
      </c>
      <c r="G62" s="9">
        <v>1.8403191289730749</v>
      </c>
      <c r="H62" s="9">
        <v>2.3185705527727101</v>
      </c>
      <c r="I62" s="9">
        <v>2.972135973946568</v>
      </c>
      <c r="J62" s="9">
        <v>3.84079537971096</v>
      </c>
      <c r="K62" s="9">
        <v>4.9684034616426933</v>
      </c>
      <c r="L62" s="9">
        <v>6.4028896156791042</v>
      </c>
      <c r="M62" s="10">
        <v>8.1962579421180433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783.88094964020866</v>
      </c>
    </row>
    <row r="68" spans="1:13" hidden="1" x14ac:dyDescent="0.25">
      <c r="A68" s="5">
        <v>61.079999999999991</v>
      </c>
      <c r="B68" s="7">
        <v>828.440894802363</v>
      </c>
    </row>
    <row r="69" spans="1:13" hidden="1" x14ac:dyDescent="0.25">
      <c r="A69" s="5">
        <v>67.06</v>
      </c>
      <c r="B69" s="7">
        <v>869.85799138981236</v>
      </c>
    </row>
    <row r="70" spans="1:13" hidden="1" x14ac:dyDescent="0.25">
      <c r="A70" s="5">
        <v>72.52</v>
      </c>
      <c r="B70" s="7">
        <v>907.67360131748342</v>
      </c>
    </row>
    <row r="71" spans="1:13" hidden="1" x14ac:dyDescent="0.25">
      <c r="A71" s="5">
        <v>73.039999999999992</v>
      </c>
      <c r="B71" s="7">
        <v>910.69888028608318</v>
      </c>
    </row>
    <row r="72" spans="1:13" hidden="1" x14ac:dyDescent="0.25">
      <c r="A72" s="5">
        <v>79.02</v>
      </c>
      <c r="B72" s="7">
        <v>945.48958842498041</v>
      </c>
    </row>
    <row r="73" spans="1:13" hidden="1" x14ac:dyDescent="0.25">
      <c r="A73" s="8">
        <v>85</v>
      </c>
      <c r="B73" s="10">
        <v>980.28029656387776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55.1</v>
      </c>
      <c r="B78" s="6">
        <v>1.5285436488437241</v>
      </c>
      <c r="C78" s="6">
        <v>1.6037123756602261</v>
      </c>
      <c r="D78" s="6">
        <v>1.6867391638319389</v>
      </c>
      <c r="E78" s="6">
        <v>1.7784113177920391</v>
      </c>
      <c r="F78" s="6">
        <v>1.8794668013333831</v>
      </c>
      <c r="G78" s="6">
        <v>2.111952405508879</v>
      </c>
      <c r="H78" s="6">
        <v>2.3854308288767219</v>
      </c>
      <c r="I78" s="6">
        <v>2.691037171582213</v>
      </c>
      <c r="J78" s="6">
        <v>2.9961479394832411</v>
      </c>
      <c r="K78" s="6">
        <v>3.2091076587428602</v>
      </c>
      <c r="L78" s="6">
        <v>3.067152325117398</v>
      </c>
      <c r="M78" s="7">
        <v>1.637436157815559</v>
      </c>
    </row>
    <row r="79" spans="1:13" hidden="1" x14ac:dyDescent="0.25">
      <c r="A79" s="5">
        <v>61.079999999999991</v>
      </c>
      <c r="B79" s="6">
        <v>1.58890198179931</v>
      </c>
      <c r="C79" s="6">
        <v>1.671747171832908</v>
      </c>
      <c r="D79" s="6">
        <v>1.7616500609254071</v>
      </c>
      <c r="E79" s="6">
        <v>1.859023946290681</v>
      </c>
      <c r="F79" s="6">
        <v>1.964131163764834</v>
      </c>
      <c r="G79" s="6">
        <v>2.1971715745643849</v>
      </c>
      <c r="H79" s="6">
        <v>2.4547693411118598</v>
      </c>
      <c r="I79" s="6">
        <v>2.7159300376671909</v>
      </c>
      <c r="J79" s="6">
        <v>2.9272457874811448</v>
      </c>
      <c r="K79" s="6">
        <v>2.9605868710535832</v>
      </c>
      <c r="L79" s="6">
        <v>2.4881634460774888</v>
      </c>
      <c r="M79" s="7">
        <v>0.46749711682690043</v>
      </c>
    </row>
    <row r="80" spans="1:13" hidden="1" x14ac:dyDescent="0.25">
      <c r="A80" s="5">
        <v>67.06</v>
      </c>
      <c r="B80" s="6">
        <v>1.6532283306446061</v>
      </c>
      <c r="C80" s="6">
        <v>1.743564928414604</v>
      </c>
      <c r="D80" s="6">
        <v>1.839996105219063</v>
      </c>
      <c r="E80" s="6">
        <v>1.9424596127964471</v>
      </c>
      <c r="F80" s="6">
        <v>2.050612877560325</v>
      </c>
      <c r="G80" s="6">
        <v>2.2803190188762268</v>
      </c>
      <c r="H80" s="6">
        <v>2.514025747205479</v>
      </c>
      <c r="I80" s="6">
        <v>2.715977026863674</v>
      </c>
      <c r="J80" s="6">
        <v>2.809203680061922</v>
      </c>
      <c r="K80" s="6">
        <v>2.6306504091032652</v>
      </c>
      <c r="L80" s="6">
        <v>1.8176771568091361</v>
      </c>
      <c r="M80" s="7">
        <v>-0.56838691837356081</v>
      </c>
    </row>
    <row r="81" spans="1:13" hidden="1" x14ac:dyDescent="0.25">
      <c r="A81" s="5">
        <v>72.52</v>
      </c>
      <c r="B81" s="6">
        <v>1.7119610839381361</v>
      </c>
      <c r="C81" s="6">
        <v>1.8091376626848481</v>
      </c>
      <c r="D81" s="6">
        <v>1.911529450008923</v>
      </c>
      <c r="E81" s="6">
        <v>2.0186400039538852</v>
      </c>
      <c r="F81" s="6">
        <v>2.1295744423301208</v>
      </c>
      <c r="G81" s="6">
        <v>2.356236250639212</v>
      </c>
      <c r="H81" s="6">
        <v>2.5681294223344371</v>
      </c>
      <c r="I81" s="6">
        <v>2.7160199300430712</v>
      </c>
      <c r="J81" s="6">
        <v>2.7014261037226319</v>
      </c>
      <c r="K81" s="6">
        <v>2.3294040742790618</v>
      </c>
      <c r="L81" s="6">
        <v>1.2054940231293381</v>
      </c>
      <c r="M81" s="7">
        <v>-1.5141940809478911</v>
      </c>
    </row>
    <row r="82" spans="1:13" hidden="1" x14ac:dyDescent="0.25">
      <c r="A82" s="5">
        <v>73.039999999999992</v>
      </c>
      <c r="B82" s="6">
        <v>1.7187315850514051</v>
      </c>
      <c r="C82" s="6">
        <v>1.81655818268428</v>
      </c>
      <c r="D82" s="6">
        <v>1.919420604524597</v>
      </c>
      <c r="E82" s="6">
        <v>2.0267428183921981</v>
      </c>
      <c r="F82" s="6">
        <v>2.1375332594286109</v>
      </c>
      <c r="G82" s="6">
        <v>2.3623673534831688</v>
      </c>
      <c r="H82" s="6">
        <v>2.5694781373287698</v>
      </c>
      <c r="I82" s="6">
        <v>2.7087148318702079</v>
      </c>
      <c r="J82" s="6">
        <v>2.681950164277898</v>
      </c>
      <c r="K82" s="6">
        <v>2.2985786194340339</v>
      </c>
      <c r="L82" s="6">
        <v>1.178044990488283</v>
      </c>
      <c r="M82" s="7">
        <v>-1.4890791846068521</v>
      </c>
    </row>
    <row r="83" spans="1:13" hidden="1" x14ac:dyDescent="0.25">
      <c r="A83" s="5">
        <v>79.02</v>
      </c>
      <c r="B83" s="6">
        <v>1.7965923478539929</v>
      </c>
      <c r="C83" s="6">
        <v>1.901894162677755</v>
      </c>
      <c r="D83" s="6">
        <v>2.0101688814548448</v>
      </c>
      <c r="E83" s="6">
        <v>2.119925184432796</v>
      </c>
      <c r="F83" s="6">
        <v>2.2290596560612448</v>
      </c>
      <c r="G83" s="6">
        <v>2.4328750361886748</v>
      </c>
      <c r="H83" s="6">
        <v>2.584988359763603</v>
      </c>
      <c r="I83" s="6">
        <v>2.6247062028822858</v>
      </c>
      <c r="J83" s="6">
        <v>2.4579768606634622</v>
      </c>
      <c r="K83" s="6">
        <v>1.9440858887162049</v>
      </c>
      <c r="L83" s="6">
        <v>0.86238111511616145</v>
      </c>
      <c r="M83" s="7">
        <v>-1.200257876684899</v>
      </c>
    </row>
    <row r="84" spans="1:13" hidden="1" x14ac:dyDescent="0.25">
      <c r="A84" s="8">
        <v>85</v>
      </c>
      <c r="B84" s="9">
        <v>1.874453110656582</v>
      </c>
      <c r="C84" s="9">
        <v>1.98723014267123</v>
      </c>
      <c r="D84" s="9">
        <v>2.100917158385093</v>
      </c>
      <c r="E84" s="9">
        <v>2.2131075504733948</v>
      </c>
      <c r="F84" s="9">
        <v>2.3205860526938791</v>
      </c>
      <c r="G84" s="9">
        <v>2.50338271889418</v>
      </c>
      <c r="H84" s="9">
        <v>2.6004985821984361</v>
      </c>
      <c r="I84" s="9">
        <v>2.5406975738943638</v>
      </c>
      <c r="J84" s="9">
        <v>2.234003557049026</v>
      </c>
      <c r="K84" s="9">
        <v>1.5895931579983771</v>
      </c>
      <c r="L84" s="9">
        <v>0.5467172397440393</v>
      </c>
      <c r="M84" s="10">
        <v>-0.91143656876294676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8.2788919040929429E-3</v>
      </c>
    </row>
    <row r="90" spans="1:13" hidden="1" x14ac:dyDescent="0.25">
      <c r="A90" s="5">
        <v>61.079999999999991</v>
      </c>
      <c r="B90" s="7">
        <v>9.3076277338228919E-3</v>
      </c>
    </row>
    <row r="91" spans="1:13" hidden="1" x14ac:dyDescent="0.25">
      <c r="A91" s="5">
        <v>67.06</v>
      </c>
      <c r="B91" s="7">
        <v>1.0352768598895281E-2</v>
      </c>
    </row>
    <row r="92" spans="1:13" hidden="1" x14ac:dyDescent="0.25">
      <c r="A92" s="5">
        <v>72.52</v>
      </c>
      <c r="B92" s="7">
        <v>1.1307027649613549E-2</v>
      </c>
    </row>
    <row r="93" spans="1:13" hidden="1" x14ac:dyDescent="0.25">
      <c r="A93" s="5">
        <v>73.039999999999992</v>
      </c>
      <c r="B93" s="7">
        <v>1.1401534142600849E-2</v>
      </c>
    </row>
    <row r="94" spans="1:13" hidden="1" x14ac:dyDescent="0.25">
      <c r="A94" s="5">
        <v>79.02</v>
      </c>
      <c r="B94" s="7">
        <v>1.248835881195485E-2</v>
      </c>
    </row>
    <row r="95" spans="1:13" hidden="1" x14ac:dyDescent="0.25">
      <c r="A95" s="8">
        <v>85</v>
      </c>
      <c r="B95" s="10">
        <v>1.357518348130885E-2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3.8601927793439873E-4</v>
      </c>
    </row>
    <row r="101" spans="1:5" hidden="1" x14ac:dyDescent="0.25">
      <c r="A101" s="5">
        <v>61.079999999999991</v>
      </c>
      <c r="B101" s="21">
        <v>4.0530941479253308E-4</v>
      </c>
    </row>
    <row r="102" spans="1:5" hidden="1" x14ac:dyDescent="0.25">
      <c r="A102" s="5">
        <v>67.06</v>
      </c>
      <c r="B102" s="21">
        <v>4.1954403214496588E-4</v>
      </c>
    </row>
    <row r="103" spans="1:5" hidden="1" x14ac:dyDescent="0.25">
      <c r="A103" s="5">
        <v>72.52</v>
      </c>
      <c r="B103" s="21">
        <v>4.3254085668414401E-4</v>
      </c>
    </row>
    <row r="104" spans="1:5" hidden="1" x14ac:dyDescent="0.25">
      <c r="A104" s="5">
        <v>73.039999999999992</v>
      </c>
      <c r="B104" s="21">
        <v>4.3271625611698622E-4</v>
      </c>
    </row>
    <row r="105" spans="1:5" hidden="1" x14ac:dyDescent="0.25">
      <c r="A105" s="5">
        <v>79.02</v>
      </c>
      <c r="B105" s="21">
        <v>4.34733349594671E-4</v>
      </c>
    </row>
    <row r="106" spans="1:5" hidden="1" x14ac:dyDescent="0.25">
      <c r="A106" s="8">
        <v>85</v>
      </c>
      <c r="B106" s="22">
        <v>4.3675044307235568E-4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8.0279896312256209</v>
      </c>
      <c r="C110" s="26" t="s">
        <v>21</v>
      </c>
      <c r="D110" s="26">
        <f ca="1">1000 * FORECAST( B29, OFFSET(B89:B95,MATCH(B29,A89:A95,1)-1,0,2), OFFSET(A89:A95,MATCH(B29,A89:A95,1)-1,0,2) )*B28 / 453592</f>
        <v>1.7698701985982163E-5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10.740804282256885</v>
      </c>
      <c r="C111" s="26" t="s">
        <v>24</v>
      </c>
      <c r="D111" s="26">
        <f ca="1">(FORECAST( B29, OFFSET(B67:B73,MATCH(B29,A67:A73,1)-1,0,2), OFFSET(A67:A73,MATCH(B29,A67:A73,1)-1,0,2) ))*B28 * 0.00220462 / 60</f>
        <v>2.3679391936749176E-2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25.494726819989037</v>
      </c>
      <c r="C112" s="26" t="s">
        <v>24</v>
      </c>
      <c r="D112" s="26">
        <f ca="1">(FORECAST( B29, OFFSET(B45:B51,MATCH(B29,A45:A51,1)-1,0,2), OFFSET(A45:A51,MATCH(B29,A45:A51,1)-1,0,2) ))*B28 * 0.00220462 / 60</f>
        <v>5.6206184641884233E-2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4.3254085668414396E-4</v>
      </c>
      <c r="C113" s="27" t="s">
        <v>28</v>
      </c>
      <c r="D113" s="27">
        <f ca="1">FORECAST( B29, OFFSET(B100:B106,MATCH(B29,A100:A106,1)-1,0,2), OFFSET(A100:A106,MATCH(B29,A100:A106,1)-1,0,2) )</f>
        <v>4.3254085668414396E-4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55.1</v>
      </c>
      <c r="B119" s="26">
        <v>0.95424241509147456</v>
      </c>
      <c r="C119" s="26">
        <v>0.99972190767260849</v>
      </c>
      <c r="D119" s="26">
        <v>1.055515427757328</v>
      </c>
      <c r="E119" s="26">
        <v>1.1240346312023679</v>
      </c>
      <c r="F119" s="26">
        <v>1.2079458428870229</v>
      </c>
      <c r="G119" s="26">
        <v>1.433882935604913</v>
      </c>
      <c r="H119" s="26">
        <v>1.7597506853959159</v>
      </c>
      <c r="I119" s="26">
        <v>2.216047776105428</v>
      </c>
      <c r="J119" s="26">
        <v>2.837347595939379</v>
      </c>
      <c r="K119" s="26">
        <v>3.6622982374641921</v>
      </c>
      <c r="L119" s="26">
        <v>4.7336224976068291</v>
      </c>
      <c r="M119" s="21">
        <v>6.0981178776547527</v>
      </c>
    </row>
    <row r="120" spans="1:13" hidden="1" x14ac:dyDescent="0.25">
      <c r="A120" s="5">
        <v>61.079999999999991</v>
      </c>
      <c r="B120" s="26">
        <v>0.98120714561691169</v>
      </c>
      <c r="C120" s="26">
        <v>1.029579505699991</v>
      </c>
      <c r="D120" s="26">
        <v>1.0894708076620829</v>
      </c>
      <c r="E120" s="26">
        <v>1.16342287233518</v>
      </c>
      <c r="F120" s="26">
        <v>1.2542321895738371</v>
      </c>
      <c r="G120" s="26">
        <v>1.498881886278602</v>
      </c>
      <c r="H120" s="26">
        <v>1.8508851970633791</v>
      </c>
      <c r="I120" s="26">
        <v>2.3417821255756319</v>
      </c>
      <c r="J120" s="26">
        <v>3.0071873798233728</v>
      </c>
      <c r="K120" s="26">
        <v>3.8867903721751</v>
      </c>
      <c r="L120" s="26">
        <v>5.0243552193598502</v>
      </c>
      <c r="M120" s="21">
        <v>6.4677207424671641</v>
      </c>
    </row>
    <row r="121" spans="1:13" hidden="1" x14ac:dyDescent="0.25">
      <c r="A121" s="5">
        <v>67.06</v>
      </c>
      <c r="B121" s="26">
        <v>1.0116127737732921</v>
      </c>
      <c r="C121" s="26">
        <v>1.0636466147810451</v>
      </c>
      <c r="D121" s="26">
        <v>1.128481707072539</v>
      </c>
      <c r="E121" s="26">
        <v>1.208790036455031</v>
      </c>
      <c r="F121" s="26">
        <v>1.3074982577583281</v>
      </c>
      <c r="G121" s="26">
        <v>1.5730943405591611</v>
      </c>
      <c r="H121" s="26">
        <v>1.9537765745641149</v>
      </c>
      <c r="I121" s="26">
        <v>2.482126283222732</v>
      </c>
      <c r="J121" s="26">
        <v>3.194799494345101</v>
      </c>
      <c r="K121" s="26">
        <v>4.1325269401017977</v>
      </c>
      <c r="L121" s="26">
        <v>5.3401140570239312</v>
      </c>
      <c r="M121" s="21">
        <v>6.8664409860031199</v>
      </c>
    </row>
    <row r="122" spans="1:13" hidden="1" x14ac:dyDescent="0.25">
      <c r="A122" s="5">
        <v>72.52</v>
      </c>
      <c r="B122" s="26">
        <v>1.0393744342639</v>
      </c>
      <c r="C122" s="26">
        <v>1.0947513665507029</v>
      </c>
      <c r="D122" s="26">
        <v>1.164100354360347</v>
      </c>
      <c r="E122" s="26">
        <v>1.2502122297818521</v>
      </c>
      <c r="F122" s="26">
        <v>1.3561324939267769</v>
      </c>
      <c r="G122" s="26">
        <v>1.6408535379457581</v>
      </c>
      <c r="H122" s="26">
        <v>2.0477208757604402</v>
      </c>
      <c r="I122" s="26">
        <v>2.6102666010744322</v>
      </c>
      <c r="J122" s="26">
        <v>3.366097511951895</v>
      </c>
      <c r="K122" s="26">
        <v>4.3568951108174767</v>
      </c>
      <c r="L122" s="26">
        <v>5.6284156044563511</v>
      </c>
      <c r="M122" s="21">
        <v>7.2304899040142088</v>
      </c>
    </row>
    <row r="123" spans="1:13" hidden="1" x14ac:dyDescent="0.25">
      <c r="A123" s="5">
        <v>73.039999999999992</v>
      </c>
      <c r="B123" s="26">
        <v>1.0427658967972451</v>
      </c>
      <c r="C123" s="26">
        <v>1.098611767194728</v>
      </c>
      <c r="D123" s="26">
        <v>1.1685549998634079</v>
      </c>
      <c r="E123" s="26">
        <v>1.255397745585809</v>
      </c>
      <c r="F123" s="26">
        <v>1.3621968241669891</v>
      </c>
      <c r="G123" s="26">
        <v>1.6491646042385619</v>
      </c>
      <c r="H123" s="26">
        <v>2.0590062789692838</v>
      </c>
      <c r="I123" s="26">
        <v>2.6253444916107709</v>
      </c>
      <c r="J123" s="26">
        <v>3.3858765897751888</v>
      </c>
      <c r="K123" s="26">
        <v>4.3823746254351938</v>
      </c>
      <c r="L123" s="26">
        <v>5.6606853549239657</v>
      </c>
      <c r="M123" s="21">
        <v>7.2707302389352009</v>
      </c>
    </row>
    <row r="124" spans="1:13" hidden="1" x14ac:dyDescent="0.25">
      <c r="A124" s="5">
        <v>79.02</v>
      </c>
      <c r="B124" s="26">
        <v>1.081767715930718</v>
      </c>
      <c r="C124" s="26">
        <v>1.1430063746010111</v>
      </c>
      <c r="D124" s="26">
        <v>1.2197834231486171</v>
      </c>
      <c r="E124" s="26">
        <v>1.3150311773313199</v>
      </c>
      <c r="F124" s="26">
        <v>1.4319366219294321</v>
      </c>
      <c r="G124" s="26">
        <v>1.744741866605819</v>
      </c>
      <c r="H124" s="26">
        <v>2.1887884158709969</v>
      </c>
      <c r="I124" s="26">
        <v>2.7987402327786701</v>
      </c>
      <c r="J124" s="26">
        <v>3.6133359847430739</v>
      </c>
      <c r="K124" s="26">
        <v>4.675389043538944</v>
      </c>
      <c r="L124" s="26">
        <v>6.0317874853015354</v>
      </c>
      <c r="M124" s="21">
        <v>7.733494090526623</v>
      </c>
    </row>
    <row r="125" spans="1:13" hidden="1" x14ac:dyDescent="0.25">
      <c r="A125" s="8">
        <v>85</v>
      </c>
      <c r="B125" s="27">
        <v>1.1207695350641911</v>
      </c>
      <c r="C125" s="27">
        <v>1.187400982007293</v>
      </c>
      <c r="D125" s="27">
        <v>1.271011846433826</v>
      </c>
      <c r="E125" s="27">
        <v>1.3746646090768311</v>
      </c>
      <c r="F125" s="27">
        <v>1.5016764196918759</v>
      </c>
      <c r="G125" s="27">
        <v>1.8403191289730749</v>
      </c>
      <c r="H125" s="27">
        <v>2.3185705527727101</v>
      </c>
      <c r="I125" s="27">
        <v>2.972135973946568</v>
      </c>
      <c r="J125" s="27">
        <v>3.84079537971096</v>
      </c>
      <c r="K125" s="27">
        <v>4.9684034616426933</v>
      </c>
      <c r="L125" s="27">
        <v>6.4028896156791042</v>
      </c>
      <c r="M125" s="22">
        <v>8.1962579421180433</v>
      </c>
    </row>
    <row r="126" spans="1:13" hidden="1" x14ac:dyDescent="0.25"/>
    <row r="127" spans="1:13" ht="28.9" customHeight="1" x14ac:dyDescent="0.5">
      <c r="A127" s="1" t="s">
        <v>30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15</v>
      </c>
      <c r="B129" s="21">
        <f ca="1">(FORECAST( B29, OFFSET(B119:B125,MATCH(B29,A119:A125,1)-1,0,2), OFFSET(A119:A125,MATCH(B29,A119:A125,1)-1,0,2) )) / 1000</f>
        <v>1.0393744342639E-3</v>
      </c>
    </row>
    <row r="130" spans="1:2" x14ac:dyDescent="0.25">
      <c r="A130" s="5">
        <v>14.5</v>
      </c>
      <c r="B130" s="21">
        <f ca="1">(FORECAST( B29, OFFSET(C119:C125,MATCH(B29,A119:A125,1)-1,0,2), OFFSET(A119:A125,MATCH(B29,A119:A125,1)-1,0,2) )) / 1000</f>
        <v>1.0947513665507029E-3</v>
      </c>
    </row>
    <row r="131" spans="1:2" x14ac:dyDescent="0.25">
      <c r="A131" s="5">
        <v>14</v>
      </c>
      <c r="B131" s="21">
        <f ca="1">(FORECAST( B29, OFFSET(D119:D125,MATCH(B29,A119:A125,1)-1,0,2), OFFSET(A119:A125,MATCH(B29,A119:A125,1)-1,0,2) )) / 1000</f>
        <v>1.1641003543603472E-3</v>
      </c>
    </row>
    <row r="132" spans="1:2" x14ac:dyDescent="0.25">
      <c r="A132" s="5">
        <v>13.5</v>
      </c>
      <c r="B132" s="21">
        <f ca="1">(FORECAST( B29, OFFSET(E119:E125,MATCH(B29,A119:A125,1)-1,0,2), OFFSET(A119:A125,MATCH(B29,A119:A125,1)-1,0,2) )) / 1000</f>
        <v>1.2502122297818521E-3</v>
      </c>
    </row>
    <row r="133" spans="1:2" x14ac:dyDescent="0.25">
      <c r="A133" s="5">
        <v>13</v>
      </c>
      <c r="B133" s="21">
        <f ca="1">(FORECAST( B29, OFFSET(F119:F125,MATCH(B29,A119:A125,1)-1,0,2), OFFSET(A119:A125,MATCH(B29,A119:A125,1)-1,0,2) )) / 1000</f>
        <v>1.356132493926777E-3</v>
      </c>
    </row>
    <row r="134" spans="1:2" x14ac:dyDescent="0.25">
      <c r="A134" s="5">
        <v>12</v>
      </c>
      <c r="B134" s="21">
        <f ca="1">(FORECAST( B29, OFFSET(G119:G125,MATCH(B29,A119:A125,1)-1,0,2), OFFSET(A119:A125,MATCH(B29,A119:A125,1)-1,0,2) )) / 1000</f>
        <v>1.6408535379457581E-3</v>
      </c>
    </row>
    <row r="135" spans="1:2" x14ac:dyDescent="0.25">
      <c r="A135" s="5">
        <v>11</v>
      </c>
      <c r="B135" s="21">
        <f ca="1">(FORECAST( B29, OFFSET(H119:H125,MATCH(B29,A119:A125,1)-1,0,2), OFFSET(A119:A125,MATCH(B29,A119:A125,1)-1,0,2) )) / 1000</f>
        <v>2.0477208757604397E-3</v>
      </c>
    </row>
    <row r="136" spans="1:2" x14ac:dyDescent="0.25">
      <c r="A136" s="5">
        <v>10</v>
      </c>
      <c r="B136" s="21">
        <f ca="1">(FORECAST( B29, OFFSET(I119:I125,MATCH(B29,A119:A125,1)-1,0,2), OFFSET(A119:A125,MATCH(B29,A119:A125,1)-1,0,2) )) / 1000</f>
        <v>2.610266601074432E-3</v>
      </c>
    </row>
    <row r="137" spans="1:2" x14ac:dyDescent="0.25">
      <c r="A137" s="5">
        <v>9</v>
      </c>
      <c r="B137" s="21">
        <f ca="1">(FORECAST( B29, OFFSET(J119:J125,MATCH(B29,A119:A125,1)-1,0,2), OFFSET(A119:A125,MATCH(B29,A119:A125,1)-1,0,2) )) / 1000</f>
        <v>3.3660975119518951E-3</v>
      </c>
    </row>
    <row r="138" spans="1:2" x14ac:dyDescent="0.25">
      <c r="A138" s="5">
        <v>8</v>
      </c>
      <c r="B138" s="21">
        <f ca="1">(FORECAST( B29, OFFSET(K119:K125,MATCH(B29,A119:A125,1)-1,0,2), OFFSET(A119:A125,MATCH(B29,A119:A125,1)-1,0,2) )) / 1000</f>
        <v>4.3568951108174762E-3</v>
      </c>
    </row>
    <row r="139" spans="1:2" x14ac:dyDescent="0.25">
      <c r="A139" s="5">
        <v>7</v>
      </c>
      <c r="B139" s="21">
        <f ca="1">(FORECAST( B29, OFFSET(L119:L125,MATCH(B29,A119:A125,1)-1,0,2), OFFSET(A119:A125,MATCH(B29,A119:A125,1)-1,0,2) )) / 1000</f>
        <v>5.6284156044563508E-3</v>
      </c>
    </row>
    <row r="140" spans="1:2" x14ac:dyDescent="0.25">
      <c r="A140" s="8">
        <v>6</v>
      </c>
      <c r="B140" s="22">
        <f ca="1">(FORECAST( B29, OFFSET(M119:M125,MATCH(B29,A119:A125,1)-1,0,2), OFFSET(A119:A125,MATCH(B29,A119:A125,1)-1,0,2) )) / 1000</f>
        <v>7.2304899040142086E-3</v>
      </c>
    </row>
    <row r="142" spans="1:2" x14ac:dyDescent="0.25">
      <c r="A142" t="s">
        <v>44</v>
      </c>
    </row>
    <row r="144" spans="1:2" ht="28.9" customHeight="1" x14ac:dyDescent="0.5">
      <c r="A144" s="1" t="s">
        <v>32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85</v>
      </c>
      <c r="B146" s="7">
        <v>1</v>
      </c>
    </row>
    <row r="147" spans="1:2" x14ac:dyDescent="0.25">
      <c r="A147" s="5">
        <v>79.02</v>
      </c>
      <c r="B147" s="7">
        <v>1</v>
      </c>
    </row>
    <row r="148" spans="1:2" x14ac:dyDescent="0.25">
      <c r="A148" s="5">
        <v>73.039999999999992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67.06</v>
      </c>
      <c r="B150" s="7">
        <v>1</v>
      </c>
    </row>
    <row r="151" spans="1:2" x14ac:dyDescent="0.25">
      <c r="A151" s="5">
        <v>61.08</v>
      </c>
      <c r="B151" s="7">
        <v>1</v>
      </c>
    </row>
    <row r="152" spans="1:2" x14ac:dyDescent="0.25">
      <c r="A152" s="8">
        <v>55.1</v>
      </c>
      <c r="B152" s="10">
        <v>1</v>
      </c>
    </row>
    <row r="154" spans="1:2" ht="28.9" customHeight="1" x14ac:dyDescent="0.5">
      <c r="A154" s="1" t="s">
        <v>34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85</v>
      </c>
      <c r="B156" s="7">
        <v>1</v>
      </c>
    </row>
    <row r="157" spans="1:2" x14ac:dyDescent="0.25">
      <c r="A157" s="5">
        <v>79.02</v>
      </c>
      <c r="B157" s="7">
        <v>1</v>
      </c>
    </row>
    <row r="158" spans="1:2" x14ac:dyDescent="0.25">
      <c r="A158" s="5">
        <v>73.039999999999992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67.06</v>
      </c>
      <c r="B160" s="7">
        <v>1</v>
      </c>
    </row>
    <row r="161" spans="1:2" x14ac:dyDescent="0.25">
      <c r="A161" s="5">
        <v>61.08</v>
      </c>
      <c r="B161" s="7">
        <v>1</v>
      </c>
    </row>
    <row r="162" spans="1:2" x14ac:dyDescent="0.25">
      <c r="A162" s="8">
        <v>55.1</v>
      </c>
      <c r="B162" s="10">
        <v>1</v>
      </c>
    </row>
    <row r="164" spans="1:2" ht="28.9" customHeight="1" x14ac:dyDescent="0.5">
      <c r="A164" s="1" t="s">
        <v>35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85</v>
      </c>
      <c r="B166" s="7">
        <v>1</v>
      </c>
    </row>
    <row r="167" spans="1:2" x14ac:dyDescent="0.25">
      <c r="A167" s="5">
        <v>79.02</v>
      </c>
      <c r="B167" s="7">
        <v>1</v>
      </c>
    </row>
    <row r="168" spans="1:2" x14ac:dyDescent="0.25">
      <c r="A168" s="5">
        <v>73.039999999999992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67.06</v>
      </c>
      <c r="B170" s="7">
        <v>1</v>
      </c>
    </row>
    <row r="171" spans="1:2" x14ac:dyDescent="0.25">
      <c r="A171" s="5">
        <v>61.08</v>
      </c>
      <c r="B171" s="7">
        <v>1</v>
      </c>
    </row>
    <row r="172" spans="1:2" x14ac:dyDescent="0.25">
      <c r="A172" s="8">
        <v>55.1</v>
      </c>
      <c r="B172" s="10">
        <v>1</v>
      </c>
    </row>
    <row r="174" spans="1:2" ht="28.9" customHeight="1" x14ac:dyDescent="0.5">
      <c r="A174" s="1" t="s">
        <v>36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85</v>
      </c>
      <c r="B176" s="7">
        <v>1</v>
      </c>
    </row>
    <row r="177" spans="1:2" x14ac:dyDescent="0.25">
      <c r="A177" s="5">
        <v>80.016666666666666</v>
      </c>
      <c r="B177" s="7">
        <v>1</v>
      </c>
    </row>
    <row r="178" spans="1:2" x14ac:dyDescent="0.25">
      <c r="A178" s="5">
        <v>75.033333333333331</v>
      </c>
      <c r="B178" s="7">
        <v>1</v>
      </c>
    </row>
    <row r="179" spans="1:2" x14ac:dyDescent="0.25">
      <c r="A179" s="5">
        <v>72.52</v>
      </c>
      <c r="B179" s="7">
        <v>1</v>
      </c>
    </row>
    <row r="180" spans="1:2" x14ac:dyDescent="0.25">
      <c r="A180" s="5">
        <v>70.05</v>
      </c>
      <c r="B180" s="7">
        <v>1</v>
      </c>
    </row>
    <row r="181" spans="1:2" x14ac:dyDescent="0.25">
      <c r="A181" s="5">
        <v>65.066666666666663</v>
      </c>
      <c r="B181" s="7">
        <v>1</v>
      </c>
    </row>
    <row r="182" spans="1:2" x14ac:dyDescent="0.25">
      <c r="A182" s="5">
        <v>60.083333333333343</v>
      </c>
      <c r="B182" s="7">
        <v>1</v>
      </c>
    </row>
    <row r="183" spans="1:2" x14ac:dyDescent="0.25">
      <c r="A183" s="8">
        <v>55.1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3.1439272881867149E-3</v>
      </c>
    </row>
    <row r="35" spans="1:2" hidden="1" x14ac:dyDescent="0.25">
      <c r="A35" s="5">
        <v>30</v>
      </c>
      <c r="B35" s="7">
        <v>4.2593813977166214E-3</v>
      </c>
    </row>
    <row r="36" spans="1:2" hidden="1" x14ac:dyDescent="0.25">
      <c r="A36" s="5">
        <v>40</v>
      </c>
      <c r="B36" s="7">
        <v>5.783535337421767E-3</v>
      </c>
    </row>
    <row r="37" spans="1:2" hidden="1" x14ac:dyDescent="0.25">
      <c r="A37" s="5">
        <v>50</v>
      </c>
      <c r="B37" s="7">
        <v>7.4162429667838032E-3</v>
      </c>
    </row>
    <row r="38" spans="1:2" hidden="1" x14ac:dyDescent="0.25">
      <c r="A38" s="5">
        <v>60.000000000000007</v>
      </c>
      <c r="B38" s="7">
        <v>9.11887319631818E-3</v>
      </c>
    </row>
    <row r="39" spans="1:2" hidden="1" x14ac:dyDescent="0.25">
      <c r="A39" s="8">
        <v>70</v>
      </c>
      <c r="B39" s="10">
        <v>1.0866600395435889E-2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1.9680122223868609E-4</v>
      </c>
    </row>
    <row r="45" spans="1:2" hidden="1" x14ac:dyDescent="0.25">
      <c r="A45" s="5">
        <v>30</v>
      </c>
      <c r="B45" s="21">
        <v>2.6316743418242772E-4</v>
      </c>
    </row>
    <row r="46" spans="1:2" hidden="1" x14ac:dyDescent="0.25">
      <c r="A46" s="5">
        <v>40</v>
      </c>
      <c r="B46" s="21">
        <v>3.1880523130428922E-4</v>
      </c>
    </row>
    <row r="47" spans="1:2" hidden="1" x14ac:dyDescent="0.25">
      <c r="A47" s="5">
        <v>50</v>
      </c>
      <c r="B47" s="21">
        <v>3.6503742889809821E-4</v>
      </c>
    </row>
    <row r="48" spans="1:2" hidden="1" x14ac:dyDescent="0.25">
      <c r="A48" s="5">
        <v>60.000000000000007</v>
      </c>
      <c r="B48" s="21">
        <v>4.0273861433423402E-4</v>
      </c>
    </row>
    <row r="49" spans="1:13" hidden="1" x14ac:dyDescent="0.25">
      <c r="A49" s="8">
        <v>70</v>
      </c>
      <c r="B49" s="22">
        <v>4.2654232228144662E-4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(0.00635682796731965)*B29</f>
        <v>4.5133478567969512</v>
      </c>
      <c r="C53" s="26" t="s">
        <v>21</v>
      </c>
      <c r="D53" s="26">
        <f>1000 * 0.00635682796731965*B29 / 453592</f>
        <v>9.950236901878673E-6</v>
      </c>
      <c r="E53" s="21" t="s">
        <v>22</v>
      </c>
    </row>
    <row r="54" spans="1:13" x14ac:dyDescent="0.25">
      <c r="A54" s="5" t="s">
        <v>23</v>
      </c>
      <c r="B54" s="26">
        <f>(688.790507600246)*B29 / 60</f>
        <v>8.1506876732695765</v>
      </c>
      <c r="C54" s="26" t="s">
        <v>24</v>
      </c>
      <c r="D54" s="26">
        <f>(688.790507600246)*B29 * 0.00220462 / 60</f>
        <v>1.7969169058243577E-2</v>
      </c>
      <c r="E54" s="21" t="s">
        <v>25</v>
      </c>
    </row>
    <row r="55" spans="1:13" x14ac:dyDescent="0.25">
      <c r="A55" s="5" t="s">
        <v>26</v>
      </c>
      <c r="B55" s="26">
        <f>(1774.68662003914)*B29 / 60</f>
        <v>21.000458337129825</v>
      </c>
      <c r="C55" s="26" t="s">
        <v>24</v>
      </c>
      <c r="D55" s="26">
        <f>(1774.68662003914)*B29 * 0.00220462 / 60</f>
        <v>4.6298030459203152E-2</v>
      </c>
      <c r="E55" s="21" t="s">
        <v>25</v>
      </c>
    </row>
    <row r="56" spans="1:13" x14ac:dyDescent="0.25">
      <c r="A56" s="8" t="s">
        <v>27</v>
      </c>
      <c r="B56" s="27">
        <f>0.000335038742845403</f>
        <v>3.3503874284540299E-4</v>
      </c>
      <c r="C56" s="27" t="s">
        <v>28</v>
      </c>
      <c r="D56" s="27">
        <f>0.000335038742845403</f>
        <v>3.3503874284540299E-4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4.4042180413135323</v>
      </c>
      <c r="C62" s="26">
        <v>3.43395028189533</v>
      </c>
      <c r="D62" s="26">
        <v>2.688085485323866</v>
      </c>
      <c r="E62" s="26">
        <v>2.12593824480212</v>
      </c>
      <c r="F62" s="26">
        <v>1.7108978578935881</v>
      </c>
      <c r="G62" s="26">
        <v>1.4104283265222839</v>
      </c>
      <c r="H62" s="26">
        <v>1.1960683569727331</v>
      </c>
      <c r="I62" s="26">
        <v>1.04343135988998</v>
      </c>
      <c r="J62" s="26">
        <v>0.98375234382379928</v>
      </c>
      <c r="K62" s="26">
        <v>0.93220545027955937</v>
      </c>
      <c r="L62" s="26">
        <v>0.88688836618929479</v>
      </c>
      <c r="M62" s="21">
        <v>0.84615344750757049</v>
      </c>
    </row>
    <row r="63" spans="1:13" hidden="1" x14ac:dyDescent="0.25">
      <c r="A63" s="5">
        <v>30</v>
      </c>
      <c r="B63" s="26">
        <v>4.8006713771219864</v>
      </c>
      <c r="C63" s="26">
        <v>3.730918546072969</v>
      </c>
      <c r="D63" s="26">
        <v>2.9041263653291911</v>
      </c>
      <c r="E63" s="26">
        <v>2.2778680906319688</v>
      </c>
      <c r="F63" s="26">
        <v>1.8137916820831339</v>
      </c>
      <c r="G63" s="26">
        <v>1.477619804145027</v>
      </c>
      <c r="H63" s="26">
        <v>1.239149825640512</v>
      </c>
      <c r="I63" s="26">
        <v>1.0722538197529701</v>
      </c>
      <c r="J63" s="26">
        <v>1.008595256383938</v>
      </c>
      <c r="K63" s="26">
        <v>0.95487856402626736</v>
      </c>
      <c r="L63" s="26">
        <v>0.90898376242928403</v>
      </c>
      <c r="M63" s="21">
        <v>0.8690455403648325</v>
      </c>
    </row>
    <row r="64" spans="1:13" hidden="1" x14ac:dyDescent="0.25">
      <c r="A64" s="5">
        <v>40</v>
      </c>
      <c r="B64" s="26">
        <v>5.2747092486977021</v>
      </c>
      <c r="C64" s="26">
        <v>4.0937671285898247</v>
      </c>
      <c r="D64" s="26">
        <v>3.175299689762797</v>
      </c>
      <c r="E64" s="26">
        <v>2.475138850496267</v>
      </c>
      <c r="F64" s="26">
        <v>1.9531912334303989</v>
      </c>
      <c r="G64" s="26">
        <v>1.573438165565874</v>
      </c>
      <c r="H64" s="26">
        <v>1.303935678263886</v>
      </c>
      <c r="I64" s="26">
        <v>1.1168145072461471</v>
      </c>
      <c r="J64" s="26">
        <v>1.046551947230473</v>
      </c>
      <c r="K64" s="26">
        <v>0.98828009259485994</v>
      </c>
      <c r="L64" s="26">
        <v>0.93966129590591863</v>
      </c>
      <c r="M64" s="21">
        <v>0.89861257875278733</v>
      </c>
    </row>
    <row r="65" spans="1:13" hidden="1" x14ac:dyDescent="0.25">
      <c r="A65" s="5">
        <v>50</v>
      </c>
      <c r="B65" s="26">
        <v>5.8089976416222822</v>
      </c>
      <c r="C65" s="26">
        <v>4.5080997992232312</v>
      </c>
      <c r="D65" s="26">
        <v>3.4898794742248418</v>
      </c>
      <c r="E65" s="26">
        <v>2.7084272474450981</v>
      </c>
      <c r="F65" s="26">
        <v>2.1219084040624931</v>
      </c>
      <c r="G65" s="26">
        <v>1.6925629336160479</v>
      </c>
      <c r="H65" s="26">
        <v>1.3867055300052871</v>
      </c>
      <c r="I65" s="26">
        <v>1.1747255914902599</v>
      </c>
      <c r="J65" s="26">
        <v>1.095800535573475</v>
      </c>
      <c r="K65" s="26">
        <v>1.0310872206915009</v>
      </c>
      <c r="L65" s="26">
        <v>0.97803033222823088</v>
      </c>
      <c r="M65" s="21">
        <v>0.93432922459010492</v>
      </c>
    </row>
    <row r="66" spans="1:13" hidden="1" x14ac:dyDescent="0.25">
      <c r="A66" s="5">
        <v>60.000000000000007</v>
      </c>
      <c r="B66" s="26">
        <v>6.3957110663770598</v>
      </c>
      <c r="C66" s="26">
        <v>4.9673285396479443</v>
      </c>
      <c r="D66" s="26">
        <v>3.8424098548906809</v>
      </c>
      <c r="E66" s="26">
        <v>2.9733042554615898</v>
      </c>
      <c r="F66" s="26">
        <v>2.316435689077494</v>
      </c>
      <c r="G66" s="26">
        <v>1.8323028078157551</v>
      </c>
      <c r="H66" s="26">
        <v>1.4854789681142211</v>
      </c>
      <c r="I66" s="26">
        <v>1.2446122307712859</v>
      </c>
      <c r="J66" s="26">
        <v>1.155229471457347</v>
      </c>
      <c r="K66" s="26">
        <v>1.082425360945813</v>
      </c>
      <c r="L66" s="26">
        <v>1.023426917437861</v>
      </c>
      <c r="M66" s="21">
        <v>0.97571582815723112</v>
      </c>
    </row>
    <row r="67" spans="1:13" hidden="1" x14ac:dyDescent="0.25">
      <c r="A67" s="8">
        <v>70</v>
      </c>
      <c r="B67" s="27">
        <v>7.0624673264706299</v>
      </c>
      <c r="C67" s="27">
        <v>5.4953533517952344</v>
      </c>
      <c r="D67" s="27">
        <v>4.2533405704871639</v>
      </c>
      <c r="E67" s="27">
        <v>3.287036888441067</v>
      </c>
      <c r="F67" s="27">
        <v>2.551124915912109</v>
      </c>
      <c r="G67" s="27">
        <v>2.0043619675159818</v>
      </c>
      <c r="H67" s="27">
        <v>1.609580062228867</v>
      </c>
      <c r="I67" s="27">
        <v>1.3336859233874929</v>
      </c>
      <c r="J67" s="27">
        <v>1.2310942944002421</v>
      </c>
      <c r="K67" s="27">
        <v>1.147660978689051</v>
      </c>
      <c r="L67" s="27">
        <v>1.080395327272399</v>
      </c>
      <c r="M67" s="22">
        <v>1.0265613601913119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5.4623139321053104E-3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4.2392517592293334E-3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3.2857580894809545E-3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2.5570534053169099E-3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2.0124328935544459E-3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1.6152664453713314E-3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1.332998656305844E-3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1.1371488262567823E-3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1.0638446040553511E-3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1.0033109594834333E-3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9.5313381562977216E-4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9.1115376460564458E-4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20</v>
      </c>
      <c r="B86" s="7">
        <v>0.5360662105371603</v>
      </c>
    </row>
    <row r="87" spans="1:2" x14ac:dyDescent="0.25">
      <c r="A87" s="5">
        <v>30</v>
      </c>
      <c r="B87" s="7">
        <v>0.76652585508188054</v>
      </c>
    </row>
    <row r="88" spans="1:2" x14ac:dyDescent="0.25">
      <c r="A88" s="5">
        <v>40</v>
      </c>
      <c r="B88" s="7">
        <v>0.93932502682562047</v>
      </c>
    </row>
    <row r="89" spans="1:2" x14ac:dyDescent="0.25">
      <c r="A89" s="5">
        <v>50</v>
      </c>
      <c r="B89" s="7">
        <v>1.066623350922117</v>
      </c>
    </row>
    <row r="90" spans="1:2" x14ac:dyDescent="0.25">
      <c r="A90" s="5">
        <v>60</v>
      </c>
      <c r="B90" s="7">
        <v>1.1551722538830631</v>
      </c>
    </row>
    <row r="91" spans="1:2" x14ac:dyDescent="0.25">
      <c r="A91" s="8">
        <v>70</v>
      </c>
      <c r="B91" s="10">
        <v>1.186673852437659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20</v>
      </c>
      <c r="B95" s="7">
        <v>0.68041738178256816</v>
      </c>
    </row>
    <row r="96" spans="1:2" x14ac:dyDescent="0.25">
      <c r="A96" s="5">
        <v>30</v>
      </c>
      <c r="B96" s="7">
        <v>0.8234759369938337</v>
      </c>
    </row>
    <row r="97" spans="1:2" x14ac:dyDescent="0.25">
      <c r="A97" s="5">
        <v>40</v>
      </c>
      <c r="B97" s="7">
        <v>0.95412514395849768</v>
      </c>
    </row>
    <row r="98" spans="1:2" x14ac:dyDescent="0.25">
      <c r="A98" s="5">
        <v>50</v>
      </c>
      <c r="B98" s="7">
        <v>1.075144644577825</v>
      </c>
    </row>
    <row r="99" spans="1:2" x14ac:dyDescent="0.25">
      <c r="A99" s="5">
        <v>60</v>
      </c>
      <c r="B99" s="7">
        <v>1.1878575232898401</v>
      </c>
    </row>
    <row r="100" spans="1:2" x14ac:dyDescent="0.25">
      <c r="A100" s="8">
        <v>70</v>
      </c>
      <c r="B100" s="10">
        <v>1.288069667445801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20</v>
      </c>
      <c r="B104" s="7">
        <v>0.49755828907152583</v>
      </c>
    </row>
    <row r="105" spans="1:2" x14ac:dyDescent="0.25">
      <c r="A105" s="5">
        <v>30</v>
      </c>
      <c r="B105" s="7">
        <v>0.67409018291045908</v>
      </c>
    </row>
    <row r="106" spans="1:2" x14ac:dyDescent="0.25">
      <c r="A106" s="5">
        <v>40</v>
      </c>
      <c r="B106" s="7">
        <v>0.91530295820931329</v>
      </c>
    </row>
    <row r="107" spans="1:2" x14ac:dyDescent="0.25">
      <c r="A107" s="5">
        <v>50</v>
      </c>
      <c r="B107" s="7">
        <v>1.173695452740553</v>
      </c>
    </row>
    <row r="108" spans="1:2" x14ac:dyDescent="0.25">
      <c r="A108" s="5">
        <v>60</v>
      </c>
      <c r="B108" s="7">
        <v>1.44315390590255</v>
      </c>
    </row>
    <row r="109" spans="1:2" x14ac:dyDescent="0.25">
      <c r="A109" s="8">
        <v>70</v>
      </c>
      <c r="B109" s="10">
        <v>1.7197494105836779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20</v>
      </c>
      <c r="B113" s="7">
        <v>0.93219764655368498</v>
      </c>
    </row>
    <row r="114" spans="1:2" x14ac:dyDescent="0.25">
      <c r="A114" s="5">
        <v>28.333333333333339</v>
      </c>
      <c r="B114" s="7">
        <v>0.95010720846896757</v>
      </c>
    </row>
    <row r="115" spans="1:2" x14ac:dyDescent="0.25">
      <c r="A115" s="5">
        <v>36.666666666666671</v>
      </c>
      <c r="B115" s="7">
        <v>0.9771380698020723</v>
      </c>
    </row>
    <row r="116" spans="1:2" x14ac:dyDescent="0.25">
      <c r="A116" s="5">
        <v>45</v>
      </c>
      <c r="B116" s="7">
        <v>1.007129567072899</v>
      </c>
    </row>
    <row r="117" spans="1:2" x14ac:dyDescent="0.25">
      <c r="A117" s="5">
        <v>53.333333333333343</v>
      </c>
      <c r="B117" s="7">
        <v>1.047044603953901</v>
      </c>
    </row>
    <row r="118" spans="1:2" x14ac:dyDescent="0.25">
      <c r="A118" s="5">
        <v>61.666666666666671</v>
      </c>
      <c r="B118" s="7">
        <v>1.093288811631268</v>
      </c>
    </row>
    <row r="119" spans="1:2" x14ac:dyDescent="0.25">
      <c r="A119" s="8">
        <v>70</v>
      </c>
      <c r="B119" s="10">
        <v>1.1476513713308529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5.783535337421767E-3</v>
      </c>
    </row>
    <row r="35" spans="1:2" hidden="1" x14ac:dyDescent="0.25">
      <c r="A35" s="5">
        <v>46</v>
      </c>
      <c r="B35" s="7">
        <v>6.7396555649727142E-3</v>
      </c>
    </row>
    <row r="36" spans="1:2" hidden="1" x14ac:dyDescent="0.25">
      <c r="A36" s="5">
        <v>52</v>
      </c>
      <c r="B36" s="7">
        <v>7.7545366676893476E-3</v>
      </c>
    </row>
    <row r="37" spans="1:2" hidden="1" x14ac:dyDescent="0.25">
      <c r="A37" s="5">
        <v>58</v>
      </c>
      <c r="B37" s="7">
        <v>8.7694177704059836E-3</v>
      </c>
    </row>
    <row r="38" spans="1:2" hidden="1" x14ac:dyDescent="0.25">
      <c r="A38" s="5">
        <v>63.999999999999993</v>
      </c>
      <c r="B38" s="7">
        <v>9.8179640759652603E-3</v>
      </c>
    </row>
    <row r="39" spans="1:2" hidden="1" x14ac:dyDescent="0.25">
      <c r="A39" s="8">
        <v>70</v>
      </c>
      <c r="B39" s="10">
        <v>1.0866600395435889E-2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3.1880523130428922E-4</v>
      </c>
    </row>
    <row r="45" spans="1:2" hidden="1" x14ac:dyDescent="0.25">
      <c r="A45" s="5">
        <v>46</v>
      </c>
      <c r="B45" s="21">
        <v>3.485810767127646E-4</v>
      </c>
    </row>
    <row r="46" spans="1:2" hidden="1" x14ac:dyDescent="0.25">
      <c r="A46" s="5">
        <v>52</v>
      </c>
      <c r="B46" s="21">
        <v>3.7326560499076502E-4</v>
      </c>
    </row>
    <row r="47" spans="1:2" hidden="1" x14ac:dyDescent="0.25">
      <c r="A47" s="5">
        <v>58</v>
      </c>
      <c r="B47" s="21">
        <v>3.9795013326876581E-4</v>
      </c>
    </row>
    <row r="48" spans="1:2" hidden="1" x14ac:dyDescent="0.25">
      <c r="A48" s="5">
        <v>63.999999999999993</v>
      </c>
      <c r="B48" s="21">
        <v>4.1226009751311918E-4</v>
      </c>
    </row>
    <row r="49" spans="1:13" hidden="1" x14ac:dyDescent="0.25">
      <c r="A49" s="8">
        <v>70</v>
      </c>
      <c r="B49" s="22">
        <v>4.2654232228144662E-4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(0.00827889190409294)*B29</f>
        <v>5.878013251905986</v>
      </c>
      <c r="C53" s="26" t="s">
        <v>21</v>
      </c>
      <c r="D53" s="26">
        <f>1000 * 0.00827889190409294*B29 / 453592</f>
        <v>1.2958811557315794E-5</v>
      </c>
      <c r="E53" s="21" t="s">
        <v>22</v>
      </c>
    </row>
    <row r="54" spans="1:13" x14ac:dyDescent="0.25">
      <c r="A54" s="5" t="s">
        <v>23</v>
      </c>
      <c r="B54" s="26">
        <f>(783.880949640208)*B29 / 60</f>
        <v>9.2759245707424611</v>
      </c>
      <c r="C54" s="26" t="s">
        <v>24</v>
      </c>
      <c r="D54" s="26">
        <f>(783.880949640208)*B29 * 0.00220462 / 60</f>
        <v>2.0449888827150247E-2</v>
      </c>
      <c r="E54" s="21" t="s">
        <v>25</v>
      </c>
    </row>
    <row r="55" spans="1:13" x14ac:dyDescent="0.25">
      <c r="A55" s="5" t="s">
        <v>26</v>
      </c>
      <c r="B55" s="26">
        <f>(2018.08876999872)*B29 / 60</f>
        <v>23.880717111651517</v>
      </c>
      <c r="C55" s="26" t="s">
        <v>24</v>
      </c>
      <c r="D55" s="26">
        <f>(2018.08876999872)*B29 * 0.00220462 / 60</f>
        <v>5.2647906558689166E-2</v>
      </c>
      <c r="E55" s="21" t="s">
        <v>25</v>
      </c>
    </row>
    <row r="56" spans="1:13" x14ac:dyDescent="0.25">
      <c r="A56" s="8" t="s">
        <v>27</v>
      </c>
      <c r="B56" s="27">
        <f>0.000386019277934398</f>
        <v>3.8601927793439802E-4</v>
      </c>
      <c r="C56" s="27" t="s">
        <v>28</v>
      </c>
      <c r="D56" s="27">
        <f>0.000386019277934398</f>
        <v>3.8601927793439802E-4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5.2747092486977021</v>
      </c>
      <c r="C62" s="26">
        <v>4.0937671285898247</v>
      </c>
      <c r="D62" s="26">
        <v>3.175299689762797</v>
      </c>
      <c r="E62" s="26">
        <v>2.475138850496267</v>
      </c>
      <c r="F62" s="26">
        <v>1.9531912334303989</v>
      </c>
      <c r="G62" s="26">
        <v>1.573438165565874</v>
      </c>
      <c r="H62" s="26">
        <v>1.303935678263886</v>
      </c>
      <c r="I62" s="26">
        <v>1.1168145072461471</v>
      </c>
      <c r="J62" s="26">
        <v>1.046551947230473</v>
      </c>
      <c r="K62" s="26">
        <v>0.98828009259485994</v>
      </c>
      <c r="L62" s="26">
        <v>0.93966129590591863</v>
      </c>
      <c r="M62" s="21">
        <v>0.89861257875278733</v>
      </c>
    </row>
    <row r="63" spans="1:13" hidden="1" x14ac:dyDescent="0.25">
      <c r="A63" s="5">
        <v>46</v>
      </c>
      <c r="B63" s="26">
        <v>5.5822366721850516</v>
      </c>
      <c r="C63" s="26">
        <v>4.3312192514713903</v>
      </c>
      <c r="D63" s="26">
        <v>3.3546490716841748</v>
      </c>
      <c r="E63" s="26">
        <v>2.607313248626054</v>
      </c>
      <c r="F63" s="26">
        <v>2.0480736024601911</v>
      </c>
      <c r="G63" s="26">
        <v>1.6398666577102701</v>
      </c>
      <c r="H63" s="26">
        <v>1.349703643260483</v>
      </c>
      <c r="I63" s="26">
        <v>1.148670492355544</v>
      </c>
      <c r="J63" s="26">
        <v>1.073656146844931</v>
      </c>
      <c r="K63" s="26">
        <v>1.011927842600655</v>
      </c>
      <c r="L63" s="26">
        <v>0.9610173318796994</v>
      </c>
      <c r="M63" s="21">
        <v>0.91871103596157977</v>
      </c>
    </row>
    <row r="64" spans="1:13" hidden="1" x14ac:dyDescent="0.25">
      <c r="A64" s="5">
        <v>52</v>
      </c>
      <c r="B64" s="26">
        <v>5.9223781263408988</v>
      </c>
      <c r="C64" s="26">
        <v>4.5965400730991526</v>
      </c>
      <c r="D64" s="26">
        <v>3.557494675495176</v>
      </c>
      <c r="E64" s="26">
        <v>2.7589842468546202</v>
      </c>
      <c r="F64" s="26">
        <v>2.1588258048636439</v>
      </c>
      <c r="G64" s="26">
        <v>1.718911071568938</v>
      </c>
      <c r="H64" s="26">
        <v>1.405206473377689</v>
      </c>
      <c r="I64" s="26">
        <v>1.1877531410576181</v>
      </c>
      <c r="J64" s="26">
        <v>1.106872729937747</v>
      </c>
      <c r="K64" s="26">
        <v>1.040666909736923</v>
      </c>
      <c r="L64" s="26">
        <v>0.98653683240249657</v>
      </c>
      <c r="M64" s="21">
        <v>0.9421383189043675</v>
      </c>
    </row>
    <row r="65" spans="1:13" hidden="1" x14ac:dyDescent="0.25">
      <c r="A65" s="5">
        <v>58</v>
      </c>
      <c r="B65" s="26">
        <v>6.2625195804967451</v>
      </c>
      <c r="C65" s="26">
        <v>4.861860894726914</v>
      </c>
      <c r="D65" s="26">
        <v>3.7603402793061762</v>
      </c>
      <c r="E65" s="26">
        <v>2.910655245083186</v>
      </c>
      <c r="F65" s="26">
        <v>2.2695780072670968</v>
      </c>
      <c r="G65" s="26">
        <v>1.7979554854276061</v>
      </c>
      <c r="H65" s="26">
        <v>1.460709303494895</v>
      </c>
      <c r="I65" s="26">
        <v>1.226835789759692</v>
      </c>
      <c r="J65" s="26">
        <v>1.1400893130305629</v>
      </c>
      <c r="K65" s="26">
        <v>1.0694059768731909</v>
      </c>
      <c r="L65" s="26">
        <v>1.0120563329252941</v>
      </c>
      <c r="M65" s="21">
        <v>0.96556560184715534</v>
      </c>
    </row>
    <row r="66" spans="1:13" hidden="1" x14ac:dyDescent="0.25">
      <c r="A66" s="5">
        <v>63.999999999999993</v>
      </c>
      <c r="B66" s="26">
        <v>6.6624135704144862</v>
      </c>
      <c r="C66" s="26">
        <v>5.1785384645068593</v>
      </c>
      <c r="D66" s="26">
        <v>4.0067821411292739</v>
      </c>
      <c r="E66" s="26">
        <v>3.09879730865338</v>
      </c>
      <c r="F66" s="26">
        <v>2.4103113798113398</v>
      </c>
      <c r="G66" s="26">
        <v>1.901126471695846</v>
      </c>
      <c r="H66" s="26">
        <v>1.535119405760079</v>
      </c>
      <c r="I66" s="26">
        <v>1.280241707817769</v>
      </c>
      <c r="J66" s="26">
        <v>1.185575400634505</v>
      </c>
      <c r="K66" s="26">
        <v>1.1085196080431079</v>
      </c>
      <c r="L66" s="26">
        <v>1.0462142813716759</v>
      </c>
      <c r="M66" s="21">
        <v>0.99605404097086336</v>
      </c>
    </row>
    <row r="67" spans="1:13" hidden="1" x14ac:dyDescent="0.25">
      <c r="A67" s="8">
        <v>70</v>
      </c>
      <c r="B67" s="27">
        <v>7.0624673264706299</v>
      </c>
      <c r="C67" s="27">
        <v>5.4953533517952344</v>
      </c>
      <c r="D67" s="27">
        <v>4.2533405704871639</v>
      </c>
      <c r="E67" s="27">
        <v>3.287036888441067</v>
      </c>
      <c r="F67" s="27">
        <v>2.551124915912109</v>
      </c>
      <c r="G67" s="27">
        <v>2.0043619675159818</v>
      </c>
      <c r="H67" s="27">
        <v>1.609580062228867</v>
      </c>
      <c r="I67" s="27">
        <v>1.3336859233874929</v>
      </c>
      <c r="J67" s="27">
        <v>1.2310942944002421</v>
      </c>
      <c r="K67" s="27">
        <v>1.147660978689051</v>
      </c>
      <c r="L67" s="27">
        <v>1.080395327272399</v>
      </c>
      <c r="M67" s="22">
        <v>1.0265613601913119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6.0981178776547528E-3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4.7336224976068288E-3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3.6622982374641929E-3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2.8373475959393791E-3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2.2160477761054278E-3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1.7597506853959169E-3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1.4338829356049124E-3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1.207945842887023E-3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1.1240346312023685E-3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1.0555154277573282E-3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9.9972190767260881E-4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9.5424241509147454E-4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40</v>
      </c>
      <c r="B86" s="7">
        <v>0.8394443812972231</v>
      </c>
    </row>
    <row r="87" spans="1:2" x14ac:dyDescent="0.25">
      <c r="A87" s="5">
        <v>46</v>
      </c>
      <c r="B87" s="7">
        <v>0.91650620522283366</v>
      </c>
    </row>
    <row r="88" spans="1:2" x14ac:dyDescent="0.25">
      <c r="A88" s="5">
        <v>52</v>
      </c>
      <c r="B88" s="7">
        <v>0.97155705892206412</v>
      </c>
    </row>
    <row r="89" spans="1:2" x14ac:dyDescent="0.25">
      <c r="A89" s="5">
        <v>58</v>
      </c>
      <c r="B89" s="7">
        <v>1.026607912621295</v>
      </c>
    </row>
    <row r="90" spans="1:2" x14ac:dyDescent="0.25">
      <c r="A90" s="5">
        <v>64</v>
      </c>
      <c r="B90" s="7">
        <v>1.0436008473326699</v>
      </c>
    </row>
    <row r="91" spans="1:2" x14ac:dyDescent="0.25">
      <c r="A91" s="8">
        <v>70</v>
      </c>
      <c r="B91" s="10">
        <v>1.0604920229023671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40</v>
      </c>
      <c r="B95" s="7">
        <v>0.84122727086767179</v>
      </c>
    </row>
    <row r="96" spans="1:2" x14ac:dyDescent="0.25">
      <c r="A96" s="5">
        <v>46</v>
      </c>
      <c r="B96" s="7">
        <v>0.90708544971649696</v>
      </c>
    </row>
    <row r="97" spans="1:2" x14ac:dyDescent="0.25">
      <c r="A97" s="5">
        <v>52</v>
      </c>
      <c r="B97" s="7">
        <v>0.96834779056276266</v>
      </c>
    </row>
    <row r="98" spans="1:2" x14ac:dyDescent="0.25">
      <c r="A98" s="5">
        <v>58</v>
      </c>
      <c r="B98" s="7">
        <v>1.029610131409028</v>
      </c>
    </row>
    <row r="99" spans="1:2" x14ac:dyDescent="0.25">
      <c r="A99" s="5">
        <v>64</v>
      </c>
      <c r="B99" s="7">
        <v>1.082644791882901</v>
      </c>
    </row>
    <row r="100" spans="1:2" x14ac:dyDescent="0.25">
      <c r="A100" s="8">
        <v>70</v>
      </c>
      <c r="B100" s="10">
        <v>1.135657453211393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40</v>
      </c>
      <c r="B104" s="7">
        <v>0.69858809662226484</v>
      </c>
    </row>
    <row r="105" spans="1:2" x14ac:dyDescent="0.25">
      <c r="A105" s="5">
        <v>46</v>
      </c>
      <c r="B105" s="7">
        <v>0.81407700970714969</v>
      </c>
    </row>
    <row r="106" spans="1:2" x14ac:dyDescent="0.25">
      <c r="A106" s="5">
        <v>52</v>
      </c>
      <c r="B106" s="7">
        <v>0.93666359671342458</v>
      </c>
    </row>
    <row r="107" spans="1:2" x14ac:dyDescent="0.25">
      <c r="A107" s="5">
        <v>58</v>
      </c>
      <c r="B107" s="7">
        <v>1.059250183719699</v>
      </c>
    </row>
    <row r="108" spans="1:2" x14ac:dyDescent="0.25">
      <c r="A108" s="5">
        <v>64</v>
      </c>
      <c r="B108" s="7">
        <v>1.185903160676784</v>
      </c>
    </row>
    <row r="109" spans="1:2" x14ac:dyDescent="0.25">
      <c r="A109" s="8">
        <v>70</v>
      </c>
      <c r="B109" s="10">
        <v>1.3125670103342719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40</v>
      </c>
      <c r="B113" s="7">
        <v>0.93630094511709361</v>
      </c>
    </row>
    <row r="114" spans="1:2" x14ac:dyDescent="0.25">
      <c r="A114" s="5">
        <v>45</v>
      </c>
      <c r="B114" s="7">
        <v>0.95416700845181135</v>
      </c>
    </row>
    <row r="115" spans="1:2" x14ac:dyDescent="0.25">
      <c r="A115" s="5">
        <v>50</v>
      </c>
      <c r="B115" s="7">
        <v>0.97685660822814235</v>
      </c>
    </row>
    <row r="116" spans="1:2" x14ac:dyDescent="0.25">
      <c r="A116" s="5">
        <v>55</v>
      </c>
      <c r="B116" s="7">
        <v>0.99954620800447347</v>
      </c>
    </row>
    <row r="117" spans="1:2" x14ac:dyDescent="0.25">
      <c r="A117" s="5">
        <v>60</v>
      </c>
      <c r="B117" s="7">
        <v>1.0254945901128709</v>
      </c>
    </row>
    <row r="118" spans="1:2" x14ac:dyDescent="0.25">
      <c r="A118" s="5">
        <v>65</v>
      </c>
      <c r="B118" s="7">
        <v>1.056396846976063</v>
      </c>
    </row>
    <row r="119" spans="1:2" x14ac:dyDescent="0.25">
      <c r="A119" s="8">
        <v>70</v>
      </c>
      <c r="B119" s="10">
        <v>1.087299103839255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8.2788919040929429E-3</v>
      </c>
    </row>
    <row r="35" spans="1:2" hidden="1" x14ac:dyDescent="0.25">
      <c r="A35" s="5">
        <v>61.079999999999991</v>
      </c>
      <c r="B35" s="7">
        <v>9.3076277338228919E-3</v>
      </c>
    </row>
    <row r="36" spans="1:2" hidden="1" x14ac:dyDescent="0.25">
      <c r="A36" s="5">
        <v>67.06</v>
      </c>
      <c r="B36" s="7">
        <v>1.0352768598895281E-2</v>
      </c>
    </row>
    <row r="37" spans="1:2" hidden="1" x14ac:dyDescent="0.25">
      <c r="A37" s="5">
        <v>73.039999999999992</v>
      </c>
      <c r="B37" s="7">
        <v>1.1401534142600849E-2</v>
      </c>
    </row>
    <row r="38" spans="1:2" hidden="1" x14ac:dyDescent="0.25">
      <c r="A38" s="5">
        <v>79.02</v>
      </c>
      <c r="B38" s="7">
        <v>1.248835881195485E-2</v>
      </c>
    </row>
    <row r="39" spans="1:2" hidden="1" x14ac:dyDescent="0.25">
      <c r="A39" s="8">
        <v>85</v>
      </c>
      <c r="B39" s="10">
        <v>1.357518348130885E-2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3.8601927793439873E-4</v>
      </c>
    </row>
    <row r="45" spans="1:2" hidden="1" x14ac:dyDescent="0.25">
      <c r="A45" s="5">
        <v>61.079999999999991</v>
      </c>
      <c r="B45" s="21">
        <v>4.0530941479253308E-4</v>
      </c>
    </row>
    <row r="46" spans="1:2" hidden="1" x14ac:dyDescent="0.25">
      <c r="A46" s="5">
        <v>67.06</v>
      </c>
      <c r="B46" s="21">
        <v>4.1954403214496588E-4</v>
      </c>
    </row>
    <row r="47" spans="1:2" hidden="1" x14ac:dyDescent="0.25">
      <c r="A47" s="5">
        <v>73.039999999999992</v>
      </c>
      <c r="B47" s="21">
        <v>4.3271625611698622E-4</v>
      </c>
    </row>
    <row r="48" spans="1:2" hidden="1" x14ac:dyDescent="0.25">
      <c r="A48" s="5">
        <v>79.02</v>
      </c>
      <c r="B48" s="21">
        <v>4.34733349594671E-4</v>
      </c>
    </row>
    <row r="49" spans="1:13" hidden="1" x14ac:dyDescent="0.25">
      <c r="A49" s="8">
        <v>85</v>
      </c>
      <c r="B49" s="22">
        <v>4.3675044307235568E-4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(0.0113103371388003)*B29</f>
        <v>8.0303393685482121</v>
      </c>
      <c r="C53" s="26" t="s">
        <v>21</v>
      </c>
      <c r="D53" s="26">
        <f>1000 * 0.0113103371388003*B29 / 453592</f>
        <v>1.7703882274264565E-5</v>
      </c>
      <c r="E53" s="21" t="s">
        <v>22</v>
      </c>
    </row>
    <row r="54" spans="1:13" x14ac:dyDescent="0.25">
      <c r="A54" s="5" t="s">
        <v>23</v>
      </c>
      <c r="B54" s="26">
        <f>(907.147498642929)*B29 / 60</f>
        <v>10.734578733941326</v>
      </c>
      <c r="C54" s="26" t="s">
        <v>24</v>
      </c>
      <c r="D54" s="26">
        <f>(907.147498642929)*B29 * 0.00220462 / 60</f>
        <v>2.3665666968421723E-2</v>
      </c>
      <c r="E54" s="21" t="s">
        <v>25</v>
      </c>
    </row>
    <row r="55" spans="1:13" x14ac:dyDescent="0.25">
      <c r="A55" s="5" t="s">
        <v>26</v>
      </c>
      <c r="B55" s="26">
        <f>(2148.73680822979)*B29 / 60</f>
        <v>25.426718897385847</v>
      </c>
      <c r="C55" s="26" t="s">
        <v>24</v>
      </c>
      <c r="D55" s="26">
        <f>(2148.73680822979)*B29 * 0.00220462 / 60</f>
        <v>5.6056253015554787E-2</v>
      </c>
      <c r="E55" s="21" t="s">
        <v>25</v>
      </c>
    </row>
    <row r="56" spans="1:13" x14ac:dyDescent="0.25">
      <c r="A56" s="8" t="s">
        <v>27</v>
      </c>
      <c r="B56" s="27">
        <f>0.00043157084533681</f>
        <v>4.3157084533680998E-4</v>
      </c>
      <c r="C56" s="27" t="s">
        <v>28</v>
      </c>
      <c r="D56" s="27">
        <f>0.00043157084533681</f>
        <v>4.3157084533680998E-4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6.0981178776547527</v>
      </c>
      <c r="C62" s="26">
        <v>4.7336224976068291</v>
      </c>
      <c r="D62" s="26">
        <v>3.6622982374641921</v>
      </c>
      <c r="E62" s="26">
        <v>2.837347595939379</v>
      </c>
      <c r="F62" s="26">
        <v>2.216047776105428</v>
      </c>
      <c r="G62" s="26">
        <v>1.7597506853959159</v>
      </c>
      <c r="H62" s="26">
        <v>1.433882935604913</v>
      </c>
      <c r="I62" s="26">
        <v>1.2079458428870229</v>
      </c>
      <c r="J62" s="26">
        <v>1.1240346312023679</v>
      </c>
      <c r="K62" s="26">
        <v>1.055515427757328</v>
      </c>
      <c r="L62" s="26">
        <v>0.99972190767260849</v>
      </c>
      <c r="M62" s="21">
        <v>0.95424241509147456</v>
      </c>
    </row>
    <row r="63" spans="1:13" hidden="1" x14ac:dyDescent="0.25">
      <c r="A63" s="5">
        <v>61.079999999999991</v>
      </c>
      <c r="B63" s="26">
        <v>6.4677207424671641</v>
      </c>
      <c r="C63" s="26">
        <v>5.0243552193598502</v>
      </c>
      <c r="D63" s="26">
        <v>3.8867903721751</v>
      </c>
      <c r="E63" s="26">
        <v>3.0071873798233728</v>
      </c>
      <c r="F63" s="26">
        <v>2.3417821255756319</v>
      </c>
      <c r="G63" s="26">
        <v>1.8508851970633791</v>
      </c>
      <c r="H63" s="26">
        <v>1.498881886278602</v>
      </c>
      <c r="I63" s="26">
        <v>1.2542321895738371</v>
      </c>
      <c r="J63" s="26">
        <v>1.16342287233518</v>
      </c>
      <c r="K63" s="26">
        <v>1.0894708076620829</v>
      </c>
      <c r="L63" s="26">
        <v>1.029579505699991</v>
      </c>
      <c r="M63" s="21">
        <v>0.98120714561691169</v>
      </c>
    </row>
    <row r="64" spans="1:13" hidden="1" x14ac:dyDescent="0.25">
      <c r="A64" s="5">
        <v>67.06</v>
      </c>
      <c r="B64" s="26">
        <v>6.8664409860031199</v>
      </c>
      <c r="C64" s="26">
        <v>5.3401140570239312</v>
      </c>
      <c r="D64" s="26">
        <v>4.1325269401017977</v>
      </c>
      <c r="E64" s="26">
        <v>3.194799494345101</v>
      </c>
      <c r="F64" s="26">
        <v>2.482126283222732</v>
      </c>
      <c r="G64" s="26">
        <v>1.9537765745641149</v>
      </c>
      <c r="H64" s="26">
        <v>1.5730943405591611</v>
      </c>
      <c r="I64" s="26">
        <v>1.3074982577583281</v>
      </c>
      <c r="J64" s="26">
        <v>1.208790036455031</v>
      </c>
      <c r="K64" s="26">
        <v>1.128481707072539</v>
      </c>
      <c r="L64" s="26">
        <v>1.0636466147810451</v>
      </c>
      <c r="M64" s="21">
        <v>1.0116127737732921</v>
      </c>
    </row>
    <row r="65" spans="1:13" hidden="1" x14ac:dyDescent="0.25">
      <c r="A65" s="5">
        <v>73.039999999999992</v>
      </c>
      <c r="B65" s="26">
        <v>7.2707302389352009</v>
      </c>
      <c r="C65" s="26">
        <v>5.6606853549239657</v>
      </c>
      <c r="D65" s="26">
        <v>4.3823746254351938</v>
      </c>
      <c r="E65" s="26">
        <v>3.3858765897751888</v>
      </c>
      <c r="F65" s="26">
        <v>2.6253444916107709</v>
      </c>
      <c r="G65" s="26">
        <v>2.0590062789692838</v>
      </c>
      <c r="H65" s="26">
        <v>1.6491646042385619</v>
      </c>
      <c r="I65" s="26">
        <v>1.3621968241669891</v>
      </c>
      <c r="J65" s="26">
        <v>1.255397745585809</v>
      </c>
      <c r="K65" s="26">
        <v>1.1685549998634079</v>
      </c>
      <c r="L65" s="26">
        <v>1.098611767194728</v>
      </c>
      <c r="M65" s="21">
        <v>1.0427658967972451</v>
      </c>
    </row>
    <row r="66" spans="1:13" hidden="1" x14ac:dyDescent="0.25">
      <c r="A66" s="5">
        <v>79.02</v>
      </c>
      <c r="B66" s="26">
        <v>7.733494090526623</v>
      </c>
      <c r="C66" s="26">
        <v>6.0317874853015354</v>
      </c>
      <c r="D66" s="26">
        <v>4.675389043538944</v>
      </c>
      <c r="E66" s="26">
        <v>3.6133359847430739</v>
      </c>
      <c r="F66" s="26">
        <v>2.7987402327786701</v>
      </c>
      <c r="G66" s="26">
        <v>2.1887884158709969</v>
      </c>
      <c r="H66" s="26">
        <v>1.744741866605819</v>
      </c>
      <c r="I66" s="26">
        <v>1.4319366219294321</v>
      </c>
      <c r="J66" s="26">
        <v>1.3150311773313199</v>
      </c>
      <c r="K66" s="26">
        <v>1.2197834231486171</v>
      </c>
      <c r="L66" s="26">
        <v>1.1430063746010111</v>
      </c>
      <c r="M66" s="21">
        <v>1.081767715930718</v>
      </c>
    </row>
    <row r="67" spans="1:13" hidden="1" x14ac:dyDescent="0.25">
      <c r="A67" s="8">
        <v>85</v>
      </c>
      <c r="B67" s="27">
        <v>8.1962579421180433</v>
      </c>
      <c r="C67" s="27">
        <v>6.4028896156791042</v>
      </c>
      <c r="D67" s="27">
        <v>4.9684034616426933</v>
      </c>
      <c r="E67" s="27">
        <v>3.84079537971096</v>
      </c>
      <c r="F67" s="27">
        <v>2.972135973946568</v>
      </c>
      <c r="G67" s="27">
        <v>2.3185705527727101</v>
      </c>
      <c r="H67" s="27">
        <v>1.8403191289730749</v>
      </c>
      <c r="I67" s="27">
        <v>1.5016764196918759</v>
      </c>
      <c r="J67" s="27">
        <v>1.3746646090768311</v>
      </c>
      <c r="K67" s="27">
        <v>1.271011846433826</v>
      </c>
      <c r="L67" s="27">
        <v>1.187400982007293</v>
      </c>
      <c r="M67" s="22">
        <v>1.1207695350641911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7.2355746517237156E-3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5.6328095898891808E-3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4.3606487397540288E-3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3.3692611901725727E-3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2.6128907343596374E-3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2.0498558698905734E-3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1.6425497987012227E-3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1.3574404270879751E-3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1.2513449013135673E-3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1.1650703657076801E-3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1.0955713191587557E-3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1.0400569295777708E-3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55.1</v>
      </c>
      <c r="B86" s="7">
        <v>0.93669241017040217</v>
      </c>
    </row>
    <row r="87" spans="1:2" x14ac:dyDescent="0.25">
      <c r="A87" s="5">
        <v>61.08</v>
      </c>
      <c r="B87" s="7">
        <v>0.96983303277915089</v>
      </c>
    </row>
    <row r="88" spans="1:2" x14ac:dyDescent="0.25">
      <c r="A88" s="5">
        <v>67.06</v>
      </c>
      <c r="B88" s="7">
        <v>0.98560212928095836</v>
      </c>
    </row>
    <row r="89" spans="1:2" x14ac:dyDescent="0.25">
      <c r="A89" s="5">
        <v>73.039999999999992</v>
      </c>
      <c r="B89" s="7">
        <v>0.99844964642485023</v>
      </c>
    </row>
    <row r="90" spans="1:2" x14ac:dyDescent="0.25">
      <c r="A90" s="5">
        <v>79.02</v>
      </c>
      <c r="B90" s="7">
        <v>0.98062058031062793</v>
      </c>
    </row>
    <row r="91" spans="1:2" x14ac:dyDescent="0.25">
      <c r="A91" s="8">
        <v>85</v>
      </c>
      <c r="B91" s="10">
        <v>0.96279151419640563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55.1</v>
      </c>
      <c r="B95" s="7">
        <v>0.86361545439066378</v>
      </c>
    </row>
    <row r="96" spans="1:2" x14ac:dyDescent="0.25">
      <c r="A96" s="5">
        <v>61.08</v>
      </c>
      <c r="B96" s="7">
        <v>0.91270793113282733</v>
      </c>
    </row>
    <row r="97" spans="1:2" x14ac:dyDescent="0.25">
      <c r="A97" s="5">
        <v>67.06</v>
      </c>
      <c r="B97" s="7">
        <v>0.95833787622248578</v>
      </c>
    </row>
    <row r="98" spans="1:2" x14ac:dyDescent="0.25">
      <c r="A98" s="5">
        <v>73.039999999999992</v>
      </c>
      <c r="B98" s="7">
        <v>1.0033330031458541</v>
      </c>
    </row>
    <row r="99" spans="1:2" x14ac:dyDescent="0.25">
      <c r="A99" s="5">
        <v>79.02</v>
      </c>
      <c r="B99" s="7">
        <v>1.041662539323174</v>
      </c>
    </row>
    <row r="100" spans="1:2" x14ac:dyDescent="0.25">
      <c r="A100" s="8">
        <v>85</v>
      </c>
      <c r="B100" s="10">
        <v>1.079992075500495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55.1</v>
      </c>
      <c r="B104" s="7">
        <v>0.73218994068488918</v>
      </c>
    </row>
    <row r="105" spans="1:2" x14ac:dyDescent="0.25">
      <c r="A105" s="5">
        <v>61.08</v>
      </c>
      <c r="B105" s="7">
        <v>0.82317192654437443</v>
      </c>
    </row>
    <row r="106" spans="1:2" x14ac:dyDescent="0.25">
      <c r="A106" s="5">
        <v>67.06</v>
      </c>
      <c r="B106" s="7">
        <v>0.91560478312345162</v>
      </c>
    </row>
    <row r="107" spans="1:2" x14ac:dyDescent="0.25">
      <c r="A107" s="5">
        <v>73.039999999999992</v>
      </c>
      <c r="B107" s="7">
        <v>1.0083582083564231</v>
      </c>
    </row>
    <row r="108" spans="1:2" x14ac:dyDescent="0.25">
      <c r="A108" s="5">
        <v>79.02</v>
      </c>
      <c r="B108" s="7">
        <v>1.104477604455286</v>
      </c>
    </row>
    <row r="109" spans="1:2" x14ac:dyDescent="0.25">
      <c r="A109" s="8">
        <v>85</v>
      </c>
      <c r="B109" s="10">
        <v>1.2005970005541491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55.1</v>
      </c>
      <c r="B113" s="7">
        <v>0.90672202255046652</v>
      </c>
    </row>
    <row r="114" spans="1:2" x14ac:dyDescent="0.25">
      <c r="A114" s="5">
        <v>60.083333333333343</v>
      </c>
      <c r="B114" s="7">
        <v>0.93030552480911022</v>
      </c>
    </row>
    <row r="115" spans="1:2" x14ac:dyDescent="0.25">
      <c r="A115" s="5">
        <v>65.066666666666663</v>
      </c>
      <c r="B115" s="7">
        <v>0.95823188246399627</v>
      </c>
    </row>
    <row r="116" spans="1:2" x14ac:dyDescent="0.25">
      <c r="A116" s="5">
        <v>70.05</v>
      </c>
      <c r="B116" s="7">
        <v>0.98615824011888231</v>
      </c>
    </row>
    <row r="117" spans="1:2" x14ac:dyDescent="0.25">
      <c r="A117" s="5">
        <v>75.033333333333331</v>
      </c>
      <c r="B117" s="7">
        <v>1.018495644741868</v>
      </c>
    </row>
    <row r="118" spans="1:2" x14ac:dyDescent="0.25">
      <c r="A118" s="5">
        <v>80.016666666666666</v>
      </c>
      <c r="B118" s="7">
        <v>1.055168043799019</v>
      </c>
    </row>
    <row r="119" spans="1:2" x14ac:dyDescent="0.25">
      <c r="A119" s="8">
        <v>85</v>
      </c>
      <c r="B119" s="10">
        <v>1.091840442856171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1.4415347056917269</v>
      </c>
    </row>
    <row r="35" spans="1:2" hidden="1" x14ac:dyDescent="0.25">
      <c r="A35" s="5">
        <v>61.079999999999991</v>
      </c>
      <c r="B35" s="7">
        <v>1.4947802224546161</v>
      </c>
    </row>
    <row r="36" spans="1:2" hidden="1" x14ac:dyDescent="0.25">
      <c r="A36" s="5">
        <v>67.06</v>
      </c>
      <c r="B36" s="7">
        <v>1.548025739217505</v>
      </c>
    </row>
    <row r="37" spans="1:2" hidden="1" x14ac:dyDescent="0.25">
      <c r="A37" s="5">
        <v>72.52</v>
      </c>
      <c r="B37" s="7">
        <v>1.596641211044491</v>
      </c>
    </row>
    <row r="38" spans="1:2" hidden="1" x14ac:dyDescent="0.25">
      <c r="A38" s="5">
        <v>73.039999999999992</v>
      </c>
      <c r="B38" s="7">
        <v>1.601271255980395</v>
      </c>
    </row>
    <row r="39" spans="1:2" hidden="1" x14ac:dyDescent="0.25">
      <c r="A39" s="5">
        <v>79.02</v>
      </c>
      <c r="B39" s="7">
        <v>1.6545167727432879</v>
      </c>
    </row>
    <row r="40" spans="1:2" hidden="1" x14ac:dyDescent="0.25">
      <c r="A40" s="8">
        <v>85</v>
      </c>
      <c r="B40" s="10">
        <v>1.7077622895061819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2018.08876999872</v>
      </c>
    </row>
    <row r="46" spans="1:2" hidden="1" x14ac:dyDescent="0.25">
      <c r="A46" s="5">
        <v>61.079999999999991</v>
      </c>
      <c r="B46" s="7">
        <v>2089.4897097216272</v>
      </c>
    </row>
    <row r="47" spans="1:2" hidden="1" x14ac:dyDescent="0.25">
      <c r="A47" s="5">
        <v>67.06</v>
      </c>
      <c r="B47" s="7">
        <v>2123.463975145145</v>
      </c>
    </row>
    <row r="48" spans="1:2" hidden="1" x14ac:dyDescent="0.25">
      <c r="A48" s="5">
        <v>72.52</v>
      </c>
      <c r="B48" s="7">
        <v>2154.483956618792</v>
      </c>
    </row>
    <row r="49" spans="1:13" hidden="1" x14ac:dyDescent="0.25">
      <c r="A49" s="5">
        <v>73.039999999999992</v>
      </c>
      <c r="B49" s="7">
        <v>2151.1437447140452</v>
      </c>
    </row>
    <row r="50" spans="1:13" hidden="1" x14ac:dyDescent="0.25">
      <c r="A50" s="5">
        <v>79.02</v>
      </c>
      <c r="B50" s="7">
        <v>2112.7313078094571</v>
      </c>
    </row>
    <row r="51" spans="1:13" hidden="1" x14ac:dyDescent="0.25">
      <c r="A51" s="8">
        <v>85</v>
      </c>
      <c r="B51" s="10">
        <v>2074.31887090487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55.1</v>
      </c>
      <c r="B56" s="6">
        <v>6.0981178776547527</v>
      </c>
      <c r="C56" s="6">
        <v>4.7336224976068291</v>
      </c>
      <c r="D56" s="6">
        <v>3.6622982374641921</v>
      </c>
      <c r="E56" s="6">
        <v>2.837347595939379</v>
      </c>
      <c r="F56" s="6">
        <v>2.216047776105428</v>
      </c>
      <c r="G56" s="6">
        <v>1.7597506853959159</v>
      </c>
      <c r="H56" s="6">
        <v>1.433882935604913</v>
      </c>
      <c r="I56" s="6">
        <v>1.2079458428870229</v>
      </c>
      <c r="J56" s="6">
        <v>1.1240346312023679</v>
      </c>
      <c r="K56" s="6">
        <v>1.055515427757328</v>
      </c>
      <c r="L56" s="6">
        <v>0.99972190767260849</v>
      </c>
      <c r="M56" s="7">
        <v>0.95424241509147456</v>
      </c>
    </row>
    <row r="57" spans="1:13" hidden="1" x14ac:dyDescent="0.25">
      <c r="A57" s="5">
        <v>61.079999999999991</v>
      </c>
      <c r="B57" s="6">
        <v>6.4677207424671641</v>
      </c>
      <c r="C57" s="6">
        <v>5.0243552193598502</v>
      </c>
      <c r="D57" s="6">
        <v>3.8867903721751</v>
      </c>
      <c r="E57" s="6">
        <v>3.0071873798233728</v>
      </c>
      <c r="F57" s="6">
        <v>2.3417821255756319</v>
      </c>
      <c r="G57" s="6">
        <v>1.8508851970633791</v>
      </c>
      <c r="H57" s="6">
        <v>1.498881886278602</v>
      </c>
      <c r="I57" s="6">
        <v>1.2542321895738371</v>
      </c>
      <c r="J57" s="6">
        <v>1.16342287233518</v>
      </c>
      <c r="K57" s="6">
        <v>1.0894708076620829</v>
      </c>
      <c r="L57" s="6">
        <v>1.029579505699991</v>
      </c>
      <c r="M57" s="7">
        <v>0.98120714561691169</v>
      </c>
    </row>
    <row r="58" spans="1:13" hidden="1" x14ac:dyDescent="0.25">
      <c r="A58" s="5">
        <v>67.06</v>
      </c>
      <c r="B58" s="6">
        <v>6.8664409860031199</v>
      </c>
      <c r="C58" s="6">
        <v>5.3401140570239312</v>
      </c>
      <c r="D58" s="6">
        <v>4.1325269401017977</v>
      </c>
      <c r="E58" s="6">
        <v>3.194799494345101</v>
      </c>
      <c r="F58" s="6">
        <v>2.482126283222732</v>
      </c>
      <c r="G58" s="6">
        <v>1.9537765745641149</v>
      </c>
      <c r="H58" s="6">
        <v>1.5730943405591611</v>
      </c>
      <c r="I58" s="6">
        <v>1.3074982577583281</v>
      </c>
      <c r="J58" s="6">
        <v>1.208790036455031</v>
      </c>
      <c r="K58" s="6">
        <v>1.128481707072539</v>
      </c>
      <c r="L58" s="6">
        <v>1.0636466147810451</v>
      </c>
      <c r="M58" s="7">
        <v>1.0116127737732921</v>
      </c>
    </row>
    <row r="59" spans="1:13" hidden="1" x14ac:dyDescent="0.25">
      <c r="A59" s="5">
        <v>72.52</v>
      </c>
      <c r="B59" s="6">
        <v>7.2304899040142088</v>
      </c>
      <c r="C59" s="6">
        <v>5.6284156044563511</v>
      </c>
      <c r="D59" s="6">
        <v>4.3568951108174767</v>
      </c>
      <c r="E59" s="6">
        <v>3.366097511951895</v>
      </c>
      <c r="F59" s="6">
        <v>2.6102666010744322</v>
      </c>
      <c r="G59" s="6">
        <v>2.0477208757604402</v>
      </c>
      <c r="H59" s="6">
        <v>1.6408535379457581</v>
      </c>
      <c r="I59" s="6">
        <v>1.3561324939267769</v>
      </c>
      <c r="J59" s="6">
        <v>1.2502122297818521</v>
      </c>
      <c r="K59" s="6">
        <v>1.164100354360347</v>
      </c>
      <c r="L59" s="6">
        <v>1.0947513665507029</v>
      </c>
      <c r="M59" s="7">
        <v>1.0393744342639</v>
      </c>
    </row>
    <row r="60" spans="1:13" hidden="1" x14ac:dyDescent="0.25">
      <c r="A60" s="5">
        <v>73.039999999999992</v>
      </c>
      <c r="B60" s="6">
        <v>7.2707302389352009</v>
      </c>
      <c r="C60" s="6">
        <v>5.6606853549239657</v>
      </c>
      <c r="D60" s="6">
        <v>4.3823746254351938</v>
      </c>
      <c r="E60" s="6">
        <v>3.3858765897751888</v>
      </c>
      <c r="F60" s="6">
        <v>2.6253444916107709</v>
      </c>
      <c r="G60" s="6">
        <v>2.0590062789692838</v>
      </c>
      <c r="H60" s="6">
        <v>1.6491646042385619</v>
      </c>
      <c r="I60" s="6">
        <v>1.3621968241669891</v>
      </c>
      <c r="J60" s="6">
        <v>1.255397745585809</v>
      </c>
      <c r="K60" s="6">
        <v>1.1685549998634079</v>
      </c>
      <c r="L60" s="6">
        <v>1.098611767194728</v>
      </c>
      <c r="M60" s="7">
        <v>1.0427658967972451</v>
      </c>
    </row>
    <row r="61" spans="1:13" hidden="1" x14ac:dyDescent="0.25">
      <c r="A61" s="5">
        <v>79.02</v>
      </c>
      <c r="B61" s="6">
        <v>7.733494090526623</v>
      </c>
      <c r="C61" s="6">
        <v>6.0317874853015354</v>
      </c>
      <c r="D61" s="6">
        <v>4.675389043538944</v>
      </c>
      <c r="E61" s="6">
        <v>3.6133359847430739</v>
      </c>
      <c r="F61" s="6">
        <v>2.7987402327786701</v>
      </c>
      <c r="G61" s="6">
        <v>2.1887884158709969</v>
      </c>
      <c r="H61" s="6">
        <v>1.744741866605819</v>
      </c>
      <c r="I61" s="6">
        <v>1.4319366219294321</v>
      </c>
      <c r="J61" s="6">
        <v>1.3150311773313199</v>
      </c>
      <c r="K61" s="6">
        <v>1.2197834231486171</v>
      </c>
      <c r="L61" s="6">
        <v>1.1430063746010111</v>
      </c>
      <c r="M61" s="7">
        <v>1.081767715930718</v>
      </c>
    </row>
    <row r="62" spans="1:13" hidden="1" x14ac:dyDescent="0.25">
      <c r="A62" s="8">
        <v>85</v>
      </c>
      <c r="B62" s="9">
        <v>8.1962579421180433</v>
      </c>
      <c r="C62" s="9">
        <v>6.4028896156791042</v>
      </c>
      <c r="D62" s="9">
        <v>4.9684034616426933</v>
      </c>
      <c r="E62" s="9">
        <v>3.84079537971096</v>
      </c>
      <c r="F62" s="9">
        <v>2.972135973946568</v>
      </c>
      <c r="G62" s="9">
        <v>2.3185705527727101</v>
      </c>
      <c r="H62" s="9">
        <v>1.8403191289730749</v>
      </c>
      <c r="I62" s="9">
        <v>1.5016764196918759</v>
      </c>
      <c r="J62" s="9">
        <v>1.3746646090768311</v>
      </c>
      <c r="K62" s="9">
        <v>1.271011846433826</v>
      </c>
      <c r="L62" s="9">
        <v>1.187400982007293</v>
      </c>
      <c r="M62" s="10">
        <v>1.1207695350641911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783.88094964020866</v>
      </c>
    </row>
    <row r="68" spans="1:13" hidden="1" x14ac:dyDescent="0.25">
      <c r="A68" s="5">
        <v>61.079999999999991</v>
      </c>
      <c r="B68" s="7">
        <v>828.440894802363</v>
      </c>
    </row>
    <row r="69" spans="1:13" hidden="1" x14ac:dyDescent="0.25">
      <c r="A69" s="5">
        <v>67.06</v>
      </c>
      <c r="B69" s="7">
        <v>869.85799138981236</v>
      </c>
    </row>
    <row r="70" spans="1:13" hidden="1" x14ac:dyDescent="0.25">
      <c r="A70" s="5">
        <v>72.52</v>
      </c>
      <c r="B70" s="7">
        <v>907.67360131748342</v>
      </c>
    </row>
    <row r="71" spans="1:13" hidden="1" x14ac:dyDescent="0.25">
      <c r="A71" s="5">
        <v>73.039999999999992</v>
      </c>
      <c r="B71" s="7">
        <v>910.69888028608318</v>
      </c>
    </row>
    <row r="72" spans="1:13" hidden="1" x14ac:dyDescent="0.25">
      <c r="A72" s="5">
        <v>79.02</v>
      </c>
      <c r="B72" s="7">
        <v>945.48958842498041</v>
      </c>
    </row>
    <row r="73" spans="1:13" hidden="1" x14ac:dyDescent="0.25">
      <c r="A73" s="8">
        <v>85</v>
      </c>
      <c r="B73" s="10">
        <v>980.28029656387776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55.1</v>
      </c>
      <c r="B78" s="6">
        <v>1.637436157815559</v>
      </c>
      <c r="C78" s="6">
        <v>3.067152325117398</v>
      </c>
      <c r="D78" s="6">
        <v>3.2091076587428602</v>
      </c>
      <c r="E78" s="6">
        <v>2.9961479394832411</v>
      </c>
      <c r="F78" s="6">
        <v>2.691037171582213</v>
      </c>
      <c r="G78" s="6">
        <v>2.3854308288767219</v>
      </c>
      <c r="H78" s="6">
        <v>2.111952405508879</v>
      </c>
      <c r="I78" s="6">
        <v>1.8794668013333831</v>
      </c>
      <c r="J78" s="6">
        <v>1.7784113177920391</v>
      </c>
      <c r="K78" s="6">
        <v>1.6867391638319389</v>
      </c>
      <c r="L78" s="6">
        <v>1.6037123756602261</v>
      </c>
      <c r="M78" s="7">
        <v>1.5285436488437241</v>
      </c>
    </row>
    <row r="79" spans="1:13" hidden="1" x14ac:dyDescent="0.25">
      <c r="A79" s="5">
        <v>61.079999999999991</v>
      </c>
      <c r="B79" s="6">
        <v>0.46749711682690043</v>
      </c>
      <c r="C79" s="6">
        <v>2.4881634460774888</v>
      </c>
      <c r="D79" s="6">
        <v>2.9605868710535832</v>
      </c>
      <c r="E79" s="6">
        <v>2.9272457874811448</v>
      </c>
      <c r="F79" s="6">
        <v>2.7159300376671909</v>
      </c>
      <c r="G79" s="6">
        <v>2.4547693411118598</v>
      </c>
      <c r="H79" s="6">
        <v>2.1971715745643849</v>
      </c>
      <c r="I79" s="6">
        <v>1.964131163764834</v>
      </c>
      <c r="J79" s="6">
        <v>1.859023946290681</v>
      </c>
      <c r="K79" s="6">
        <v>1.7616500609254071</v>
      </c>
      <c r="L79" s="6">
        <v>1.671747171832908</v>
      </c>
      <c r="M79" s="7">
        <v>1.58890198179931</v>
      </c>
    </row>
    <row r="80" spans="1:13" hidden="1" x14ac:dyDescent="0.25">
      <c r="A80" s="5">
        <v>67.06</v>
      </c>
      <c r="B80" s="6">
        <v>-0.56838691837356081</v>
      </c>
      <c r="C80" s="6">
        <v>1.8176771568091361</v>
      </c>
      <c r="D80" s="6">
        <v>2.6306504091032652</v>
      </c>
      <c r="E80" s="6">
        <v>2.809203680061922</v>
      </c>
      <c r="F80" s="6">
        <v>2.715977026863674</v>
      </c>
      <c r="G80" s="6">
        <v>2.514025747205479</v>
      </c>
      <c r="H80" s="6">
        <v>2.2803190188762268</v>
      </c>
      <c r="I80" s="6">
        <v>2.050612877560325</v>
      </c>
      <c r="J80" s="6">
        <v>1.9424596127964471</v>
      </c>
      <c r="K80" s="6">
        <v>1.839996105219063</v>
      </c>
      <c r="L80" s="6">
        <v>1.743564928414604</v>
      </c>
      <c r="M80" s="7">
        <v>1.6532283306446061</v>
      </c>
    </row>
    <row r="81" spans="1:13" hidden="1" x14ac:dyDescent="0.25">
      <c r="A81" s="5">
        <v>72.52</v>
      </c>
      <c r="B81" s="6">
        <v>-1.5141940809478911</v>
      </c>
      <c r="C81" s="6">
        <v>1.2054940231293381</v>
      </c>
      <c r="D81" s="6">
        <v>2.3294040742790618</v>
      </c>
      <c r="E81" s="6">
        <v>2.7014261037226319</v>
      </c>
      <c r="F81" s="6">
        <v>2.7160199300430712</v>
      </c>
      <c r="G81" s="6">
        <v>2.5681294223344371</v>
      </c>
      <c r="H81" s="6">
        <v>2.356236250639212</v>
      </c>
      <c r="I81" s="6">
        <v>2.1295744423301208</v>
      </c>
      <c r="J81" s="6">
        <v>2.0186400039538852</v>
      </c>
      <c r="K81" s="6">
        <v>1.911529450008923</v>
      </c>
      <c r="L81" s="6">
        <v>1.8091376626848481</v>
      </c>
      <c r="M81" s="7">
        <v>1.7119610839381361</v>
      </c>
    </row>
    <row r="82" spans="1:13" hidden="1" x14ac:dyDescent="0.25">
      <c r="A82" s="5">
        <v>73.039999999999992</v>
      </c>
      <c r="B82" s="6">
        <v>-1.4890791846068521</v>
      </c>
      <c r="C82" s="6">
        <v>1.178044990488283</v>
      </c>
      <c r="D82" s="6">
        <v>2.2985786194340339</v>
      </c>
      <c r="E82" s="6">
        <v>2.681950164277898</v>
      </c>
      <c r="F82" s="6">
        <v>2.7087148318702079</v>
      </c>
      <c r="G82" s="6">
        <v>2.5694781373287698</v>
      </c>
      <c r="H82" s="6">
        <v>2.3623673534831688</v>
      </c>
      <c r="I82" s="6">
        <v>2.1375332594286109</v>
      </c>
      <c r="J82" s="6">
        <v>2.0267428183921981</v>
      </c>
      <c r="K82" s="6">
        <v>1.919420604524597</v>
      </c>
      <c r="L82" s="6">
        <v>1.81655818268428</v>
      </c>
      <c r="M82" s="7">
        <v>1.7187315850514051</v>
      </c>
    </row>
    <row r="83" spans="1:13" hidden="1" x14ac:dyDescent="0.25">
      <c r="A83" s="5">
        <v>79.02</v>
      </c>
      <c r="B83" s="6">
        <v>-1.200257876684899</v>
      </c>
      <c r="C83" s="6">
        <v>0.86238111511616145</v>
      </c>
      <c r="D83" s="6">
        <v>1.9440858887162049</v>
      </c>
      <c r="E83" s="6">
        <v>2.4579768606634622</v>
      </c>
      <c r="F83" s="6">
        <v>2.6247062028822858</v>
      </c>
      <c r="G83" s="6">
        <v>2.584988359763603</v>
      </c>
      <c r="H83" s="6">
        <v>2.4328750361886748</v>
      </c>
      <c r="I83" s="6">
        <v>2.2290596560612448</v>
      </c>
      <c r="J83" s="6">
        <v>2.119925184432796</v>
      </c>
      <c r="K83" s="6">
        <v>2.0101688814548448</v>
      </c>
      <c r="L83" s="6">
        <v>1.901894162677755</v>
      </c>
      <c r="M83" s="7">
        <v>1.7965923478539929</v>
      </c>
    </row>
    <row r="84" spans="1:13" hidden="1" x14ac:dyDescent="0.25">
      <c r="A84" s="8">
        <v>85</v>
      </c>
      <c r="B84" s="9">
        <v>-0.91143656876294676</v>
      </c>
      <c r="C84" s="9">
        <v>0.5467172397440393</v>
      </c>
      <c r="D84" s="9">
        <v>1.5895931579983771</v>
      </c>
      <c r="E84" s="9">
        <v>2.234003557049026</v>
      </c>
      <c r="F84" s="9">
        <v>2.5406975738943638</v>
      </c>
      <c r="G84" s="9">
        <v>2.6004985821984361</v>
      </c>
      <c r="H84" s="9">
        <v>2.50338271889418</v>
      </c>
      <c r="I84" s="9">
        <v>2.3205860526938791</v>
      </c>
      <c r="J84" s="9">
        <v>2.2131075504733948</v>
      </c>
      <c r="K84" s="9">
        <v>2.100917158385093</v>
      </c>
      <c r="L84" s="9">
        <v>1.98723014267123</v>
      </c>
      <c r="M84" s="10">
        <v>1.874453110656582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8.2788919040929429E-3</v>
      </c>
    </row>
    <row r="90" spans="1:13" hidden="1" x14ac:dyDescent="0.25">
      <c r="A90" s="5">
        <v>61.079999999999991</v>
      </c>
      <c r="B90" s="7">
        <v>9.3076277338228919E-3</v>
      </c>
    </row>
    <row r="91" spans="1:13" hidden="1" x14ac:dyDescent="0.25">
      <c r="A91" s="5">
        <v>67.06</v>
      </c>
      <c r="B91" s="7">
        <v>1.0352768598895281E-2</v>
      </c>
    </row>
    <row r="92" spans="1:13" hidden="1" x14ac:dyDescent="0.25">
      <c r="A92" s="5">
        <v>72.52</v>
      </c>
      <c r="B92" s="7">
        <v>1.1307027649613549E-2</v>
      </c>
    </row>
    <row r="93" spans="1:13" hidden="1" x14ac:dyDescent="0.25">
      <c r="A93" s="5">
        <v>73.039999999999992</v>
      </c>
      <c r="B93" s="7">
        <v>1.1401534142600849E-2</v>
      </c>
    </row>
    <row r="94" spans="1:13" hidden="1" x14ac:dyDescent="0.25">
      <c r="A94" s="5">
        <v>79.02</v>
      </c>
      <c r="B94" s="7">
        <v>1.248835881195485E-2</v>
      </c>
    </row>
    <row r="95" spans="1:13" hidden="1" x14ac:dyDescent="0.25">
      <c r="A95" s="8">
        <v>85</v>
      </c>
      <c r="B95" s="10">
        <v>1.357518348130885E-2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3.8601927793439873E-4</v>
      </c>
    </row>
    <row r="101" spans="1:5" hidden="1" x14ac:dyDescent="0.25">
      <c r="A101" s="5">
        <v>61.079999999999991</v>
      </c>
      <c r="B101" s="21">
        <v>4.0530941479253308E-4</v>
      </c>
    </row>
    <row r="102" spans="1:5" hidden="1" x14ac:dyDescent="0.25">
      <c r="A102" s="5">
        <v>67.06</v>
      </c>
      <c r="B102" s="21">
        <v>4.1954403214496588E-4</v>
      </c>
    </row>
    <row r="103" spans="1:5" hidden="1" x14ac:dyDescent="0.25">
      <c r="A103" s="5">
        <v>72.52</v>
      </c>
      <c r="B103" s="21">
        <v>4.3254085668414401E-4</v>
      </c>
    </row>
    <row r="104" spans="1:5" hidden="1" x14ac:dyDescent="0.25">
      <c r="A104" s="5">
        <v>73.039999999999992</v>
      </c>
      <c r="B104" s="21">
        <v>4.3271625611698622E-4</v>
      </c>
    </row>
    <row r="105" spans="1:5" hidden="1" x14ac:dyDescent="0.25">
      <c r="A105" s="5">
        <v>79.02</v>
      </c>
      <c r="B105" s="21">
        <v>4.34733349594671E-4</v>
      </c>
    </row>
    <row r="106" spans="1:5" hidden="1" x14ac:dyDescent="0.25">
      <c r="A106" s="8">
        <v>85</v>
      </c>
      <c r="B106" s="22">
        <v>4.3675044307235568E-4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8.0279896312256209</v>
      </c>
      <c r="C110" s="26" t="s">
        <v>21</v>
      </c>
      <c r="D110" s="26">
        <f ca="1">1000 * FORECAST( B29, OFFSET(B89:B95,MATCH(B29,A89:A95,1)-1,0,2), OFFSET(A89:A95,MATCH(B29,A89:A95,1)-1,0,2) )*B28 / 453592</f>
        <v>1.7698701985982163E-5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10.740804282256885</v>
      </c>
      <c r="C111" s="26" t="s">
        <v>24</v>
      </c>
      <c r="D111" s="26">
        <f ca="1">(FORECAST( B29, OFFSET(B67:B73,MATCH(B29,A67:A73,1)-1,0,2), OFFSET(A67:A73,MATCH(B29,A67:A73,1)-1,0,2) ))*B28 * 0.00220462 / 60</f>
        <v>2.3679391936749176E-2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25.494726819989037</v>
      </c>
      <c r="C112" s="26" t="s">
        <v>24</v>
      </c>
      <c r="D112" s="26">
        <f ca="1">(FORECAST( B29, OFFSET(B45:B51,MATCH(B29,A45:A51,1)-1,0,2), OFFSET(A45:A51,MATCH(B29,A45:A51,1)-1,0,2) ))*B28 * 0.00220462 / 60</f>
        <v>5.6206184641884233E-2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4.3254085668414396E-4</v>
      </c>
      <c r="C113" s="27" t="s">
        <v>28</v>
      </c>
      <c r="D113" s="27">
        <f ca="1">FORECAST( B29, OFFSET(B100:B106,MATCH(B29,A100:A106,1)-1,0,2), OFFSET(A100:A106,MATCH(B29,A100:A106,1)-1,0,2) )</f>
        <v>4.3254085668414396E-4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55.1</v>
      </c>
      <c r="B119" s="26">
        <v>6.0981178776547527</v>
      </c>
      <c r="C119" s="26">
        <v>4.7336224976068291</v>
      </c>
      <c r="D119" s="26">
        <v>3.6622982374641921</v>
      </c>
      <c r="E119" s="26">
        <v>2.837347595939379</v>
      </c>
      <c r="F119" s="26">
        <v>2.216047776105428</v>
      </c>
      <c r="G119" s="26">
        <v>1.7597506853959159</v>
      </c>
      <c r="H119" s="26">
        <v>1.433882935604913</v>
      </c>
      <c r="I119" s="26">
        <v>1.2079458428870229</v>
      </c>
      <c r="J119" s="26">
        <v>1.1240346312023679</v>
      </c>
      <c r="K119" s="26">
        <v>1.055515427757328</v>
      </c>
      <c r="L119" s="26">
        <v>0.99972190767260849</v>
      </c>
      <c r="M119" s="21">
        <v>0.95424241509147456</v>
      </c>
    </row>
    <row r="120" spans="1:13" hidden="1" x14ac:dyDescent="0.25">
      <c r="A120" s="5">
        <v>61.079999999999991</v>
      </c>
      <c r="B120" s="26">
        <v>6.4677207424671641</v>
      </c>
      <c r="C120" s="26">
        <v>5.0243552193598502</v>
      </c>
      <c r="D120" s="26">
        <v>3.8867903721751</v>
      </c>
      <c r="E120" s="26">
        <v>3.0071873798233728</v>
      </c>
      <c r="F120" s="26">
        <v>2.3417821255756319</v>
      </c>
      <c r="G120" s="26">
        <v>1.8508851970633791</v>
      </c>
      <c r="H120" s="26">
        <v>1.498881886278602</v>
      </c>
      <c r="I120" s="26">
        <v>1.2542321895738371</v>
      </c>
      <c r="J120" s="26">
        <v>1.16342287233518</v>
      </c>
      <c r="K120" s="26">
        <v>1.0894708076620829</v>
      </c>
      <c r="L120" s="26">
        <v>1.029579505699991</v>
      </c>
      <c r="M120" s="21">
        <v>0.98120714561691169</v>
      </c>
    </row>
    <row r="121" spans="1:13" hidden="1" x14ac:dyDescent="0.25">
      <c r="A121" s="5">
        <v>67.06</v>
      </c>
      <c r="B121" s="26">
        <v>6.8664409860031199</v>
      </c>
      <c r="C121" s="26">
        <v>5.3401140570239312</v>
      </c>
      <c r="D121" s="26">
        <v>4.1325269401017977</v>
      </c>
      <c r="E121" s="26">
        <v>3.194799494345101</v>
      </c>
      <c r="F121" s="26">
        <v>2.482126283222732</v>
      </c>
      <c r="G121" s="26">
        <v>1.9537765745641149</v>
      </c>
      <c r="H121" s="26">
        <v>1.5730943405591611</v>
      </c>
      <c r="I121" s="26">
        <v>1.3074982577583281</v>
      </c>
      <c r="J121" s="26">
        <v>1.208790036455031</v>
      </c>
      <c r="K121" s="26">
        <v>1.128481707072539</v>
      </c>
      <c r="L121" s="26">
        <v>1.0636466147810451</v>
      </c>
      <c r="M121" s="21">
        <v>1.0116127737732921</v>
      </c>
    </row>
    <row r="122" spans="1:13" hidden="1" x14ac:dyDescent="0.25">
      <c r="A122" s="5">
        <v>72.52</v>
      </c>
      <c r="B122" s="26">
        <v>7.2304899040142088</v>
      </c>
      <c r="C122" s="26">
        <v>5.6284156044563511</v>
      </c>
      <c r="D122" s="26">
        <v>4.3568951108174767</v>
      </c>
      <c r="E122" s="26">
        <v>3.366097511951895</v>
      </c>
      <c r="F122" s="26">
        <v>2.6102666010744322</v>
      </c>
      <c r="G122" s="26">
        <v>2.0477208757604402</v>
      </c>
      <c r="H122" s="26">
        <v>1.6408535379457581</v>
      </c>
      <c r="I122" s="26">
        <v>1.3561324939267769</v>
      </c>
      <c r="J122" s="26">
        <v>1.2502122297818521</v>
      </c>
      <c r="K122" s="26">
        <v>1.164100354360347</v>
      </c>
      <c r="L122" s="26">
        <v>1.0947513665507029</v>
      </c>
      <c r="M122" s="21">
        <v>1.0393744342639</v>
      </c>
    </row>
    <row r="123" spans="1:13" hidden="1" x14ac:dyDescent="0.25">
      <c r="A123" s="5">
        <v>73.039999999999992</v>
      </c>
      <c r="B123" s="26">
        <v>7.2707302389352009</v>
      </c>
      <c r="C123" s="26">
        <v>5.6606853549239657</v>
      </c>
      <c r="D123" s="26">
        <v>4.3823746254351938</v>
      </c>
      <c r="E123" s="26">
        <v>3.3858765897751888</v>
      </c>
      <c r="F123" s="26">
        <v>2.6253444916107709</v>
      </c>
      <c r="G123" s="26">
        <v>2.0590062789692838</v>
      </c>
      <c r="H123" s="26">
        <v>1.6491646042385619</v>
      </c>
      <c r="I123" s="26">
        <v>1.3621968241669891</v>
      </c>
      <c r="J123" s="26">
        <v>1.255397745585809</v>
      </c>
      <c r="K123" s="26">
        <v>1.1685549998634079</v>
      </c>
      <c r="L123" s="26">
        <v>1.098611767194728</v>
      </c>
      <c r="M123" s="21">
        <v>1.0427658967972451</v>
      </c>
    </row>
    <row r="124" spans="1:13" hidden="1" x14ac:dyDescent="0.25">
      <c r="A124" s="5">
        <v>79.02</v>
      </c>
      <c r="B124" s="26">
        <v>7.733494090526623</v>
      </c>
      <c r="C124" s="26">
        <v>6.0317874853015354</v>
      </c>
      <c r="D124" s="26">
        <v>4.675389043538944</v>
      </c>
      <c r="E124" s="26">
        <v>3.6133359847430739</v>
      </c>
      <c r="F124" s="26">
        <v>2.7987402327786701</v>
      </c>
      <c r="G124" s="26">
        <v>2.1887884158709969</v>
      </c>
      <c r="H124" s="26">
        <v>1.744741866605819</v>
      </c>
      <c r="I124" s="26">
        <v>1.4319366219294321</v>
      </c>
      <c r="J124" s="26">
        <v>1.3150311773313199</v>
      </c>
      <c r="K124" s="26">
        <v>1.2197834231486171</v>
      </c>
      <c r="L124" s="26">
        <v>1.1430063746010111</v>
      </c>
      <c r="M124" s="21">
        <v>1.081767715930718</v>
      </c>
    </row>
    <row r="125" spans="1:13" hidden="1" x14ac:dyDescent="0.25">
      <c r="A125" s="8">
        <v>85</v>
      </c>
      <c r="B125" s="27">
        <v>8.1962579421180433</v>
      </c>
      <c r="C125" s="27">
        <v>6.4028896156791042</v>
      </c>
      <c r="D125" s="27">
        <v>4.9684034616426933</v>
      </c>
      <c r="E125" s="27">
        <v>3.84079537971096</v>
      </c>
      <c r="F125" s="27">
        <v>2.972135973946568</v>
      </c>
      <c r="G125" s="27">
        <v>2.3185705527727101</v>
      </c>
      <c r="H125" s="27">
        <v>1.8403191289730749</v>
      </c>
      <c r="I125" s="27">
        <v>1.5016764196918759</v>
      </c>
      <c r="J125" s="27">
        <v>1.3746646090768311</v>
      </c>
      <c r="K125" s="27">
        <v>1.271011846433826</v>
      </c>
      <c r="L125" s="27">
        <v>1.187400982007293</v>
      </c>
      <c r="M125" s="22">
        <v>1.1207695350641911</v>
      </c>
    </row>
    <row r="126" spans="1:13" hidden="1" x14ac:dyDescent="0.25"/>
    <row r="127" spans="1:13" ht="28.9" customHeight="1" x14ac:dyDescent="0.5">
      <c r="A127" s="1" t="s">
        <v>30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6</v>
      </c>
      <c r="B129" s="21">
        <f ca="1">(FORECAST( B29, OFFSET(B119:B125,MATCH(B29,A119:A125,1)-1,0,2), OFFSET(A119:A125,MATCH(B29,A119:A125,1)-1,0,2) )) / 1000</f>
        <v>7.2304899040142086E-3</v>
      </c>
    </row>
    <row r="130" spans="1:2" x14ac:dyDescent="0.25">
      <c r="A130" s="5">
        <v>7</v>
      </c>
      <c r="B130" s="21">
        <f ca="1">(FORECAST( B29, OFFSET(C119:C125,MATCH(B29,A119:A125,1)-1,0,2), OFFSET(A119:A125,MATCH(B29,A119:A125,1)-1,0,2) )) / 1000</f>
        <v>5.6284156044563508E-3</v>
      </c>
    </row>
    <row r="131" spans="1:2" x14ac:dyDescent="0.25">
      <c r="A131" s="5">
        <v>8</v>
      </c>
      <c r="B131" s="21">
        <f ca="1">(FORECAST( B29, OFFSET(D119:D125,MATCH(B29,A119:A125,1)-1,0,2), OFFSET(A119:A125,MATCH(B29,A119:A125,1)-1,0,2) )) / 1000</f>
        <v>4.3568951108174762E-3</v>
      </c>
    </row>
    <row r="132" spans="1:2" x14ac:dyDescent="0.25">
      <c r="A132" s="5">
        <v>9</v>
      </c>
      <c r="B132" s="21">
        <f ca="1">(FORECAST( B29, OFFSET(E119:E125,MATCH(B29,A119:A125,1)-1,0,2), OFFSET(A119:A125,MATCH(B29,A119:A125,1)-1,0,2) )) / 1000</f>
        <v>3.3660975119518951E-3</v>
      </c>
    </row>
    <row r="133" spans="1:2" x14ac:dyDescent="0.25">
      <c r="A133" s="5">
        <v>10</v>
      </c>
      <c r="B133" s="21">
        <f ca="1">(FORECAST( B29, OFFSET(F119:F125,MATCH(B29,A119:A125,1)-1,0,2), OFFSET(A119:A125,MATCH(B29,A119:A125,1)-1,0,2) )) / 1000</f>
        <v>2.610266601074432E-3</v>
      </c>
    </row>
    <row r="134" spans="1:2" x14ac:dyDescent="0.25">
      <c r="A134" s="5">
        <v>11</v>
      </c>
      <c r="B134" s="21">
        <f ca="1">(FORECAST( B29, OFFSET(G119:G125,MATCH(B29,A119:A125,1)-1,0,2), OFFSET(A119:A125,MATCH(B29,A119:A125,1)-1,0,2) )) / 1000</f>
        <v>2.0477208757604397E-3</v>
      </c>
    </row>
    <row r="135" spans="1:2" x14ac:dyDescent="0.25">
      <c r="A135" s="5">
        <v>12</v>
      </c>
      <c r="B135" s="21">
        <f ca="1">(FORECAST( B29, OFFSET(H119:H125,MATCH(B29,A119:A125,1)-1,0,2), OFFSET(A119:A125,MATCH(B29,A119:A125,1)-1,0,2) )) / 1000</f>
        <v>1.6408535379457581E-3</v>
      </c>
    </row>
    <row r="136" spans="1:2" x14ac:dyDescent="0.25">
      <c r="A136" s="5">
        <v>13</v>
      </c>
      <c r="B136" s="21">
        <f ca="1">(FORECAST( B29, OFFSET(I119:I125,MATCH(B29,A119:A125,1)-1,0,2), OFFSET(A119:A125,MATCH(B29,A119:A125,1)-1,0,2) )) / 1000</f>
        <v>1.356132493926777E-3</v>
      </c>
    </row>
    <row r="137" spans="1:2" x14ac:dyDescent="0.25">
      <c r="A137" s="5">
        <v>13.5</v>
      </c>
      <c r="B137" s="21">
        <f ca="1">(FORECAST( B29, OFFSET(J119:J125,MATCH(B29,A119:A125,1)-1,0,2), OFFSET(A119:A125,MATCH(B29,A119:A125,1)-1,0,2) )) / 1000</f>
        <v>1.2502122297818521E-3</v>
      </c>
    </row>
    <row r="138" spans="1:2" x14ac:dyDescent="0.25">
      <c r="A138" s="5">
        <v>14</v>
      </c>
      <c r="B138" s="21">
        <f ca="1">(FORECAST( B29, OFFSET(K119:K125,MATCH(B29,A119:A125,1)-1,0,2), OFFSET(A119:A125,MATCH(B29,A119:A125,1)-1,0,2) )) / 1000</f>
        <v>1.1641003543603472E-3</v>
      </c>
    </row>
    <row r="139" spans="1:2" x14ac:dyDescent="0.25">
      <c r="A139" s="5">
        <v>14.5</v>
      </c>
      <c r="B139" s="21">
        <f ca="1">(FORECAST( B29, OFFSET(L119:L125,MATCH(B29,A119:A125,1)-1,0,2), OFFSET(A119:A125,MATCH(B29,A119:A125,1)-1,0,2) )) / 1000</f>
        <v>1.0947513665507029E-3</v>
      </c>
    </row>
    <row r="140" spans="1:2" x14ac:dyDescent="0.25">
      <c r="A140" s="8">
        <v>15</v>
      </c>
      <c r="B140" s="22">
        <f ca="1">(FORECAST( B29, OFFSET(M119:M125,MATCH(B29,A119:A125,1)-1,0,2), OFFSET(A119:A125,MATCH(B29,A119:A125,1)-1,0,2) )) / 1000</f>
        <v>1.0393744342639E-3</v>
      </c>
    </row>
    <row r="142" spans="1:2" x14ac:dyDescent="0.25">
      <c r="A142" t="s">
        <v>44</v>
      </c>
    </row>
    <row r="144" spans="1:2" ht="28.9" customHeight="1" x14ac:dyDescent="0.5">
      <c r="A144" s="1" t="s">
        <v>32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55.1</v>
      </c>
      <c r="B146" s="7">
        <v>1</v>
      </c>
    </row>
    <row r="147" spans="1:2" x14ac:dyDescent="0.25">
      <c r="A147" s="5">
        <v>61.08</v>
      </c>
      <c r="B147" s="7">
        <v>1</v>
      </c>
    </row>
    <row r="148" spans="1:2" x14ac:dyDescent="0.25">
      <c r="A148" s="5">
        <v>67.06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73.039999999999992</v>
      </c>
      <c r="B150" s="7">
        <v>1</v>
      </c>
    </row>
    <row r="151" spans="1:2" x14ac:dyDescent="0.25">
      <c r="A151" s="5">
        <v>79.02</v>
      </c>
      <c r="B151" s="7">
        <v>1</v>
      </c>
    </row>
    <row r="152" spans="1:2" x14ac:dyDescent="0.25">
      <c r="A152" s="8">
        <v>85</v>
      </c>
      <c r="B152" s="10">
        <v>1</v>
      </c>
    </row>
    <row r="154" spans="1:2" ht="28.9" customHeight="1" x14ac:dyDescent="0.5">
      <c r="A154" s="1" t="s">
        <v>34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55.1</v>
      </c>
      <c r="B156" s="7">
        <v>1</v>
      </c>
    </row>
    <row r="157" spans="1:2" x14ac:dyDescent="0.25">
      <c r="A157" s="5">
        <v>61.08</v>
      </c>
      <c r="B157" s="7">
        <v>1</v>
      </c>
    </row>
    <row r="158" spans="1:2" x14ac:dyDescent="0.25">
      <c r="A158" s="5">
        <v>67.06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73.039999999999992</v>
      </c>
      <c r="B160" s="7">
        <v>1</v>
      </c>
    </row>
    <row r="161" spans="1:2" x14ac:dyDescent="0.25">
      <c r="A161" s="5">
        <v>79.02</v>
      </c>
      <c r="B161" s="7">
        <v>1</v>
      </c>
    </row>
    <row r="162" spans="1:2" x14ac:dyDescent="0.25">
      <c r="A162" s="8">
        <v>85</v>
      </c>
      <c r="B162" s="10">
        <v>1</v>
      </c>
    </row>
    <row r="164" spans="1:2" ht="28.9" customHeight="1" x14ac:dyDescent="0.5">
      <c r="A164" s="1" t="s">
        <v>35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55.1</v>
      </c>
      <c r="B166" s="7">
        <v>1</v>
      </c>
    </row>
    <row r="167" spans="1:2" x14ac:dyDescent="0.25">
      <c r="A167" s="5">
        <v>61.08</v>
      </c>
      <c r="B167" s="7">
        <v>1</v>
      </c>
    </row>
    <row r="168" spans="1:2" x14ac:dyDescent="0.25">
      <c r="A168" s="5">
        <v>67.06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73.039999999999992</v>
      </c>
      <c r="B170" s="7">
        <v>1</v>
      </c>
    </row>
    <row r="171" spans="1:2" x14ac:dyDescent="0.25">
      <c r="A171" s="5">
        <v>79.02</v>
      </c>
      <c r="B171" s="7">
        <v>1</v>
      </c>
    </row>
    <row r="172" spans="1:2" x14ac:dyDescent="0.25">
      <c r="A172" s="8">
        <v>85</v>
      </c>
      <c r="B172" s="10">
        <v>1</v>
      </c>
    </row>
    <row r="174" spans="1:2" ht="28.9" customHeight="1" x14ac:dyDescent="0.5">
      <c r="A174" s="1" t="s">
        <v>36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55.1</v>
      </c>
      <c r="B176" s="7">
        <v>1</v>
      </c>
    </row>
    <row r="177" spans="1:2" x14ac:dyDescent="0.25">
      <c r="A177" s="5">
        <v>60.083333333333343</v>
      </c>
      <c r="B177" s="7">
        <v>1</v>
      </c>
    </row>
    <row r="178" spans="1:2" x14ac:dyDescent="0.25">
      <c r="A178" s="5">
        <v>65.066666666666663</v>
      </c>
      <c r="B178" s="7">
        <v>1</v>
      </c>
    </row>
    <row r="179" spans="1:2" x14ac:dyDescent="0.25">
      <c r="A179" s="5">
        <v>70.05</v>
      </c>
      <c r="B179" s="7">
        <v>1</v>
      </c>
    </row>
    <row r="180" spans="1:2" x14ac:dyDescent="0.25">
      <c r="A180" s="5">
        <v>72.52</v>
      </c>
      <c r="B180" s="7">
        <v>1</v>
      </c>
    </row>
    <row r="181" spans="1:2" x14ac:dyDescent="0.25">
      <c r="A181" s="5">
        <v>75.033333333333331</v>
      </c>
      <c r="B181" s="7">
        <v>1</v>
      </c>
    </row>
    <row r="182" spans="1:2" x14ac:dyDescent="0.25">
      <c r="A182" s="5">
        <v>80.016666666666666</v>
      </c>
      <c r="B182" s="7">
        <v>1</v>
      </c>
    </row>
    <row r="183" spans="1:2" x14ac:dyDescent="0.25">
      <c r="A183" s="8">
        <v>85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2022-09-19T04:20:31Z</dcterms:created>
  <dcterms:modified xsi:type="dcterms:W3CDTF">2022-09-19T05:19:20Z</dcterms:modified>
</cp:coreProperties>
</file>