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8- Product Managers\Injectors Online\Tuning Data Locked\HP730S\"/>
    </mc:Choice>
  </mc:AlternateContent>
  <xr:revisionPtr revIDLastSave="0" documentId="13_ncr:1_{17197A11-E150-42B1-814B-86EB481254BD}" xr6:coauthVersionLast="47" xr6:coauthVersionMax="47" xr10:uidLastSave="{00000000-0000-0000-0000-000000000000}"/>
  <bookViews>
    <workbookView xWindow="38280" yWindow="-120" windowWidth="38640" windowHeight="21240" activeTab="3" xr2:uid="{00000000-000D-0000-FFFF-FFFF00000000}"/>
  </bookViews>
  <sheets>
    <sheet name="Offset" sheetId="1" r:id="rId1"/>
    <sheet name="Short Pulse Adder" sheetId="2" r:id="rId2"/>
    <sheet name="Minimum Pulse Width" sheetId="3" r:id="rId3"/>
    <sheet name="Flow Rate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9" i="4" l="1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B79" i="4"/>
  <c r="AH73" i="4"/>
  <c r="AG73" i="4"/>
  <c r="AF73" i="4"/>
  <c r="AE73" i="4"/>
  <c r="AD73" i="4"/>
  <c r="AC73" i="4"/>
  <c r="AB73" i="4"/>
  <c r="AA73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B73" i="4"/>
  <c r="AH67" i="4"/>
  <c r="AG67" i="4"/>
  <c r="AF67" i="4"/>
  <c r="AE67" i="4"/>
  <c r="AD67" i="4"/>
  <c r="AC67" i="4"/>
  <c r="AB67" i="4"/>
  <c r="AA67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B67" i="4"/>
  <c r="AH61" i="4"/>
  <c r="AG61" i="4"/>
  <c r="AF61" i="4"/>
  <c r="AE61" i="4"/>
  <c r="AD61" i="4"/>
  <c r="AC61" i="4"/>
  <c r="AB61" i="4"/>
  <c r="AA61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B61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B55" i="4"/>
  <c r="L49" i="4"/>
  <c r="K49" i="4"/>
  <c r="J49" i="4"/>
  <c r="I49" i="4"/>
  <c r="H49" i="4"/>
  <c r="G49" i="4"/>
  <c r="F49" i="4"/>
  <c r="E49" i="4"/>
  <c r="D49" i="4"/>
  <c r="C49" i="4"/>
  <c r="B49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</calcChain>
</file>

<file path=xl/sharedStrings.xml><?xml version="1.0" encoding="utf-8"?>
<sst xmlns="http://schemas.openxmlformats.org/spreadsheetml/2006/main" count="123" uniqueCount="47">
  <si>
    <t>Injector Type:</t>
  </si>
  <si>
    <t>Matched Set:</t>
  </si>
  <si>
    <t>None selected</t>
  </si>
  <si>
    <t>Report Date:</t>
  </si>
  <si>
    <t>20/05/2022</t>
  </si>
  <si>
    <t>Reference Pressure (Gauge):</t>
  </si>
  <si>
    <t>kPa</t>
  </si>
  <si>
    <t>Reference Voltage:</t>
  </si>
  <si>
    <t>V</t>
  </si>
  <si>
    <t>P01, 0411, P59</t>
  </si>
  <si>
    <t>Table data (Offset) [ms]</t>
  </si>
  <si>
    <t>Differential Pressure [kPa]</t>
  </si>
  <si>
    <t>Voltage [V]</t>
  </si>
  <si>
    <t>P12</t>
  </si>
  <si>
    <t>Manifold Vacuum [kPa]</t>
  </si>
  <si>
    <t>E40</t>
  </si>
  <si>
    <t>E37, E38 (before 2009)</t>
  </si>
  <si>
    <t>E38 (2009+), E78, E67</t>
  </si>
  <si>
    <t xml:space="preserve"> </t>
  </si>
  <si>
    <t>Short Pulse Limit:</t>
  </si>
  <si>
    <t>ms</t>
  </si>
  <si>
    <t>Injector Pulse Width [ms]</t>
  </si>
  <si>
    <t>Pulse Width Adder [ms]</t>
  </si>
  <si>
    <t>P12, E40, E37, E38, E67, E78</t>
  </si>
  <si>
    <t>Minimum Pulse Width (P12):</t>
  </si>
  <si>
    <t>P01, 0411, P59,</t>
  </si>
  <si>
    <t>Engine Speed [RPM]</t>
  </si>
  <si>
    <t>Minimum Pulse Width [ms]</t>
  </si>
  <si>
    <t>E40, E37, E38, E67, E78</t>
  </si>
  <si>
    <t>Scaling</t>
  </si>
  <si>
    <t>%</t>
  </si>
  <si>
    <t>Edit to update</t>
  </si>
  <si>
    <t>Stoich (Petrol)</t>
  </si>
  <si>
    <t>Stoich (Ethanol)</t>
  </si>
  <si>
    <t>Air Fuel Ratio</t>
  </si>
  <si>
    <t>Ethonol Percentage [%]</t>
  </si>
  <si>
    <t>Stoich</t>
  </si>
  <si>
    <t>Stoich  (Scaled)</t>
  </si>
  <si>
    <t>P01, 0411, P59, E40</t>
  </si>
  <si>
    <t>Flow Rate (@100% Duty) [lb/h]</t>
  </si>
  <si>
    <t>Flow Rate (Scaled) [lb/h]</t>
  </si>
  <si>
    <t>P04</t>
  </si>
  <si>
    <t>P05</t>
  </si>
  <si>
    <t>E38 (2009+), E67, E78</t>
  </si>
  <si>
    <t>HP730S GM HP TUNERS</t>
  </si>
  <si>
    <t>HP730S</t>
  </si>
  <si>
    <t>HP730S 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</si>
</sst>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"/>
    <numFmt numFmtId="167" formatCode="0.###"/>
  </numFmts>
  <fonts count="3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99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164" fontId="2" fillId="2" borderId="1" xfId="0" applyNumberFormat="1" applyFont="1" applyFill="1" applyBorder="1"/>
    <xf numFmtId="164" fontId="0" fillId="3" borderId="2" xfId="0" applyNumberFormat="1" applyFill="1" applyBorder="1"/>
    <xf numFmtId="164" fontId="0" fillId="3" borderId="3" xfId="0" applyNumberFormat="1" applyFill="1" applyBorder="1"/>
    <xf numFmtId="164" fontId="2" fillId="2" borderId="4" xfId="0" applyNumberFormat="1" applyFont="1" applyFill="1" applyBorder="1"/>
    <xf numFmtId="164" fontId="0" fillId="3" borderId="0" xfId="0" applyNumberFormat="1" applyFill="1"/>
    <xf numFmtId="164" fontId="0" fillId="3" borderId="5" xfId="0" applyNumberFormat="1" applyFill="1" applyBorder="1"/>
    <xf numFmtId="164" fontId="2" fillId="2" borderId="6" xfId="0" applyNumberFormat="1" applyFont="1" applyFill="1" applyBorder="1"/>
    <xf numFmtId="164" fontId="0" fillId="3" borderId="7" xfId="0" applyNumberFormat="1" applyFill="1" applyBorder="1"/>
    <xf numFmtId="164" fontId="0" fillId="3" borderId="8" xfId="0" applyNumberFormat="1" applyFill="1" applyBorder="1"/>
    <xf numFmtId="1" fontId="0" fillId="3" borderId="2" xfId="0" applyNumberFormat="1" applyFill="1" applyBorder="1"/>
    <xf numFmtId="1" fontId="0" fillId="3" borderId="3" xfId="0" applyNumberFormat="1" applyFill="1" applyBorder="1"/>
    <xf numFmtId="1" fontId="0" fillId="3" borderId="0" xfId="0" applyNumberFormat="1" applyFill="1"/>
    <xf numFmtId="1" fontId="0" fillId="3" borderId="5" xfId="0" applyNumberFormat="1" applyFill="1" applyBorder="1"/>
    <xf numFmtId="1" fontId="0" fillId="3" borderId="7" xfId="0" applyNumberFormat="1" applyFill="1" applyBorder="1"/>
    <xf numFmtId="1" fontId="0" fillId="3" borderId="8" xfId="0" applyNumberFormat="1" applyFill="1" applyBorder="1"/>
    <xf numFmtId="1" fontId="2" fillId="2" borderId="1" xfId="0" applyNumberFormat="1" applyFont="1" applyFill="1" applyBorder="1"/>
    <xf numFmtId="1" fontId="2" fillId="2" borderId="2" xfId="0" applyNumberFormat="1" applyFont="1" applyFill="1" applyBorder="1"/>
    <xf numFmtId="1" fontId="2" fillId="2" borderId="3" xfId="0" applyNumberFormat="1" applyFont="1" applyFill="1" applyBorder="1"/>
    <xf numFmtId="1" fontId="2" fillId="2" borderId="9" xfId="0" applyNumberFormat="1" applyFont="1" applyFill="1" applyBorder="1"/>
    <xf numFmtId="1" fontId="2" fillId="2" borderId="10" xfId="0" applyNumberFormat="1" applyFont="1" applyFill="1" applyBorder="1"/>
    <xf numFmtId="1" fontId="2" fillId="2" borderId="11" xfId="0" applyNumberFormat="1" applyFont="1" applyFill="1" applyBorder="1"/>
    <xf numFmtId="165" fontId="2" fillId="2" borderId="4" xfId="0" applyNumberFormat="1" applyFont="1" applyFill="1" applyBorder="1"/>
    <xf numFmtId="166" fontId="0" fillId="3" borderId="0" xfId="0" applyNumberFormat="1" applyFill="1"/>
    <xf numFmtId="166" fontId="0" fillId="3" borderId="5" xfId="0" applyNumberFormat="1" applyFill="1" applyBorder="1"/>
    <xf numFmtId="165" fontId="2" fillId="2" borderId="6" xfId="0" applyNumberFormat="1" applyFont="1" applyFill="1" applyBorder="1"/>
    <xf numFmtId="166" fontId="0" fillId="3" borderId="7" xfId="0" applyNumberFormat="1" applyFill="1" applyBorder="1"/>
    <xf numFmtId="166" fontId="0" fillId="3" borderId="8" xfId="0" applyNumberFormat="1" applyFill="1" applyBorder="1"/>
    <xf numFmtId="166" fontId="0" fillId="3" borderId="2" xfId="0" applyNumberFormat="1" applyFill="1" applyBorder="1"/>
    <xf numFmtId="166" fontId="0" fillId="3" borderId="3" xfId="0" applyNumberFormat="1" applyFill="1" applyBorder="1"/>
    <xf numFmtId="2" fontId="2" fillId="2" borderId="1" xfId="0" applyNumberFormat="1" applyFont="1" applyFill="1" applyBorder="1"/>
    <xf numFmtId="2" fontId="2" fillId="2" borderId="2" xfId="0" applyNumberFormat="1" applyFont="1" applyFill="1" applyBorder="1"/>
    <xf numFmtId="2" fontId="2" fillId="2" borderId="3" xfId="0" applyNumberFormat="1" applyFont="1" applyFill="1" applyBorder="1"/>
    <xf numFmtId="2" fontId="2" fillId="2" borderId="9" xfId="0" applyNumberFormat="1" applyFont="1" applyFill="1" applyBorder="1"/>
    <xf numFmtId="2" fontId="2" fillId="2" borderId="10" xfId="0" applyNumberFormat="1" applyFont="1" applyFill="1" applyBorder="1"/>
    <xf numFmtId="2" fontId="2" fillId="2" borderId="11" xfId="0" applyNumberFormat="1" applyFont="1" applyFill="1" applyBorder="1"/>
    <xf numFmtId="165" fontId="2" fillId="2" borderId="1" xfId="0" applyNumberFormat="1" applyFont="1" applyFill="1" applyBorder="1"/>
    <xf numFmtId="165" fontId="2" fillId="2" borderId="2" xfId="0" applyNumberFormat="1" applyFont="1" applyFill="1" applyBorder="1"/>
    <xf numFmtId="165" fontId="2" fillId="2" borderId="3" xfId="0" applyNumberFormat="1" applyFont="1" applyFill="1" applyBorder="1"/>
    <xf numFmtId="165" fontId="2" fillId="2" borderId="9" xfId="0" applyNumberFormat="1" applyFont="1" applyFill="1" applyBorder="1"/>
    <xf numFmtId="165" fontId="2" fillId="2" borderId="10" xfId="0" applyNumberFormat="1" applyFont="1" applyFill="1" applyBorder="1"/>
    <xf numFmtId="165" fontId="2" fillId="2" borderId="11" xfId="0" applyNumberFormat="1" applyFont="1" applyFill="1" applyBorder="1"/>
    <xf numFmtId="1" fontId="2" fillId="2" borderId="12" xfId="0" applyNumberFormat="1" applyFont="1" applyFill="1" applyBorder="1"/>
    <xf numFmtId="1" fontId="2" fillId="2" borderId="13" xfId="0" applyNumberFormat="1" applyFont="1" applyFill="1" applyBorder="1"/>
    <xf numFmtId="1" fontId="2" fillId="2" borderId="14" xfId="0" applyNumberFormat="1" applyFont="1" applyFill="1" applyBorder="1"/>
    <xf numFmtId="167" fontId="2" fillId="4" borderId="15" xfId="0" applyNumberFormat="1" applyFont="1" applyFill="1" applyBorder="1"/>
    <xf numFmtId="2" fontId="2" fillId="2" borderId="12" xfId="0" applyNumberFormat="1" applyFont="1" applyFill="1" applyBorder="1" applyAlignment="1">
      <alignment wrapText="1"/>
    </xf>
    <xf numFmtId="2" fontId="2" fillId="2" borderId="13" xfId="0" applyNumberFormat="1" applyFont="1" applyFill="1" applyBorder="1" applyAlignment="1">
      <alignment wrapText="1"/>
    </xf>
    <xf numFmtId="2" fontId="2" fillId="2" borderId="1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BE5481-F71C-4D57-969D-65969DC4B6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F954970-3DF6-4BDB-A596-CB12BEBFA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40D114-A526-4AA4-B392-32C793AC87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4</xdr:col>
      <xdr:colOff>314325</xdr:colOff>
      <xdr:row>10</xdr:row>
      <xdr:rowOff>46494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C338EFD-7B8E-4700-AFC7-5C7C95A4F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0"/>
          <a:ext cx="4191000" cy="17609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5:AH219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18" x14ac:dyDescent="0.25">
      <c r="A17" s="5" t="s">
        <v>0</v>
      </c>
      <c r="B17" s="6" t="s">
        <v>45</v>
      </c>
      <c r="C17" s="6"/>
      <c r="D17" s="7"/>
    </row>
    <row r="18" spans="1:18" x14ac:dyDescent="0.25">
      <c r="A18" s="5" t="s">
        <v>1</v>
      </c>
      <c r="B18" s="6" t="s">
        <v>2</v>
      </c>
      <c r="C18" s="6"/>
      <c r="D18" s="7"/>
    </row>
    <row r="19" spans="1:18" x14ac:dyDescent="0.25">
      <c r="A19" s="5" t="s">
        <v>3</v>
      </c>
      <c r="B19" s="6" t="s">
        <v>4</v>
      </c>
      <c r="C19" s="6"/>
      <c r="D19" s="7"/>
    </row>
    <row r="20" spans="1:18" x14ac:dyDescent="0.25">
      <c r="A20" s="8"/>
      <c r="B20" s="9"/>
      <c r="C20" s="9"/>
      <c r="D20" s="10"/>
    </row>
    <row r="22" spans="1:18" x14ac:dyDescent="0.25">
      <c r="A22" s="2"/>
      <c r="B22" s="11"/>
      <c r="C22" s="11"/>
      <c r="D22" s="12"/>
    </row>
    <row r="23" spans="1:18" x14ac:dyDescent="0.25">
      <c r="A23" s="5" t="s">
        <v>5</v>
      </c>
      <c r="B23" s="13">
        <v>400</v>
      </c>
      <c r="C23" s="13" t="s">
        <v>6</v>
      </c>
      <c r="D23" s="14"/>
    </row>
    <row r="24" spans="1:18" x14ac:dyDescent="0.25">
      <c r="A24" s="5" t="s">
        <v>7</v>
      </c>
      <c r="B24" s="13">
        <v>14</v>
      </c>
      <c r="C24" s="13" t="s">
        <v>8</v>
      </c>
      <c r="D24" s="14"/>
    </row>
    <row r="25" spans="1:18" x14ac:dyDescent="0.25">
      <c r="A25" s="8"/>
      <c r="B25" s="15"/>
      <c r="C25" s="15"/>
      <c r="D25" s="16"/>
    </row>
    <row r="31" spans="1:18" ht="28.9" customHeight="1" x14ac:dyDescent="0.5">
      <c r="A31" s="1" t="s">
        <v>9</v>
      </c>
      <c r="B31" s="1"/>
    </row>
    <row r="32" spans="1:18" x14ac:dyDescent="0.25">
      <c r="A32" s="17" t="s">
        <v>10</v>
      </c>
      <c r="B32" s="18" t="s">
        <v>11</v>
      </c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9"/>
    </row>
    <row r="33" spans="1:18" x14ac:dyDescent="0.25">
      <c r="A33" s="20" t="s">
        <v>12</v>
      </c>
      <c r="B33" s="21">
        <v>0</v>
      </c>
      <c r="C33" s="21">
        <v>5</v>
      </c>
      <c r="D33" s="21">
        <v>10</v>
      </c>
      <c r="E33" s="21">
        <v>15</v>
      </c>
      <c r="F33" s="21">
        <v>20</v>
      </c>
      <c r="G33" s="21">
        <v>25</v>
      </c>
      <c r="H33" s="21">
        <v>30</v>
      </c>
      <c r="I33" s="21">
        <v>35</v>
      </c>
      <c r="J33" s="21">
        <v>40</v>
      </c>
      <c r="K33" s="21">
        <v>45</v>
      </c>
      <c r="L33" s="21">
        <v>50</v>
      </c>
      <c r="M33" s="21">
        <v>55</v>
      </c>
      <c r="N33" s="21">
        <v>60</v>
      </c>
      <c r="O33" s="21">
        <v>65</v>
      </c>
      <c r="P33" s="21">
        <v>70</v>
      </c>
      <c r="Q33" s="21">
        <v>75</v>
      </c>
      <c r="R33" s="22">
        <v>80</v>
      </c>
    </row>
    <row r="34" spans="1:18" x14ac:dyDescent="0.25">
      <c r="A34" s="23">
        <v>4.5</v>
      </c>
      <c r="B34" s="24">
        <v>9.200623980021831</v>
      </c>
      <c r="C34" s="24">
        <v>9.2629198911388251</v>
      </c>
      <c r="D34" s="24">
        <v>9.3256524771794993</v>
      </c>
      <c r="E34" s="24">
        <v>9.3888225940258039</v>
      </c>
      <c r="F34" s="24">
        <v>9.4524310975596944</v>
      </c>
      <c r="G34" s="24">
        <v>9.5164788436631316</v>
      </c>
      <c r="H34" s="24">
        <v>9.5809666882180675</v>
      </c>
      <c r="I34" s="24">
        <v>9.6458954871064631</v>
      </c>
      <c r="J34" s="24">
        <v>9.7112660962102701</v>
      </c>
      <c r="K34" s="24">
        <v>9.7770793714114479</v>
      </c>
      <c r="L34" s="24">
        <v>9.8433361685919536</v>
      </c>
      <c r="M34" s="24">
        <v>9.9100373450241186</v>
      </c>
      <c r="N34" s="24">
        <v>9.9771837635417775</v>
      </c>
      <c r="O34" s="24">
        <v>10.04477628836915</v>
      </c>
      <c r="P34" s="24">
        <v>10.112815783730451</v>
      </c>
      <c r="Q34" s="24">
        <v>10.181303113849889</v>
      </c>
      <c r="R34" s="25">
        <v>10.25023914295169</v>
      </c>
    </row>
    <row r="35" spans="1:18" x14ac:dyDescent="0.25">
      <c r="A35" s="23">
        <v>5</v>
      </c>
      <c r="B35" s="24">
        <v>8.1460876012704713</v>
      </c>
      <c r="C35" s="24">
        <v>8.2021250840822848</v>
      </c>
      <c r="D35" s="24">
        <v>8.2585711254819838</v>
      </c>
      <c r="E35" s="24">
        <v>8.3154265534489209</v>
      </c>
      <c r="F35" s="24">
        <v>8.3726921959624381</v>
      </c>
      <c r="G35" s="24">
        <v>8.4303688810018915</v>
      </c>
      <c r="H35" s="24">
        <v>8.488457436546625</v>
      </c>
      <c r="I35" s="24">
        <v>8.5469586905759964</v>
      </c>
      <c r="J35" s="24">
        <v>8.6058734710693532</v>
      </c>
      <c r="K35" s="24">
        <v>8.665202606006039</v>
      </c>
      <c r="L35" s="24">
        <v>8.7249469233654118</v>
      </c>
      <c r="M35" s="24">
        <v>8.7851072525171894</v>
      </c>
      <c r="N35" s="24">
        <v>8.8456844283926106</v>
      </c>
      <c r="O35" s="24">
        <v>8.9066792873132794</v>
      </c>
      <c r="P35" s="24">
        <v>8.9680926656008051</v>
      </c>
      <c r="Q35" s="24">
        <v>9.0299253995768005</v>
      </c>
      <c r="R35" s="25">
        <v>9.0921783255628661</v>
      </c>
    </row>
    <row r="36" spans="1:18" x14ac:dyDescent="0.25">
      <c r="A36" s="23">
        <v>5.5</v>
      </c>
      <c r="B36" s="24">
        <v>7.1969693108634862</v>
      </c>
      <c r="C36" s="24">
        <v>7.2471945201019823</v>
      </c>
      <c r="D36" s="24">
        <v>7.2978011071163129</v>
      </c>
      <c r="E36" s="24">
        <v>7.3487898719832234</v>
      </c>
      <c r="F36" s="24">
        <v>7.4001616147794538</v>
      </c>
      <c r="G36" s="24">
        <v>7.4519171355817511</v>
      </c>
      <c r="H36" s="24">
        <v>7.5040572344668517</v>
      </c>
      <c r="I36" s="24">
        <v>7.5565827115115054</v>
      </c>
      <c r="J36" s="24">
        <v>7.6094943667924504</v>
      </c>
      <c r="K36" s="24">
        <v>7.6627930003864337</v>
      </c>
      <c r="L36" s="24">
        <v>7.7164794123701963</v>
      </c>
      <c r="M36" s="24">
        <v>7.7705544042108574</v>
      </c>
      <c r="N36" s="24">
        <v>7.8250187829370459</v>
      </c>
      <c r="O36" s="24">
        <v>7.8798733569677566</v>
      </c>
      <c r="P36" s="24">
        <v>7.9351189347219986</v>
      </c>
      <c r="Q36" s="24">
        <v>7.9907563246187729</v>
      </c>
      <c r="R36" s="25">
        <v>8.0467863350770745</v>
      </c>
    </row>
    <row r="37" spans="1:18" x14ac:dyDescent="0.25">
      <c r="A37" s="23">
        <v>6</v>
      </c>
      <c r="B37" s="24">
        <v>6.3458727371041457</v>
      </c>
      <c r="C37" s="24">
        <v>6.3907159026194771</v>
      </c>
      <c r="D37" s="24">
        <v>6.4359142006223324</v>
      </c>
      <c r="E37" s="24">
        <v>6.481468403286847</v>
      </c>
      <c r="F37" s="24">
        <v>6.5273792827871606</v>
      </c>
      <c r="G37" s="24">
        <v>6.5736476112974112</v>
      </c>
      <c r="H37" s="24">
        <v>6.6202741609917277</v>
      </c>
      <c r="I37" s="24">
        <v>6.6672597040442581</v>
      </c>
      <c r="J37" s="24">
        <v>6.7146050126291268</v>
      </c>
      <c r="K37" s="24">
        <v>6.7623108589204772</v>
      </c>
      <c r="L37" s="24">
        <v>6.8103780150924482</v>
      </c>
      <c r="M37" s="24">
        <v>6.8588072547095464</v>
      </c>
      <c r="N37" s="24">
        <v>6.9075993568977951</v>
      </c>
      <c r="O37" s="24">
        <v>6.9567551021735872</v>
      </c>
      <c r="P37" s="24">
        <v>7.006275271053318</v>
      </c>
      <c r="Q37" s="24">
        <v>7.0561606440533851</v>
      </c>
      <c r="R37" s="25">
        <v>7.1064120016901793</v>
      </c>
    </row>
    <row r="38" spans="1:18" x14ac:dyDescent="0.25">
      <c r="A38" s="23">
        <v>6.5</v>
      </c>
      <c r="B38" s="24">
        <v>5.5856706007242369</v>
      </c>
      <c r="C38" s="24">
        <v>5.6255460274848383</v>
      </c>
      <c r="D38" s="24">
        <v>5.6657512769683951</v>
      </c>
      <c r="E38" s="24">
        <v>5.706287093446436</v>
      </c>
      <c r="F38" s="24">
        <v>5.7471542211904909</v>
      </c>
      <c r="G38" s="24">
        <v>5.7883534044720939</v>
      </c>
      <c r="H38" s="24">
        <v>5.8298853875627694</v>
      </c>
      <c r="I38" s="24">
        <v>5.8717509147340516</v>
      </c>
      <c r="J38" s="24">
        <v>5.9139507302574668</v>
      </c>
      <c r="K38" s="24">
        <v>5.9564855784045481</v>
      </c>
      <c r="L38" s="24">
        <v>5.9993562034468244</v>
      </c>
      <c r="M38" s="24">
        <v>6.0425633510462013</v>
      </c>
      <c r="N38" s="24">
        <v>6.0861077724260886</v>
      </c>
      <c r="O38" s="24">
        <v>6.1299902202002832</v>
      </c>
      <c r="P38" s="24">
        <v>6.1742114469825644</v>
      </c>
      <c r="Q38" s="24">
        <v>6.2187722053867258</v>
      </c>
      <c r="R38" s="25">
        <v>6.2636732480265556</v>
      </c>
    </row>
    <row r="39" spans="1:18" x14ac:dyDescent="0.25">
      <c r="A39" s="23">
        <v>7</v>
      </c>
      <c r="B39" s="24">
        <v>4.9095047148840676</v>
      </c>
      <c r="C39" s="24">
        <v>4.944810782976667</v>
      </c>
      <c r="D39" s="24">
        <v>4.9804222995513898</v>
      </c>
      <c r="E39" s="24">
        <v>5.016339980977162</v>
      </c>
      <c r="F39" s="24">
        <v>5.0525645436229061</v>
      </c>
      <c r="G39" s="24">
        <v>5.0890967038575461</v>
      </c>
      <c r="H39" s="24">
        <v>5.1259371780500054</v>
      </c>
      <c r="I39" s="24">
        <v>5.1630866825692081</v>
      </c>
      <c r="J39" s="24">
        <v>5.200545933784074</v>
      </c>
      <c r="K39" s="24">
        <v>5.2383156480635309</v>
      </c>
      <c r="L39" s="24">
        <v>5.2763965417765011</v>
      </c>
      <c r="M39" s="24">
        <v>5.314789332682281</v>
      </c>
      <c r="N39" s="24">
        <v>5.3534947441016802</v>
      </c>
      <c r="O39" s="24">
        <v>5.3925135007458804</v>
      </c>
      <c r="P39" s="24">
        <v>5.4318463273260607</v>
      </c>
      <c r="Q39" s="24">
        <v>5.4714939485534071</v>
      </c>
      <c r="R39" s="25">
        <v>5.5114570891390988</v>
      </c>
    </row>
    <row r="40" spans="1:18" x14ac:dyDescent="0.25">
      <c r="A40" s="23">
        <v>7.5</v>
      </c>
      <c r="B40" s="24">
        <v>4.3107859851724424</v>
      </c>
      <c r="C40" s="24">
        <v>4.3419051498020487</v>
      </c>
      <c r="D40" s="24">
        <v>4.3733063241966912</v>
      </c>
      <c r="E40" s="24">
        <v>4.4049901968226868</v>
      </c>
      <c r="F40" s="24">
        <v>4.4369574561463514</v>
      </c>
      <c r="G40" s="24">
        <v>4.4692087906340028</v>
      </c>
      <c r="H40" s="24">
        <v>4.5017448887519578</v>
      </c>
      <c r="I40" s="24">
        <v>4.5345664389665341</v>
      </c>
      <c r="J40" s="24">
        <v>4.5676741297440451</v>
      </c>
      <c r="K40" s="24">
        <v>4.601068649550812</v>
      </c>
      <c r="L40" s="24">
        <v>4.6347506868531481</v>
      </c>
      <c r="M40" s="24">
        <v>4.6687209315077487</v>
      </c>
      <c r="N40" s="24">
        <v>4.7029800789328116</v>
      </c>
      <c r="O40" s="24">
        <v>4.7375288259369137</v>
      </c>
      <c r="P40" s="24">
        <v>4.7723678693286287</v>
      </c>
      <c r="Q40" s="24">
        <v>4.8074979059165326</v>
      </c>
      <c r="R40" s="25">
        <v>4.8429196325092017</v>
      </c>
    </row>
    <row r="41" spans="1:18" x14ac:dyDescent="0.25">
      <c r="A41" s="23">
        <v>8</v>
      </c>
      <c r="B41" s="24">
        <v>3.7831944096067112</v>
      </c>
      <c r="C41" s="24">
        <v>3.8104932010966239</v>
      </c>
      <c r="D41" s="24">
        <v>3.8380514991582229</v>
      </c>
      <c r="E41" s="24">
        <v>3.865869964355221</v>
      </c>
      <c r="F41" s="24">
        <v>3.8939492572513248</v>
      </c>
      <c r="G41" s="24">
        <v>3.922290038410249</v>
      </c>
      <c r="H41" s="24">
        <v>3.9508929683957001</v>
      </c>
      <c r="I41" s="24">
        <v>3.9797587077713898</v>
      </c>
      <c r="J41" s="24">
        <v>4.0088879171010277</v>
      </c>
      <c r="K41" s="24">
        <v>4.0382812569483244</v>
      </c>
      <c r="L41" s="24">
        <v>4.0679393878769901</v>
      </c>
      <c r="M41" s="24">
        <v>4.0978629718411117</v>
      </c>
      <c r="N41" s="24">
        <v>4.1280526763562806</v>
      </c>
      <c r="O41" s="24">
        <v>4.1585091703284682</v>
      </c>
      <c r="P41" s="24">
        <v>4.1892331226636399</v>
      </c>
      <c r="Q41" s="24">
        <v>4.2202252022677671</v>
      </c>
      <c r="R41" s="25">
        <v>4.251486078046816</v>
      </c>
    </row>
    <row r="42" spans="1:18" x14ac:dyDescent="0.25">
      <c r="A42" s="23">
        <v>8.5</v>
      </c>
      <c r="B42" s="24">
        <v>3.3206790786327289</v>
      </c>
      <c r="C42" s="24">
        <v>3.3445081024245331</v>
      </c>
      <c r="D42" s="24">
        <v>3.368575065118415</v>
      </c>
      <c r="E42" s="24">
        <v>3.392880599375482</v>
      </c>
      <c r="F42" s="24">
        <v>3.4174253378568311</v>
      </c>
      <c r="G42" s="24">
        <v>3.4422099132235719</v>
      </c>
      <c r="H42" s="24">
        <v>3.467234958136804</v>
      </c>
      <c r="I42" s="24">
        <v>3.492501105257634</v>
      </c>
      <c r="J42" s="24">
        <v>3.518008987247164</v>
      </c>
      <c r="K42" s="24">
        <v>3.5437592367664981</v>
      </c>
      <c r="L42" s="24">
        <v>3.56975248647674</v>
      </c>
      <c r="M42" s="24">
        <v>3.5959893704293688</v>
      </c>
      <c r="N42" s="24">
        <v>3.6224705282373719</v>
      </c>
      <c r="O42" s="24">
        <v>3.6491966009041108</v>
      </c>
      <c r="P42" s="24">
        <v>3.676168229432947</v>
      </c>
      <c r="Q42" s="24">
        <v>3.703386054827245</v>
      </c>
      <c r="R42" s="25">
        <v>3.7308507180903629</v>
      </c>
    </row>
    <row r="43" spans="1:18" x14ac:dyDescent="0.25">
      <c r="A43" s="23">
        <v>9</v>
      </c>
      <c r="B43" s="24">
        <v>2.9174581751248678</v>
      </c>
      <c r="C43" s="24">
        <v>2.9381521117784359</v>
      </c>
      <c r="D43" s="24">
        <v>2.959063355188214</v>
      </c>
      <c r="E43" s="24">
        <v>2.980192510112698</v>
      </c>
      <c r="F43" s="24">
        <v>3.001540181310387</v>
      </c>
      <c r="G43" s="24">
        <v>3.0231069735397771</v>
      </c>
      <c r="H43" s="24">
        <v>3.0448934915593662</v>
      </c>
      <c r="I43" s="24">
        <v>3.0669003401276491</v>
      </c>
      <c r="J43" s="24">
        <v>3.0891281240031252</v>
      </c>
      <c r="K43" s="24">
        <v>3.111577447944291</v>
      </c>
      <c r="L43" s="24">
        <v>3.1342489167096428</v>
      </c>
      <c r="M43" s="24">
        <v>3.157143136448056</v>
      </c>
      <c r="N43" s="24">
        <v>3.1802607188699068</v>
      </c>
      <c r="O43" s="24">
        <v>3.2036022770759538</v>
      </c>
      <c r="P43" s="24">
        <v>3.227168424166952</v>
      </c>
      <c r="Q43" s="24">
        <v>3.2509597732436561</v>
      </c>
      <c r="R43" s="25">
        <v>3.2749769374068221</v>
      </c>
    </row>
    <row r="44" spans="1:18" x14ac:dyDescent="0.25">
      <c r="A44" s="23">
        <v>9.5</v>
      </c>
      <c r="B44" s="24">
        <v>2.5680189743860211</v>
      </c>
      <c r="C44" s="24">
        <v>2.585896579579511</v>
      </c>
      <c r="D44" s="24">
        <v>2.6039717949070842</v>
      </c>
      <c r="E44" s="24">
        <v>2.622245197224629</v>
      </c>
      <c r="F44" s="24">
        <v>2.640717363388037</v>
      </c>
      <c r="G44" s="24">
        <v>2.6593888702531978</v>
      </c>
      <c r="H44" s="24">
        <v>2.678260294676003</v>
      </c>
      <c r="I44" s="24">
        <v>2.6973322135123419</v>
      </c>
      <c r="J44" s="24">
        <v>2.716605203618105</v>
      </c>
      <c r="K44" s="24">
        <v>2.7360798418491852</v>
      </c>
      <c r="L44" s="24">
        <v>2.7557567050614691</v>
      </c>
      <c r="M44" s="24">
        <v>2.7756363715012249</v>
      </c>
      <c r="N44" s="24">
        <v>2.7957194249762272</v>
      </c>
      <c r="O44" s="24">
        <v>2.816006450684625</v>
      </c>
      <c r="P44" s="24">
        <v>2.8364980338245638</v>
      </c>
      <c r="Q44" s="24">
        <v>2.8571947595941962</v>
      </c>
      <c r="R44" s="25">
        <v>2.87809721319167</v>
      </c>
    </row>
    <row r="45" spans="1:18" x14ac:dyDescent="0.25">
      <c r="A45" s="23">
        <v>10</v>
      </c>
      <c r="B45" s="24">
        <v>2.267117844147601</v>
      </c>
      <c r="C45" s="24">
        <v>2.282481948677459</v>
      </c>
      <c r="D45" s="24">
        <v>2.2980249022430121</v>
      </c>
      <c r="E45" s="24">
        <v>2.3137472537975432</v>
      </c>
      <c r="F45" s="24">
        <v>2.329649552294335</v>
      </c>
      <c r="G45" s="24">
        <v>2.3457323466866731</v>
      </c>
      <c r="H45" s="24">
        <v>2.3619961859278402</v>
      </c>
      <c r="I45" s="24">
        <v>2.3784416189711219</v>
      </c>
      <c r="J45" s="24">
        <v>2.3950691947698002</v>
      </c>
      <c r="K45" s="24">
        <v>2.4118794622771591</v>
      </c>
      <c r="L45" s="24">
        <v>2.4288729704464851</v>
      </c>
      <c r="M45" s="24">
        <v>2.446050269621435</v>
      </c>
      <c r="N45" s="24">
        <v>2.4634119157071761</v>
      </c>
      <c r="O45" s="24">
        <v>2.4809584659992518</v>
      </c>
      <c r="P45" s="24">
        <v>2.498690477793204</v>
      </c>
      <c r="Q45" s="24">
        <v>2.5166085083845742</v>
      </c>
      <c r="R45" s="25">
        <v>2.534713115068906</v>
      </c>
    </row>
    <row r="46" spans="1:18" x14ac:dyDescent="0.25">
      <c r="A46" s="23">
        <v>10.5</v>
      </c>
      <c r="B46" s="24">
        <v>2.0097802445695292</v>
      </c>
      <c r="C46" s="24">
        <v>2.0229177543504879</v>
      </c>
      <c r="D46" s="24">
        <v>2.036216287592493</v>
      </c>
      <c r="E46" s="24">
        <v>2.0496763653462229</v>
      </c>
      <c r="F46" s="24">
        <v>2.0632985086623532</v>
      </c>
      <c r="G46" s="24">
        <v>2.0770832385915621</v>
      </c>
      <c r="H46" s="24">
        <v>2.091031076184525</v>
      </c>
      <c r="I46" s="24">
        <v>2.1051425424919228</v>
      </c>
      <c r="J46" s="24">
        <v>2.1194181585644301</v>
      </c>
      <c r="K46" s="24">
        <v>2.133858445452725</v>
      </c>
      <c r="L46" s="24">
        <v>2.1484639242074839</v>
      </c>
      <c r="M46" s="24">
        <v>2.163235117269763</v>
      </c>
      <c r="N46" s="24">
        <v>2.1781725526421178</v>
      </c>
      <c r="O46" s="24">
        <v>2.193276759717488</v>
      </c>
      <c r="P46" s="24">
        <v>2.208548267888808</v>
      </c>
      <c r="Q46" s="24">
        <v>2.223987606549013</v>
      </c>
      <c r="R46" s="25">
        <v>2.23959530509104</v>
      </c>
    </row>
    <row r="47" spans="1:18" x14ac:dyDescent="0.25">
      <c r="A47" s="23">
        <v>11</v>
      </c>
      <c r="B47" s="24">
        <v>1.791300728240266</v>
      </c>
      <c r="C47" s="24">
        <v>1.8024826243053449</v>
      </c>
      <c r="D47" s="24">
        <v>1.813808653780564</v>
      </c>
      <c r="E47" s="24">
        <v>1.8252793098139919</v>
      </c>
      <c r="F47" s="24">
        <v>1.836895085553701</v>
      </c>
      <c r="G47" s="24">
        <v>1.8486564741477609</v>
      </c>
      <c r="H47" s="24">
        <v>1.860563968744243</v>
      </c>
      <c r="I47" s="24">
        <v>1.8726180624912181</v>
      </c>
      <c r="J47" s="24">
        <v>1.884819248536755</v>
      </c>
      <c r="K47" s="24">
        <v>1.8971680200289269</v>
      </c>
      <c r="L47" s="24">
        <v>1.909664870115803</v>
      </c>
      <c r="M47" s="24">
        <v>1.922310293335832</v>
      </c>
      <c r="N47" s="24">
        <v>1.9351047897889651</v>
      </c>
      <c r="O47" s="24">
        <v>1.9480488609655311</v>
      </c>
      <c r="P47" s="24">
        <v>1.961143008355861</v>
      </c>
      <c r="Q47" s="24">
        <v>1.974387733450284</v>
      </c>
      <c r="R47" s="25">
        <v>1.987783537739128</v>
      </c>
    </row>
    <row r="48" spans="1:18" x14ac:dyDescent="0.25">
      <c r="A48" s="23">
        <v>11.5</v>
      </c>
      <c r="B48" s="24">
        <v>1.6072429401767689</v>
      </c>
      <c r="C48" s="24">
        <v>1.616724278677274</v>
      </c>
      <c r="D48" s="24">
        <v>1.62633379606075</v>
      </c>
      <c r="E48" s="24">
        <v>1.636071957572663</v>
      </c>
      <c r="F48" s="24">
        <v>1.645939228458476</v>
      </c>
      <c r="G48" s="24">
        <v>1.6559360739636539</v>
      </c>
      <c r="H48" s="24">
        <v>1.6660629593336591</v>
      </c>
      <c r="I48" s="24">
        <v>1.6763203498139581</v>
      </c>
      <c r="J48" s="24">
        <v>1.6867087106500129</v>
      </c>
      <c r="K48" s="24">
        <v>1.697228507087289</v>
      </c>
      <c r="L48" s="24">
        <v>1.70788020437125</v>
      </c>
      <c r="M48" s="24">
        <v>1.7186642691377361</v>
      </c>
      <c r="N48" s="24">
        <v>1.7295811735840949</v>
      </c>
      <c r="O48" s="24">
        <v>1.740631391298048</v>
      </c>
      <c r="P48" s="24">
        <v>1.751815395867317</v>
      </c>
      <c r="Q48" s="24">
        <v>1.763133660879628</v>
      </c>
      <c r="R48" s="25">
        <v>1.7745866599227009</v>
      </c>
    </row>
    <row r="49" spans="1:18" x14ac:dyDescent="0.25">
      <c r="A49" s="23">
        <v>12</v>
      </c>
      <c r="B49" s="24">
        <v>1.453439617824509</v>
      </c>
      <c r="C49" s="24">
        <v>1.461459530030033</v>
      </c>
      <c r="D49" s="24">
        <v>1.4695926021151009</v>
      </c>
      <c r="E49" s="24">
        <v>1.477839271422573</v>
      </c>
      <c r="F49" s="24">
        <v>1.4861999752953039</v>
      </c>
      <c r="G49" s="24">
        <v>1.4946751510761529</v>
      </c>
      <c r="H49" s="24">
        <v>1.5032652361079779</v>
      </c>
      <c r="I49" s="24">
        <v>1.511970667733636</v>
      </c>
      <c r="J49" s="24">
        <v>1.520791883295983</v>
      </c>
      <c r="K49" s="24">
        <v>1.529729320137879</v>
      </c>
      <c r="L49" s="24">
        <v>1.5387834156021809</v>
      </c>
      <c r="M49" s="24">
        <v>1.5479546084221221</v>
      </c>
      <c r="N49" s="24">
        <v>1.5572433428924419</v>
      </c>
      <c r="O49" s="24">
        <v>1.5666500646982571</v>
      </c>
      <c r="P49" s="24">
        <v>1.576175219524683</v>
      </c>
      <c r="Q49" s="24">
        <v>1.585819253056838</v>
      </c>
      <c r="R49" s="25">
        <v>1.5955826109798359</v>
      </c>
    </row>
    <row r="50" spans="1:18" x14ac:dyDescent="0.25">
      <c r="A50" s="23">
        <v>12.5</v>
      </c>
      <c r="B50" s="24">
        <v>1.325992591057495</v>
      </c>
      <c r="C50" s="24">
        <v>1.332774283355916</v>
      </c>
      <c r="D50" s="24">
        <v>1.339655052054197</v>
      </c>
      <c r="E50" s="24">
        <v>1.346635306592588</v>
      </c>
      <c r="F50" s="24">
        <v>1.3537154564113381</v>
      </c>
      <c r="G50" s="24">
        <v>1.3608959109506999</v>
      </c>
      <c r="H50" s="24">
        <v>1.3681770796509249</v>
      </c>
      <c r="I50" s="24">
        <v>1.375559371952263</v>
      </c>
      <c r="J50" s="24">
        <v>1.3830431972949651</v>
      </c>
      <c r="K50" s="24">
        <v>1.3906289651192829</v>
      </c>
      <c r="L50" s="24">
        <v>1.3983170848654669</v>
      </c>
      <c r="M50" s="24">
        <v>1.4061079673641439</v>
      </c>
      <c r="N50" s="24">
        <v>1.4140020290074491</v>
      </c>
      <c r="O50" s="24">
        <v>1.4219996875778891</v>
      </c>
      <c r="P50" s="24">
        <v>1.4301013608579749</v>
      </c>
      <c r="Q50" s="24">
        <v>1.4383074666302169</v>
      </c>
      <c r="R50" s="25">
        <v>1.446618422677123</v>
      </c>
    </row>
    <row r="51" spans="1:18" x14ac:dyDescent="0.25">
      <c r="A51" s="23">
        <v>13</v>
      </c>
      <c r="B51" s="24">
        <v>1.221272782178243</v>
      </c>
      <c r="C51" s="24">
        <v>1.2270235360757309</v>
      </c>
      <c r="D51" s="24">
        <v>1.23286021841713</v>
      </c>
      <c r="E51" s="24">
        <v>1.238783210740086</v>
      </c>
      <c r="F51" s="24">
        <v>1.244792894582244</v>
      </c>
      <c r="G51" s="24">
        <v>1.2508896514812471</v>
      </c>
      <c r="H51" s="24">
        <v>1.2570738629747391</v>
      </c>
      <c r="I51" s="24">
        <v>1.2633459106003659</v>
      </c>
      <c r="J51" s="24">
        <v>1.2697061758957711</v>
      </c>
      <c r="K51" s="24">
        <v>1.2761550403985999</v>
      </c>
      <c r="L51" s="24">
        <v>1.282692885646495</v>
      </c>
      <c r="M51" s="24">
        <v>1.289320094567479</v>
      </c>
      <c r="N51" s="24">
        <v>1.296037055651077</v>
      </c>
      <c r="O51" s="24">
        <v>1.3028441587771931</v>
      </c>
      <c r="P51" s="24">
        <v>1.309741793825729</v>
      </c>
      <c r="Q51" s="24">
        <v>1.3167303506765879</v>
      </c>
      <c r="R51" s="25">
        <v>1.3238102192096739</v>
      </c>
    </row>
    <row r="52" spans="1:18" x14ac:dyDescent="0.25">
      <c r="A52" s="23">
        <v>13.5</v>
      </c>
      <c r="B52" s="24">
        <v>1.135920205917808</v>
      </c>
      <c r="C52" s="24">
        <v>1.1408313780388131</v>
      </c>
      <c r="D52" s="24">
        <v>1.145816266171523</v>
      </c>
      <c r="E52" s="24">
        <v>1.1508752239509781</v>
      </c>
      <c r="F52" s="24">
        <v>1.156008605012214</v>
      </c>
      <c r="G52" s="24">
        <v>1.1612167629902701</v>
      </c>
      <c r="H52" s="24">
        <v>1.166500051520184</v>
      </c>
      <c r="I52" s="24">
        <v>1.1718588242369929</v>
      </c>
      <c r="J52" s="24">
        <v>1.1772934347757349</v>
      </c>
      <c r="K52" s="24">
        <v>1.182804236771448</v>
      </c>
      <c r="L52" s="24">
        <v>1.188391583859169</v>
      </c>
      <c r="M52" s="24">
        <v>1.1940558310643139</v>
      </c>
      <c r="N52" s="24">
        <v>1.1997973389738019</v>
      </c>
      <c r="O52" s="24">
        <v>1.205616469564929</v>
      </c>
      <c r="P52" s="24">
        <v>1.2115135848149921</v>
      </c>
      <c r="Q52" s="24">
        <v>1.2174890467012871</v>
      </c>
      <c r="R52" s="25">
        <v>1.22354321720111</v>
      </c>
    </row>
    <row r="53" spans="1:18" x14ac:dyDescent="0.25">
      <c r="A53" s="23">
        <v>14</v>
      </c>
      <c r="B53" s="24">
        <v>1.066843969435711</v>
      </c>
      <c r="C53" s="24">
        <v>1.071090991522974</v>
      </c>
      <c r="D53" s="24">
        <v>1.0754004527134771</v>
      </c>
      <c r="E53" s="24">
        <v>1.079772678739652</v>
      </c>
      <c r="F53" s="24">
        <v>1.0842079953339301</v>
      </c>
      <c r="G53" s="24">
        <v>1.0887067282287419</v>
      </c>
      <c r="H53" s="24">
        <v>1.093269203156519</v>
      </c>
      <c r="I53" s="24">
        <v>1.097895745849693</v>
      </c>
      <c r="J53" s="24">
        <v>1.1025866820406951</v>
      </c>
      <c r="K53" s="24">
        <v>1.107342337461956</v>
      </c>
      <c r="L53" s="24">
        <v>1.112163037845908</v>
      </c>
      <c r="M53" s="24">
        <v>1.117049110315357</v>
      </c>
      <c r="N53" s="24">
        <v>1.1220008875546179</v>
      </c>
      <c r="O53" s="24">
        <v>1.1270187036383801</v>
      </c>
      <c r="P53" s="24">
        <v>1.1321028926413319</v>
      </c>
      <c r="Q53" s="24">
        <v>1.137253788638166</v>
      </c>
      <c r="R53" s="25">
        <v>1.1424717257035699</v>
      </c>
    </row>
    <row r="54" spans="1:18" x14ac:dyDescent="0.25">
      <c r="A54" s="23">
        <v>14.5</v>
      </c>
      <c r="B54" s="24">
        <v>1.0112222723200339</v>
      </c>
      <c r="C54" s="24">
        <v>1.014964651234582</v>
      </c>
      <c r="D54" s="24">
        <v>1.018759127867646</v>
      </c>
      <c r="E54" s="24">
        <v>1.0226060000490489</v>
      </c>
      <c r="F54" s="24">
        <v>1.0265055656086159</v>
      </c>
      <c r="G54" s="24">
        <v>1.030458122376172</v>
      </c>
      <c r="H54" s="24">
        <v>1.034463968181542</v>
      </c>
      <c r="I54" s="24">
        <v>1.0385234008545501</v>
      </c>
      <c r="J54" s="24">
        <v>1.04263671822502</v>
      </c>
      <c r="K54" s="24">
        <v>1.0468042181227779</v>
      </c>
      <c r="L54" s="24">
        <v>1.051026198377649</v>
      </c>
      <c r="M54" s="24">
        <v>1.0553029582098321</v>
      </c>
      <c r="N54" s="24">
        <v>1.059634802401036</v>
      </c>
      <c r="O54" s="24">
        <v>1.0640220371233431</v>
      </c>
      <c r="P54" s="24">
        <v>1.068464968548835</v>
      </c>
      <c r="Q54" s="24">
        <v>1.0729639028495981</v>
      </c>
      <c r="R54" s="25">
        <v>1.0775191461977129</v>
      </c>
    </row>
    <row r="55" spans="1:18" x14ac:dyDescent="0.25">
      <c r="A55" s="23">
        <v>15</v>
      </c>
      <c r="B55" s="24">
        <v>0.96650240658738817</v>
      </c>
      <c r="C55" s="24">
        <v>0.96988372430853587</v>
      </c>
      <c r="D55" s="24">
        <v>0.97330773388721348</v>
      </c>
      <c r="E55" s="24">
        <v>0.97677470525063903</v>
      </c>
      <c r="F55" s="24">
        <v>0.98028490832603032</v>
      </c>
      <c r="G55" s="24">
        <v>0.9838386130406056</v>
      </c>
      <c r="H55" s="24">
        <v>0.98743608932158289</v>
      </c>
      <c r="I55" s="24">
        <v>0.9910776070961802</v>
      </c>
      <c r="J55" s="24">
        <v>0.99476343629161534</v>
      </c>
      <c r="K55" s="24">
        <v>0.99849384683510656</v>
      </c>
      <c r="L55" s="24">
        <v>1.002269108653872</v>
      </c>
      <c r="M55" s="24">
        <v>1.006089493065506</v>
      </c>
      <c r="N55" s="24">
        <v>1.009955276949108</v>
      </c>
      <c r="O55" s="24">
        <v>1.013866738574156</v>
      </c>
      <c r="P55" s="24">
        <v>1.017824156210126</v>
      </c>
      <c r="Q55" s="24">
        <v>1.0218278081264951</v>
      </c>
      <c r="R55" s="25">
        <v>1.0258779725927381</v>
      </c>
    </row>
    <row r="56" spans="1:18" x14ac:dyDescent="0.25">
      <c r="A56" s="23">
        <v>15.5</v>
      </c>
      <c r="B56" s="24">
        <v>0.93040075668285027</v>
      </c>
      <c r="C56" s="24">
        <v>0.93354867030819644</v>
      </c>
      <c r="D56" s="24">
        <v>0.93673080545382725</v>
      </c>
      <c r="E56" s="24">
        <v>0.93994740414435463</v>
      </c>
      <c r="F56" s="24">
        <v>0.94319870840438935</v>
      </c>
      <c r="G56" s="24">
        <v>0.94648496025854356</v>
      </c>
      <c r="H56" s="24">
        <v>0.9498064017314285</v>
      </c>
      <c r="I56" s="24">
        <v>0.95316327484765573</v>
      </c>
      <c r="J56" s="24">
        <v>0.95655582163183661</v>
      </c>
      <c r="K56" s="24">
        <v>0.95998428410858294</v>
      </c>
      <c r="L56" s="24">
        <v>0.96344890430250618</v>
      </c>
      <c r="M56" s="24">
        <v>0.96694992562859383</v>
      </c>
      <c r="N56" s="24">
        <v>0.97048759706333998</v>
      </c>
      <c r="O56" s="24">
        <v>0.97406216897361453</v>
      </c>
      <c r="P56" s="24">
        <v>0.97767389172628683</v>
      </c>
      <c r="Q56" s="24">
        <v>0.98132301568822788</v>
      </c>
      <c r="R56" s="25">
        <v>0.98500979122630672</v>
      </c>
    </row>
    <row r="57" spans="1:18" x14ac:dyDescent="0.25">
      <c r="A57" s="23">
        <v>16</v>
      </c>
      <c r="B57" s="24">
        <v>0.90090279948007201</v>
      </c>
      <c r="C57" s="24">
        <v>0.90392904122550588</v>
      </c>
      <c r="D57" s="24">
        <v>0.90698196967772005</v>
      </c>
      <c r="E57" s="24">
        <v>0.91006179895871953</v>
      </c>
      <c r="F57" s="24">
        <v>0.91316874319050878</v>
      </c>
      <c r="G57" s="24">
        <v>0.91630301649509305</v>
      </c>
      <c r="H57" s="24">
        <v>0.91946483299447657</v>
      </c>
      <c r="I57" s="24">
        <v>0.92265440681066513</v>
      </c>
      <c r="J57" s="24">
        <v>0.92587195206566253</v>
      </c>
      <c r="K57" s="24">
        <v>0.92911768288147445</v>
      </c>
      <c r="L57" s="24">
        <v>0.93239181338010546</v>
      </c>
      <c r="M57" s="24">
        <v>0.93569455907393673</v>
      </c>
      <c r="N57" s="24">
        <v>0.93902614103685544</v>
      </c>
      <c r="O57" s="24">
        <v>0.94238678173312473</v>
      </c>
      <c r="P57" s="24">
        <v>0.94577670362700861</v>
      </c>
      <c r="Q57" s="24">
        <v>0.94919612918277019</v>
      </c>
      <c r="R57" s="25">
        <v>0.95264528086467304</v>
      </c>
    </row>
    <row r="58" spans="1:18" x14ac:dyDescent="0.25">
      <c r="A58" s="23">
        <v>16.5</v>
      </c>
      <c r="B58" s="24">
        <v>0.87626310428116994</v>
      </c>
      <c r="C58" s="24">
        <v>0.87926348148086453</v>
      </c>
      <c r="D58" s="24">
        <v>0.88228394609757521</v>
      </c>
      <c r="E58" s="24">
        <v>0.88532468435070089</v>
      </c>
      <c r="F58" s="24">
        <v>0.88838588245963912</v>
      </c>
      <c r="G58" s="24">
        <v>0.89146772664378837</v>
      </c>
      <c r="H58" s="24">
        <v>0.89457040312254676</v>
      </c>
      <c r="I58" s="24">
        <v>0.89769409811531264</v>
      </c>
      <c r="J58" s="24">
        <v>0.90083899784148369</v>
      </c>
      <c r="K58" s="24">
        <v>0.90400528852045836</v>
      </c>
      <c r="L58" s="24">
        <v>0.907193156371635</v>
      </c>
      <c r="M58" s="24">
        <v>0.91040278900478766</v>
      </c>
      <c r="N58" s="24">
        <v>0.91363437959119753</v>
      </c>
      <c r="O58" s="24">
        <v>0.91688812269252107</v>
      </c>
      <c r="P58" s="24">
        <v>0.92016421287041505</v>
      </c>
      <c r="Q58" s="24">
        <v>0.92346284468653717</v>
      </c>
      <c r="R58" s="25">
        <v>0.92678421270254363</v>
      </c>
    </row>
    <row r="59" spans="1:18" x14ac:dyDescent="0.25">
      <c r="A59" s="23">
        <v>17</v>
      </c>
      <c r="B59" s="24">
        <v>0.85500533281684654</v>
      </c>
      <c r="C59" s="24">
        <v>0.8580597279232629</v>
      </c>
      <c r="D59" s="24">
        <v>0.86112854668067118</v>
      </c>
      <c r="E59" s="24">
        <v>0.86421194740586305</v>
      </c>
      <c r="F59" s="24">
        <v>0.86731008841562984</v>
      </c>
      <c r="G59" s="24">
        <v>0.8704231280267638</v>
      </c>
      <c r="H59" s="24">
        <v>0.87355122455605605</v>
      </c>
      <c r="I59" s="24">
        <v>0.87669453632029859</v>
      </c>
      <c r="J59" s="24">
        <v>0.87985322163628266</v>
      </c>
      <c r="K59" s="24">
        <v>0.88302743882080015</v>
      </c>
      <c r="L59" s="24">
        <v>0.88621734619064285</v>
      </c>
      <c r="M59" s="24">
        <v>0.88942310345297815</v>
      </c>
      <c r="N59" s="24">
        <v>0.89264487587648078</v>
      </c>
      <c r="O59" s="24">
        <v>0.89588283012020098</v>
      </c>
      <c r="P59" s="24">
        <v>0.8991371328431883</v>
      </c>
      <c r="Q59" s="24">
        <v>0.9024079507044942</v>
      </c>
      <c r="R59" s="25">
        <v>0.90569545036316823</v>
      </c>
    </row>
    <row r="60" spans="1:18" x14ac:dyDescent="0.25">
      <c r="A60" s="23">
        <v>17.5</v>
      </c>
      <c r="B60" s="24">
        <v>0.83592223924624431</v>
      </c>
      <c r="C60" s="24">
        <v>0.83909460983012951</v>
      </c>
      <c r="D60" s="24">
        <v>0.84227667582272248</v>
      </c>
      <c r="E60" s="24">
        <v>0.8454685676382081</v>
      </c>
      <c r="F60" s="24">
        <v>0.84867041569077184</v>
      </c>
      <c r="G60" s="24">
        <v>0.85188235039459859</v>
      </c>
      <c r="H60" s="24">
        <v>0.85510450216387357</v>
      </c>
      <c r="I60" s="24">
        <v>0.85833700141278224</v>
      </c>
      <c r="J60" s="24">
        <v>0.86157997855550894</v>
      </c>
      <c r="K60" s="24">
        <v>0.86483356400623956</v>
      </c>
      <c r="L60" s="24">
        <v>0.86809788817915901</v>
      </c>
      <c r="M60" s="24">
        <v>0.87137308287882898</v>
      </c>
      <c r="N60" s="24">
        <v>0.87465928547131666</v>
      </c>
      <c r="O60" s="24">
        <v>0.87795663471306573</v>
      </c>
      <c r="P60" s="24">
        <v>0.88126526936052008</v>
      </c>
      <c r="Q60" s="24">
        <v>0.88458532817012314</v>
      </c>
      <c r="R60" s="25">
        <v>0.88791694989831871</v>
      </c>
    </row>
    <row r="61" spans="1:18" x14ac:dyDescent="0.25">
      <c r="A61" s="26">
        <v>18</v>
      </c>
      <c r="B61" s="27">
        <v>0.81807567015707483</v>
      </c>
      <c r="C61" s="27">
        <v>0.82141404890746472</v>
      </c>
      <c r="D61" s="27">
        <v>0.82475833034801826</v>
      </c>
      <c r="E61" s="27">
        <v>0.82810861699031468</v>
      </c>
      <c r="F61" s="27">
        <v>0.83146501134593198</v>
      </c>
      <c r="G61" s="27">
        <v>0.8348276159264495</v>
      </c>
      <c r="H61" s="27">
        <v>0.83819653324344467</v>
      </c>
      <c r="I61" s="27">
        <v>0.8415718658084973</v>
      </c>
      <c r="J61" s="27">
        <v>0.84495371613318515</v>
      </c>
      <c r="K61" s="27">
        <v>0.84834218672908712</v>
      </c>
      <c r="L61" s="27">
        <v>0.85173738010778166</v>
      </c>
      <c r="M61" s="27">
        <v>0.85513940017122403</v>
      </c>
      <c r="N61" s="27">
        <v>0.8585483563828743</v>
      </c>
      <c r="O61" s="27">
        <v>0.86196435959657047</v>
      </c>
      <c r="P61" s="27">
        <v>0.86538752066614855</v>
      </c>
      <c r="Q61" s="27">
        <v>0.86881795044544663</v>
      </c>
      <c r="R61" s="28">
        <v>0.87225575978830083</v>
      </c>
    </row>
    <row r="64" spans="1:18" ht="28.9" customHeight="1" x14ac:dyDescent="0.5">
      <c r="A64" s="1" t="s">
        <v>13</v>
      </c>
      <c r="B64" s="1"/>
    </row>
    <row r="65" spans="1:34" x14ac:dyDescent="0.25">
      <c r="A65" s="17" t="s">
        <v>10</v>
      </c>
      <c r="B65" s="18" t="s">
        <v>14</v>
      </c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9"/>
    </row>
    <row r="66" spans="1:34" x14ac:dyDescent="0.25">
      <c r="A66" s="20" t="s">
        <v>12</v>
      </c>
      <c r="B66" s="21">
        <v>-120</v>
      </c>
      <c r="C66" s="21">
        <v>-114</v>
      </c>
      <c r="D66" s="21">
        <v>-108</v>
      </c>
      <c r="E66" s="21">
        <v>-101</v>
      </c>
      <c r="F66" s="21">
        <v>-95</v>
      </c>
      <c r="G66" s="21">
        <v>-89</v>
      </c>
      <c r="H66" s="21">
        <v>-83</v>
      </c>
      <c r="I66" s="21">
        <v>-76</v>
      </c>
      <c r="J66" s="21">
        <v>-70</v>
      </c>
      <c r="K66" s="21">
        <v>-64</v>
      </c>
      <c r="L66" s="21">
        <v>-58</v>
      </c>
      <c r="M66" s="21">
        <v>-51</v>
      </c>
      <c r="N66" s="21">
        <v>-45</v>
      </c>
      <c r="O66" s="21">
        <v>-39</v>
      </c>
      <c r="P66" s="21">
        <v>-33</v>
      </c>
      <c r="Q66" s="21">
        <v>-26</v>
      </c>
      <c r="R66" s="21">
        <v>-20</v>
      </c>
      <c r="S66" s="21">
        <v>-14</v>
      </c>
      <c r="T66" s="21">
        <v>-8</v>
      </c>
      <c r="U66" s="21">
        <v>-1</v>
      </c>
      <c r="V66" s="21">
        <v>5</v>
      </c>
      <c r="W66" s="21">
        <v>11</v>
      </c>
      <c r="X66" s="21">
        <v>18</v>
      </c>
      <c r="Y66" s="21">
        <v>24</v>
      </c>
      <c r="Z66" s="21">
        <v>30</v>
      </c>
      <c r="AA66" s="21">
        <v>36</v>
      </c>
      <c r="AB66" s="21">
        <v>43</v>
      </c>
      <c r="AC66" s="21">
        <v>49</v>
      </c>
      <c r="AD66" s="21">
        <v>55</v>
      </c>
      <c r="AE66" s="21">
        <v>61</v>
      </c>
      <c r="AF66" s="21">
        <v>68</v>
      </c>
      <c r="AG66" s="21">
        <v>74</v>
      </c>
      <c r="AH66" s="22">
        <v>80</v>
      </c>
    </row>
    <row r="67" spans="1:34" x14ac:dyDescent="0.25">
      <c r="A67" s="23">
        <v>4.5</v>
      </c>
      <c r="B67" s="24">
        <v>7.8343224204255009</v>
      </c>
      <c r="C67" s="24">
        <v>7.8968556032885546</v>
      </c>
      <c r="D67" s="24">
        <v>7.959988726525804</v>
      </c>
      <c r="E67" s="24">
        <v>8.03440421032359</v>
      </c>
      <c r="F67" s="24">
        <v>8.0988421310302208</v>
      </c>
      <c r="G67" s="24">
        <v>8.1638845505505149</v>
      </c>
      <c r="H67" s="24">
        <v>8.2295329190127919</v>
      </c>
      <c r="I67" s="24">
        <v>8.3068904689919894</v>
      </c>
      <c r="J67" s="24">
        <v>8.3738567016125174</v>
      </c>
      <c r="K67" s="24">
        <v>8.4414334752832954</v>
      </c>
      <c r="L67" s="24">
        <v>8.5096222401437771</v>
      </c>
      <c r="M67" s="24">
        <v>8.5899512226506403</v>
      </c>
      <c r="N67" s="24">
        <v>8.6594709445958795</v>
      </c>
      <c r="O67" s="24">
        <v>8.7296072618578222</v>
      </c>
      <c r="P67" s="24">
        <v>8.8003616389739587</v>
      </c>
      <c r="Q67" s="24">
        <v>8.8836915251200157</v>
      </c>
      <c r="R67" s="24">
        <v>8.9557900561355606</v>
      </c>
      <c r="S67" s="24">
        <v>9.0285112847425211</v>
      </c>
      <c r="T67" s="24">
        <v>9.1018566754894987</v>
      </c>
      <c r="U67" s="24">
        <v>9.1882171234827794</v>
      </c>
      <c r="V67" s="24">
        <v>9.2629198911388251</v>
      </c>
      <c r="W67" s="24">
        <v>9.338251470696088</v>
      </c>
      <c r="X67" s="24">
        <v>9.4269350349671832</v>
      </c>
      <c r="Y67" s="24">
        <v>9.503634113954547</v>
      </c>
      <c r="Z67" s="24">
        <v>9.5809666882180675</v>
      </c>
      <c r="AA67" s="24">
        <v>9.6589342367217679</v>
      </c>
      <c r="AB67" s="24">
        <v>9.7507008866228499</v>
      </c>
      <c r="AC67" s="24">
        <v>9.8300492863151696</v>
      </c>
      <c r="AD67" s="24">
        <v>9.9100373450241186</v>
      </c>
      <c r="AE67" s="24">
        <v>9.9906665523472977</v>
      </c>
      <c r="AF67" s="24">
        <v>10.085546293811509</v>
      </c>
      <c r="AG67" s="24">
        <v>10.167569779562591</v>
      </c>
      <c r="AH67" s="25">
        <v>10.25023914295169</v>
      </c>
    </row>
    <row r="68" spans="1:34" x14ac:dyDescent="0.25">
      <c r="A68" s="23">
        <v>5</v>
      </c>
      <c r="B68" s="24">
        <v>6.921625967038457</v>
      </c>
      <c r="C68" s="24">
        <v>6.977445448759787</v>
      </c>
      <c r="D68" s="24">
        <v>7.033825339609904</v>
      </c>
      <c r="E68" s="24">
        <v>7.1003120248627303</v>
      </c>
      <c r="F68" s="24">
        <v>7.1579108967438678</v>
      </c>
      <c r="G68" s="24">
        <v>7.2160745835102027</v>
      </c>
      <c r="H68" s="24">
        <v>7.2748044870743396</v>
      </c>
      <c r="I68" s="24">
        <v>7.3440402133320202</v>
      </c>
      <c r="J68" s="24">
        <v>7.4040017293353859</v>
      </c>
      <c r="K68" s="24">
        <v>7.464533901561766</v>
      </c>
      <c r="L68" s="24">
        <v>7.5256381319349073</v>
      </c>
      <c r="M68" s="24">
        <v>7.5976512889524619</v>
      </c>
      <c r="N68" s="24">
        <v>7.6599997894106693</v>
      </c>
      <c r="O68" s="24">
        <v>7.7229247994595829</v>
      </c>
      <c r="P68" s="24">
        <v>7.7864277354209781</v>
      </c>
      <c r="Q68" s="24">
        <v>7.8612468177187038</v>
      </c>
      <c r="R68" s="24">
        <v>7.9260067852991556</v>
      </c>
      <c r="S68" s="24">
        <v>7.9913491638462544</v>
      </c>
      <c r="T68" s="24">
        <v>8.057275369692892</v>
      </c>
      <c r="U68" s="24">
        <v>8.1349290588875931</v>
      </c>
      <c r="V68" s="24">
        <v>8.2021250840822848</v>
      </c>
      <c r="W68" s="24">
        <v>8.2699094336546555</v>
      </c>
      <c r="X68" s="24">
        <v>8.3497366602207634</v>
      </c>
      <c r="Y68" s="24">
        <v>8.4188006208489146</v>
      </c>
      <c r="Z68" s="24">
        <v>8.488457436546625</v>
      </c>
      <c r="AA68" s="24">
        <v>8.558708538062211</v>
      </c>
      <c r="AB68" s="24">
        <v>8.6414211765074889</v>
      </c>
      <c r="AC68" s="24">
        <v>8.7129648055567106</v>
      </c>
      <c r="AD68" s="24">
        <v>8.7851072525171894</v>
      </c>
      <c r="AE68" s="24">
        <v>8.8578499587708333</v>
      </c>
      <c r="AF68" s="24">
        <v>8.9434770384371891</v>
      </c>
      <c r="AG68" s="24">
        <v>9.0175252641830852</v>
      </c>
      <c r="AH68" s="25">
        <v>9.0921783255628661</v>
      </c>
    </row>
    <row r="69" spans="1:34" x14ac:dyDescent="0.25">
      <c r="A69" s="23">
        <v>5.5</v>
      </c>
      <c r="B69" s="24">
        <v>6.103920545553124</v>
      </c>
      <c r="C69" s="24">
        <v>6.1535348809900947</v>
      </c>
      <c r="D69" s="24">
        <v>6.2036714414646337</v>
      </c>
      <c r="E69" s="24">
        <v>6.2628259165058537</v>
      </c>
      <c r="F69" s="24">
        <v>6.3140985604071176</v>
      </c>
      <c r="G69" s="24">
        <v>6.3658976824192957</v>
      </c>
      <c r="H69" s="24">
        <v>6.4182246362392927</v>
      </c>
      <c r="I69" s="24">
        <v>6.479941675774989</v>
      </c>
      <c r="J69" s="24">
        <v>6.5334169091492544</v>
      </c>
      <c r="K69" s="24">
        <v>6.5874242610734859</v>
      </c>
      <c r="L69" s="24">
        <v>6.641965085255725</v>
      </c>
      <c r="M69" s="24">
        <v>6.7062721024496836</v>
      </c>
      <c r="N69" s="24">
        <v>6.761973428551368</v>
      </c>
      <c r="O69" s="24">
        <v>6.8182125256719406</v>
      </c>
      <c r="P69" s="24">
        <v>6.8749907619174744</v>
      </c>
      <c r="Q69" s="24">
        <v>6.9419152746987649</v>
      </c>
      <c r="R69" s="24">
        <v>6.9998663391170721</v>
      </c>
      <c r="S69" s="24">
        <v>7.0583608750314397</v>
      </c>
      <c r="T69" s="24">
        <v>7.1174002505590579</v>
      </c>
      <c r="U69" s="24">
        <v>7.1869699639532536</v>
      </c>
      <c r="V69" s="24">
        <v>7.2471945201019823</v>
      </c>
      <c r="W69" s="24">
        <v>7.3079682602590337</v>
      </c>
      <c r="X69" s="24">
        <v>7.3795669091045344</v>
      </c>
      <c r="Y69" s="24">
        <v>7.4415352907771224</v>
      </c>
      <c r="Z69" s="24">
        <v>7.5040572344668517</v>
      </c>
      <c r="AA69" s="24">
        <v>7.5671341227063342</v>
      </c>
      <c r="AB69" s="24">
        <v>7.6414270583463653</v>
      </c>
      <c r="AC69" s="24">
        <v>7.7057110692985766</v>
      </c>
      <c r="AD69" s="24">
        <v>7.7705544042108574</v>
      </c>
      <c r="AE69" s="24">
        <v>7.8359584562494176</v>
      </c>
      <c r="AF69" s="24">
        <v>7.9129737314346658</v>
      </c>
      <c r="AG69" s="24">
        <v>7.9795974628639019</v>
      </c>
      <c r="AH69" s="25">
        <v>8.0467863350770745</v>
      </c>
    </row>
    <row r="70" spans="1:34" x14ac:dyDescent="0.25">
      <c r="A70" s="23">
        <v>6</v>
      </c>
      <c r="B70" s="24">
        <v>5.3741919814338877</v>
      </c>
      <c r="C70" s="24">
        <v>5.4180906155858111</v>
      </c>
      <c r="D70" s="24">
        <v>5.4624746378382678</v>
      </c>
      <c r="E70" s="24">
        <v>5.5148711961668306</v>
      </c>
      <c r="F70" s="24">
        <v>5.5603113230757906</v>
      </c>
      <c r="G70" s="24">
        <v>5.6062409384755671</v>
      </c>
      <c r="H70" s="24">
        <v>5.6526613478473591</v>
      </c>
      <c r="I70" s="24">
        <v>5.7074405428262018</v>
      </c>
      <c r="J70" s="24">
        <v>5.7549288177013773</v>
      </c>
      <c r="K70" s="24">
        <v>5.8029120206076543</v>
      </c>
      <c r="L70" s="24">
        <v>5.8513914570373684</v>
      </c>
      <c r="M70" s="24">
        <v>5.9085797252390497</v>
      </c>
      <c r="N70" s="24">
        <v>5.9581388142566611</v>
      </c>
      <c r="O70" s="24">
        <v>6.0081982828755294</v>
      </c>
      <c r="P70" s="24">
        <v>6.0587594509860203</v>
      </c>
      <c r="Q70" s="24">
        <v>6.1183833337483771</v>
      </c>
      <c r="R70" s="24">
        <v>6.1700360454194296</v>
      </c>
      <c r="S70" s="24">
        <v>6.2221946362701459</v>
      </c>
      <c r="T70" s="24">
        <v>6.2748604262020056</v>
      </c>
      <c r="U70" s="24">
        <v>6.33694665195938</v>
      </c>
      <c r="V70" s="24">
        <v>6.3907159026194771</v>
      </c>
      <c r="W70" s="24">
        <v>6.4449965440727306</v>
      </c>
      <c r="X70" s="24">
        <v>6.5089720803475961</v>
      </c>
      <c r="Y70" s="24">
        <v>6.5643653126102066</v>
      </c>
      <c r="Z70" s="24">
        <v>6.6202741609917277</v>
      </c>
      <c r="AA70" s="24">
        <v>6.6766999598090706</v>
      </c>
      <c r="AB70" s="24">
        <v>6.7431852064600157</v>
      </c>
      <c r="AC70" s="24">
        <v>6.8007356420032448</v>
      </c>
      <c r="AD70" s="24">
        <v>6.8588072547095464</v>
      </c>
      <c r="AE70" s="24">
        <v>6.9174013895294264</v>
      </c>
      <c r="AF70" s="24">
        <v>6.9864234227159043</v>
      </c>
      <c r="AG70" s="24">
        <v>7.0461543156589563</v>
      </c>
      <c r="AH70" s="25">
        <v>7.1064120016901793</v>
      </c>
    </row>
    <row r="71" spans="1:34" x14ac:dyDescent="0.25">
      <c r="A71" s="23">
        <v>6.5</v>
      </c>
      <c r="B71" s="24">
        <v>4.7256951925736557</v>
      </c>
      <c r="C71" s="24">
        <v>4.7643484605817834</v>
      </c>
      <c r="D71" s="24">
        <v>4.8034516269076004</v>
      </c>
      <c r="E71" s="24">
        <v>4.849642267188063</v>
      </c>
      <c r="F71" s="24">
        <v>4.8897244782342257</v>
      </c>
      <c r="G71" s="24">
        <v>4.930260535305294</v>
      </c>
      <c r="H71" s="24">
        <v>4.9712516956667674</v>
      </c>
      <c r="I71" s="24">
        <v>5.0196515934194936</v>
      </c>
      <c r="J71" s="24">
        <v>5.0616331240675301</v>
      </c>
      <c r="K71" s="24">
        <v>5.1040737393819882</v>
      </c>
      <c r="L71" s="24">
        <v>5.1469746966395027</v>
      </c>
      <c r="M71" s="24">
        <v>5.1976093118458246</v>
      </c>
      <c r="N71" s="24">
        <v>5.2415119911937547</v>
      </c>
      <c r="O71" s="24">
        <v>5.2858790058794973</v>
      </c>
      <c r="P71" s="24">
        <v>5.3307116275777107</v>
      </c>
      <c r="Q71" s="24">
        <v>5.3836065249842324</v>
      </c>
      <c r="R71" s="24">
        <v>5.4294523244648678</v>
      </c>
      <c r="S71" s="24">
        <v>5.4757677579629496</v>
      </c>
      <c r="T71" s="24">
        <v>5.522554097164261</v>
      </c>
      <c r="U71" s="24">
        <v>5.5777350286140974</v>
      </c>
      <c r="V71" s="24">
        <v>5.6255460274848383</v>
      </c>
      <c r="W71" s="24">
        <v>5.6738319710877549</v>
      </c>
      <c r="X71" s="24">
        <v>5.7307675651075707</v>
      </c>
      <c r="Y71" s="24">
        <v>5.7800869676477369</v>
      </c>
      <c r="Z71" s="24">
        <v>5.8298853875627694</v>
      </c>
      <c r="AA71" s="24">
        <v>5.8801641109538751</v>
      </c>
      <c r="AB71" s="24">
        <v>5.9394313875974989</v>
      </c>
      <c r="AC71" s="24">
        <v>5.9907551805617194</v>
      </c>
      <c r="AD71" s="24">
        <v>6.0425633510462013</v>
      </c>
      <c r="AE71" s="24">
        <v>6.0948571957857451</v>
      </c>
      <c r="AF71" s="24">
        <v>6.1564822546214</v>
      </c>
      <c r="AG71" s="24">
        <v>6.2098328550506814</v>
      </c>
      <c r="AH71" s="25">
        <v>6.2636732480265556</v>
      </c>
    </row>
    <row r="72" spans="1:34" x14ac:dyDescent="0.25">
      <c r="A72" s="23">
        <v>7</v>
      </c>
      <c r="B72" s="24">
        <v>4.1519541892938436</v>
      </c>
      <c r="C72" s="24">
        <v>4.1858133164413758</v>
      </c>
      <c r="D72" s="24">
        <v>4.2200881992779369</v>
      </c>
      <c r="E72" s="24">
        <v>4.2606026253404563</v>
      </c>
      <c r="F72" s="24">
        <v>4.2957824117952752</v>
      </c>
      <c r="G72" s="24">
        <v>4.3313817489632767</v>
      </c>
      <c r="H72" s="24">
        <v>4.3674018458942543</v>
      </c>
      <c r="I72" s="24">
        <v>4.4099586989172046</v>
      </c>
      <c r="J72" s="24">
        <v>4.446894589751996</v>
      </c>
      <c r="K72" s="24">
        <v>4.4842550690427183</v>
      </c>
      <c r="L72" s="24">
        <v>4.522041345850301</v>
      </c>
      <c r="M72" s="24">
        <v>4.566665109223786</v>
      </c>
      <c r="N72" s="24">
        <v>4.605378096458371</v>
      </c>
      <c r="O72" s="24">
        <v>4.6445207219215119</v>
      </c>
      <c r="P72" s="24">
        <v>4.6840942090721613</v>
      </c>
      <c r="Q72" s="24">
        <v>4.7308094709515531</v>
      </c>
      <c r="R72" s="24">
        <v>4.7713206889405466</v>
      </c>
      <c r="S72" s="24">
        <v>4.8122666429389636</v>
      </c>
      <c r="T72" s="24">
        <v>4.8536485564168794</v>
      </c>
      <c r="U72" s="24">
        <v>4.9024800920540601</v>
      </c>
      <c r="V72" s="24">
        <v>4.944810782976667</v>
      </c>
      <c r="W72" s="24">
        <v>4.9875813197246561</v>
      </c>
      <c r="X72" s="24">
        <v>5.0380378469706013</v>
      </c>
      <c r="Y72" s="24">
        <v>5.0817656296178004</v>
      </c>
      <c r="Z72" s="24">
        <v>5.1259371780500054</v>
      </c>
      <c r="AA72" s="24">
        <v>5.1705537301527214</v>
      </c>
      <c r="AB72" s="24">
        <v>5.2231704609363874</v>
      </c>
      <c r="AC72" s="24">
        <v>5.2687554342935146</v>
      </c>
      <c r="AD72" s="24">
        <v>5.314789332682281</v>
      </c>
      <c r="AE72" s="24">
        <v>5.3612734046217803</v>
      </c>
      <c r="AF72" s="24">
        <v>5.4160754619201574</v>
      </c>
      <c r="AG72" s="24">
        <v>5.4635392059500276</v>
      </c>
      <c r="AH72" s="25">
        <v>5.5114570891390988</v>
      </c>
    </row>
    <row r="73" spans="1:34" x14ac:dyDescent="0.25">
      <c r="A73" s="23">
        <v>7.5</v>
      </c>
      <c r="B73" s="24">
        <v>3.6467620743443812</v>
      </c>
      <c r="C73" s="24">
        <v>3.6762591760564618</v>
      </c>
      <c r="D73" s="24">
        <v>3.7061392379830949</v>
      </c>
      <c r="E73" s="24">
        <v>3.7414848588234282</v>
      </c>
      <c r="F73" s="24">
        <v>3.7721986021003051</v>
      </c>
      <c r="G73" s="24">
        <v>3.8032989479328241</v>
      </c>
      <c r="H73" s="24">
        <v>3.8347870571550762</v>
      </c>
      <c r="I73" s="24">
        <v>3.8720148231101912</v>
      </c>
      <c r="J73" s="24">
        <v>3.9043470686875792</v>
      </c>
      <c r="K73" s="24">
        <v>3.937070753664591</v>
      </c>
      <c r="L73" s="24">
        <v>3.9701870388864542</v>
      </c>
      <c r="M73" s="24">
        <v>4.0093204567552201</v>
      </c>
      <c r="N73" s="24">
        <v>4.0432913595747468</v>
      </c>
      <c r="O73" s="24">
        <v>4.0776585506677518</v>
      </c>
      <c r="P73" s="24">
        <v>4.1124232052774889</v>
      </c>
      <c r="Q73" s="24">
        <v>4.1534858866240523</v>
      </c>
      <c r="R73" s="24">
        <v>4.1891157439621303</v>
      </c>
      <c r="S73" s="24">
        <v>4.2251467864557899</v>
      </c>
      <c r="T73" s="24">
        <v>4.2615801893594023</v>
      </c>
      <c r="U73" s="24">
        <v>4.3045959328444123</v>
      </c>
      <c r="V73" s="24">
        <v>4.3419051498020487</v>
      </c>
      <c r="W73" s="24">
        <v>4.3796204608324603</v>
      </c>
      <c r="X73" s="24">
        <v>4.4241365019513221</v>
      </c>
      <c r="Y73" s="24">
        <v>4.4627357646769701</v>
      </c>
      <c r="Z73" s="24">
        <v>4.5017448887519578</v>
      </c>
      <c r="AA73" s="24">
        <v>4.5411650638460799</v>
      </c>
      <c r="AB73" s="24">
        <v>4.587676378082751</v>
      </c>
      <c r="AC73" s="24">
        <v>4.6279912449466512</v>
      </c>
      <c r="AD73" s="24">
        <v>4.6687209315077487</v>
      </c>
      <c r="AE73" s="24">
        <v>4.7098666380694354</v>
      </c>
      <c r="AF73" s="24">
        <v>4.7583973718096786</v>
      </c>
      <c r="AG73" s="24">
        <v>4.8004485856964472</v>
      </c>
      <c r="AH73" s="25">
        <v>4.8429196325092017</v>
      </c>
    </row>
    <row r="74" spans="1:34" x14ac:dyDescent="0.25">
      <c r="A74" s="23">
        <v>8</v>
      </c>
      <c r="B74" s="24">
        <v>3.2041810429037301</v>
      </c>
      <c r="C74" s="24">
        <v>3.2297291247474482</v>
      </c>
      <c r="D74" s="24">
        <v>3.2556287184854269</v>
      </c>
      <c r="E74" s="24">
        <v>3.286290648264933</v>
      </c>
      <c r="F74" s="24">
        <v>3.3129556199192098</v>
      </c>
      <c r="G74" s="24">
        <v>3.339975593125776</v>
      </c>
      <c r="H74" s="24">
        <v>3.367351680503019</v>
      </c>
      <c r="I74" s="24">
        <v>3.3997420222178381</v>
      </c>
      <c r="J74" s="24">
        <v>3.4278935072356091</v>
      </c>
      <c r="K74" s="24">
        <v>3.4564046297508821</v>
      </c>
      <c r="L74" s="24">
        <v>3.4852765023931811</v>
      </c>
      <c r="M74" s="24">
        <v>3.5194177862509539</v>
      </c>
      <c r="N74" s="24">
        <v>3.5490751024956442</v>
      </c>
      <c r="O74" s="24">
        <v>3.5790967042129269</v>
      </c>
      <c r="P74" s="24">
        <v>3.609483718430349</v>
      </c>
      <c r="Q74" s="24">
        <v>3.6453985794039871</v>
      </c>
      <c r="R74" s="24">
        <v>3.676581187073817</v>
      </c>
      <c r="S74" s="24">
        <v>3.7081327761995722</v>
      </c>
      <c r="T74" s="24">
        <v>3.74005447381992</v>
      </c>
      <c r="U74" s="24">
        <v>3.7777657339788462</v>
      </c>
      <c r="V74" s="24">
        <v>3.8104932010966239</v>
      </c>
      <c r="W74" s="24">
        <v>3.8435943576887528</v>
      </c>
      <c r="X74" s="24">
        <v>3.8826861984929142</v>
      </c>
      <c r="Y74" s="24">
        <v>3.9166009314103798</v>
      </c>
      <c r="Z74" s="24">
        <v>3.9508929683957001</v>
      </c>
      <c r="AA74" s="24">
        <v>3.985563450902962</v>
      </c>
      <c r="AB74" s="24">
        <v>4.0264921830712099</v>
      </c>
      <c r="AC74" s="24">
        <v>4.0619865466976881</v>
      </c>
      <c r="AD74" s="24">
        <v>4.0978629718411117</v>
      </c>
      <c r="AE74" s="24">
        <v>4.1341226105891664</v>
      </c>
      <c r="AF74" s="24">
        <v>4.1769114039160318</v>
      </c>
      <c r="AG74" s="24">
        <v>4.2140053040579382</v>
      </c>
      <c r="AH74" s="25">
        <v>4.251486078046816</v>
      </c>
    </row>
    <row r="75" spans="1:34" x14ac:dyDescent="0.25">
      <c r="A75" s="23">
        <v>8.5</v>
      </c>
      <c r="B75" s="24">
        <v>2.8185423825788609</v>
      </c>
      <c r="C75" s="24">
        <v>2.8405353402632461</v>
      </c>
      <c r="D75" s="24">
        <v>2.862849708675788</v>
      </c>
      <c r="E75" s="24">
        <v>2.889290766721428</v>
      </c>
      <c r="F75" s="24">
        <v>2.912305128450392</v>
      </c>
      <c r="G75" s="24">
        <v>2.935644237882479</v>
      </c>
      <c r="H75" s="24">
        <v>2.95930915942037</v>
      </c>
      <c r="I75" s="24">
        <v>2.9873314448880368</v>
      </c>
      <c r="J75" s="24">
        <v>3.0117059441859171</v>
      </c>
      <c r="K75" s="24">
        <v>3.036409626233366</v>
      </c>
      <c r="L75" s="24">
        <v>3.0614435554442019</v>
      </c>
      <c r="M75" s="24">
        <v>3.091068621950305</v>
      </c>
      <c r="N75" s="24">
        <v>3.1168217396023321</v>
      </c>
      <c r="O75" s="24">
        <v>3.1429084870802479</v>
      </c>
      <c r="P75" s="24">
        <v>3.1693299431958981</v>
      </c>
      <c r="Q75" s="24">
        <v>3.2005794491221189</v>
      </c>
      <c r="R75" s="24">
        <v>3.2277298082483119</v>
      </c>
      <c r="S75" s="24">
        <v>3.2552182922849622</v>
      </c>
      <c r="T75" s="24">
        <v>3.28304598005503</v>
      </c>
      <c r="U75" s="24">
        <v>3.315941770879562</v>
      </c>
      <c r="V75" s="24">
        <v>3.3445081024245331</v>
      </c>
      <c r="W75" s="24">
        <v>3.373417065999619</v>
      </c>
      <c r="X75" s="24">
        <v>3.4075786974670659</v>
      </c>
      <c r="Y75" s="24">
        <v>3.437233780831658</v>
      </c>
      <c r="Z75" s="24">
        <v>3.467234958136804</v>
      </c>
      <c r="AA75" s="24">
        <v>3.4975833226208879</v>
      </c>
      <c r="AB75" s="24">
        <v>3.533430012364879</v>
      </c>
      <c r="AC75" s="24">
        <v>3.5645343661516851</v>
      </c>
      <c r="AD75" s="24">
        <v>3.5959893704293688</v>
      </c>
      <c r="AE75" s="24">
        <v>3.627796129069913</v>
      </c>
      <c r="AF75" s="24">
        <v>3.665350070293746</v>
      </c>
      <c r="AG75" s="24">
        <v>3.697922763230987</v>
      </c>
      <c r="AH75" s="25">
        <v>3.7308507180903629</v>
      </c>
    </row>
    <row r="76" spans="1:34" x14ac:dyDescent="0.25">
      <c r="A76" s="23">
        <v>9</v>
      </c>
      <c r="B76" s="24">
        <v>2.4844464734052671</v>
      </c>
      <c r="C76" s="24">
        <v>2.5032590927812932</v>
      </c>
      <c r="D76" s="24">
        <v>2.5223643688735602</v>
      </c>
      <c r="E76" s="24">
        <v>2.545025079677897</v>
      </c>
      <c r="F76" s="24">
        <v>2.564767883320779</v>
      </c>
      <c r="G76" s="24">
        <v>2.5848065279718031</v>
      </c>
      <c r="H76" s="24">
        <v>2.6051420298179462</v>
      </c>
      <c r="I76" s="24">
        <v>2.629243332197206</v>
      </c>
      <c r="J76" s="24">
        <v>2.6502255107568682</v>
      </c>
      <c r="K76" s="24">
        <v>2.6715077644723522</v>
      </c>
      <c r="L76" s="24">
        <v>2.6930911095417711</v>
      </c>
      <c r="M76" s="24">
        <v>2.71865358052113</v>
      </c>
      <c r="N76" s="24">
        <v>2.7408927777046062</v>
      </c>
      <c r="O76" s="24">
        <v>2.7634362962214558</v>
      </c>
      <c r="P76" s="24">
        <v>2.7862851666678208</v>
      </c>
      <c r="Q76" s="24">
        <v>2.8133294880377329</v>
      </c>
      <c r="R76" s="24">
        <v>2.8368434898868462</v>
      </c>
      <c r="S76" s="24">
        <v>2.8606661072551312</v>
      </c>
      <c r="T76" s="24">
        <v>2.884798370749849</v>
      </c>
      <c r="U76" s="24">
        <v>2.9133454113972741</v>
      </c>
      <c r="V76" s="24">
        <v>2.9381521117784359</v>
      </c>
      <c r="W76" s="24">
        <v>2.963271733899663</v>
      </c>
      <c r="X76" s="24">
        <v>2.9929748521739841</v>
      </c>
      <c r="Y76" s="24">
        <v>3.0187760563829551</v>
      </c>
      <c r="Z76" s="24">
        <v>3.0448934915593662</v>
      </c>
      <c r="AA76" s="24">
        <v>3.0713282027258968</v>
      </c>
      <c r="AB76" s="24">
        <v>3.1025710948553979</v>
      </c>
      <c r="AC76" s="24">
        <v>3.129696822342229</v>
      </c>
      <c r="AD76" s="24">
        <v>3.157143136448056</v>
      </c>
      <c r="AE76" s="24">
        <v>3.1849110928291569</v>
      </c>
      <c r="AF76" s="24">
        <v>3.2177149754259111</v>
      </c>
      <c r="AG76" s="24">
        <v>3.246183457840623</v>
      </c>
      <c r="AH76" s="25">
        <v>3.2749769374068221</v>
      </c>
    </row>
    <row r="77" spans="1:34" x14ac:dyDescent="0.25">
      <c r="A77" s="23">
        <v>9.5</v>
      </c>
      <c r="B77" s="24">
        <v>2.1967627878469611</v>
      </c>
      <c r="C77" s="24">
        <v>2.2127507449075492</v>
      </c>
      <c r="D77" s="24">
        <v>2.229003951826646</v>
      </c>
      <c r="E77" s="24">
        <v>2.2483025450478422</v>
      </c>
      <c r="F77" s="24">
        <v>2.265133732585817</v>
      </c>
      <c r="G77" s="24">
        <v>2.28223320159114</v>
      </c>
      <c r="H77" s="24">
        <v>2.2996019200350828</v>
      </c>
      <c r="I77" s="24">
        <v>2.320207017650278</v>
      </c>
      <c r="J77" s="24">
        <v>2.3381624305953408</v>
      </c>
      <c r="K77" s="24">
        <v>2.35639015825666</v>
      </c>
      <c r="L77" s="24">
        <v>2.3748911686166498</v>
      </c>
      <c r="M77" s="24">
        <v>2.3968223710597938</v>
      </c>
      <c r="N77" s="24">
        <v>2.4159188160407781</v>
      </c>
      <c r="O77" s="24">
        <v>2.4352916210168059</v>
      </c>
      <c r="P77" s="24">
        <v>2.454941768368315</v>
      </c>
      <c r="Q77" s="24">
        <v>2.4782187808386258</v>
      </c>
      <c r="R77" s="24">
        <v>2.498473206819158</v>
      </c>
      <c r="S77" s="24">
        <v>2.5190080860817661</v>
      </c>
      <c r="T77" s="24">
        <v>2.5398244010180049</v>
      </c>
      <c r="U77" s="24">
        <v>2.5644671158112171</v>
      </c>
      <c r="V77" s="24">
        <v>2.585896579579511</v>
      </c>
      <c r="W77" s="24">
        <v>2.6076106019520071</v>
      </c>
      <c r="X77" s="24">
        <v>2.6333046083423932</v>
      </c>
      <c r="Y77" s="24">
        <v>2.6556385939349418</v>
      </c>
      <c r="Z77" s="24">
        <v>2.678260294676003</v>
      </c>
      <c r="AA77" s="24">
        <v>2.7011707073725519</v>
      </c>
      <c r="AB77" s="24">
        <v>2.728265751862939</v>
      </c>
      <c r="AC77" s="24">
        <v>2.7518051267314321</v>
      </c>
      <c r="AD77" s="24">
        <v>2.7756363715012249</v>
      </c>
      <c r="AE77" s="24">
        <v>2.799760493612895</v>
      </c>
      <c r="AF77" s="24">
        <v>2.8282768162241219</v>
      </c>
      <c r="AG77" s="24">
        <v>2.8530389749403828</v>
      </c>
      <c r="AH77" s="25">
        <v>2.87809721319167</v>
      </c>
    </row>
    <row r="78" spans="1:34" x14ac:dyDescent="0.25">
      <c r="A78" s="23">
        <v>10</v>
      </c>
      <c r="B78" s="24">
        <v>1.9506298907964621</v>
      </c>
      <c r="C78" s="24">
        <v>1.9641297516764771</v>
      </c>
      <c r="D78" s="24">
        <v>1.9778688027114539</v>
      </c>
      <c r="E78" s="24">
        <v>1.9942012131732749</v>
      </c>
      <c r="F78" s="24">
        <v>2.008461616729464</v>
      </c>
      <c r="G78" s="24">
        <v>2.0229640893663889</v>
      </c>
      <c r="H78" s="24">
        <v>2.0377095508396228</v>
      </c>
      <c r="I78" s="24">
        <v>2.055220927180704</v>
      </c>
      <c r="J78" s="24">
        <v>2.0704960197767268</v>
      </c>
      <c r="K78" s="24">
        <v>2.086017013803632</v>
      </c>
      <c r="L78" s="24">
        <v>2.1017848290281251</v>
      </c>
      <c r="M78" s="24">
        <v>2.120493795091182</v>
      </c>
      <c r="N78" s="24">
        <v>2.1367995462776772</v>
      </c>
      <c r="O78" s="24">
        <v>2.1533550432750732</v>
      </c>
      <c r="P78" s="24">
        <v>2.1701612202481022</v>
      </c>
      <c r="Q78" s="24">
        <v>2.1900865046411249</v>
      </c>
      <c r="R78" s="24">
        <v>2.2074390263035188</v>
      </c>
      <c r="S78" s="24">
        <v>2.22504518616508</v>
      </c>
      <c r="T78" s="24">
        <v>2.242905918401656</v>
      </c>
      <c r="U78" s="24">
        <v>2.2640664368291459</v>
      </c>
      <c r="V78" s="24">
        <v>2.282481948677459</v>
      </c>
      <c r="W78" s="24">
        <v>2.301155003148295</v>
      </c>
      <c r="X78" s="24">
        <v>2.3232670041295371</v>
      </c>
      <c r="Y78" s="24">
        <v>2.3425013217868038</v>
      </c>
      <c r="Z78" s="24">
        <v>2.3619961859278402</v>
      </c>
      <c r="AA78" s="24">
        <v>2.3817525451439199</v>
      </c>
      <c r="AB78" s="24">
        <v>2.4051333971361641</v>
      </c>
      <c r="AC78" s="24">
        <v>2.425459583209904</v>
      </c>
      <c r="AD78" s="24">
        <v>2.446050269621435</v>
      </c>
      <c r="AE78" s="24">
        <v>2.4669064155956271</v>
      </c>
      <c r="AF78" s="24">
        <v>2.4915753820284832</v>
      </c>
      <c r="AG78" s="24">
        <v>2.5130099940123212</v>
      </c>
      <c r="AH78" s="25">
        <v>2.534713115068906</v>
      </c>
    </row>
    <row r="79" spans="1:34" x14ac:dyDescent="0.25">
      <c r="A79" s="23">
        <v>10.5</v>
      </c>
      <c r="B79" s="24">
        <v>1.7414554395748161</v>
      </c>
      <c r="C79" s="24">
        <v>1.752784660551064</v>
      </c>
      <c r="D79" s="24">
        <v>1.7643283591329171</v>
      </c>
      <c r="E79" s="24">
        <v>1.778068226824731</v>
      </c>
      <c r="F79" s="24">
        <v>1.790079568664195</v>
      </c>
      <c r="G79" s="24">
        <v>1.802308114351975</v>
      </c>
      <c r="H79" s="24">
        <v>1.814754735427935</v>
      </c>
      <c r="I79" s="24">
        <v>1.829552579150449</v>
      </c>
      <c r="J79" s="24">
        <v>1.842474686804938</v>
      </c>
      <c r="K79" s="24">
        <v>1.8556176297591169</v>
      </c>
      <c r="L79" s="24">
        <v>1.868982279563991</v>
      </c>
      <c r="M79" s="24">
        <v>1.8848557465686919</v>
      </c>
      <c r="N79" s="24">
        <v>1.898703752510644</v>
      </c>
      <c r="O79" s="24">
        <v>1.91277623723354</v>
      </c>
      <c r="P79" s="24">
        <v>1.9270740866864069</v>
      </c>
      <c r="Q79" s="24">
        <v>1.9440409289900531</v>
      </c>
      <c r="R79" s="24">
        <v>1.958830108026701</v>
      </c>
      <c r="S79" s="24">
        <v>1.9738474573337881</v>
      </c>
      <c r="T79" s="24">
        <v>1.9890938628714609</v>
      </c>
      <c r="U79" s="24">
        <v>2.0071720195873248</v>
      </c>
      <c r="V79" s="24">
        <v>2.0229177543504879</v>
      </c>
      <c r="W79" s="24">
        <v>2.0388953629086801</v>
      </c>
      <c r="X79" s="24">
        <v>2.0578301701211701</v>
      </c>
      <c r="Y79" s="24">
        <v>2.0743132606662411</v>
      </c>
      <c r="Z79" s="24">
        <v>2.091031076184525</v>
      </c>
      <c r="AA79" s="24">
        <v>2.1079845170515941</v>
      </c>
      <c r="AB79" s="24">
        <v>2.1280625368522701</v>
      </c>
      <c r="AC79" s="24">
        <v>2.1455295880967831</v>
      </c>
      <c r="AD79" s="24">
        <v>2.163235117269763</v>
      </c>
      <c r="AE79" s="24">
        <v>2.1811800353803772</v>
      </c>
      <c r="AF79" s="24">
        <v>2.202419554607618</v>
      </c>
      <c r="AG79" s="24">
        <v>2.220886286967001</v>
      </c>
      <c r="AH79" s="25">
        <v>2.23959530509104</v>
      </c>
    </row>
    <row r="80" spans="1:34" x14ac:dyDescent="0.25">
      <c r="A80" s="23">
        <v>11</v>
      </c>
      <c r="B80" s="24">
        <v>1.564916183931595</v>
      </c>
      <c r="C80" s="24">
        <v>1.5743731114228301</v>
      </c>
      <c r="D80" s="24">
        <v>1.584021151124495</v>
      </c>
      <c r="E80" s="24">
        <v>1.595519821201272</v>
      </c>
      <c r="F80" s="24">
        <v>1.6055847137310211</v>
      </c>
      <c r="G80" s="24">
        <v>1.615843292030849</v>
      </c>
      <c r="H80" s="24">
        <v>1.6262963794249159</v>
      </c>
      <c r="I80" s="24">
        <v>1.638738584350014</v>
      </c>
      <c r="J80" s="24">
        <v>1.649615932612418</v>
      </c>
      <c r="K80" s="24">
        <v>1.6606903971975091</v>
      </c>
      <c r="L80" s="24">
        <v>1.6719628014405861</v>
      </c>
      <c r="M80" s="24">
        <v>1.6853652118742619</v>
      </c>
      <c r="N80" s="24">
        <v>1.6970693112635631</v>
      </c>
      <c r="O80" s="24">
        <v>1.708973969558035</v>
      </c>
      <c r="P80" s="24">
        <v>1.7210800244910029</v>
      </c>
      <c r="Q80" s="24">
        <v>1.735459415858787</v>
      </c>
      <c r="R80" s="24">
        <v>1.7480047041040181</v>
      </c>
      <c r="S80" s="24">
        <v>1.7607540418451499</v>
      </c>
      <c r="T80" s="24">
        <v>1.7737082668266271</v>
      </c>
      <c r="U80" s="24">
        <v>1.78908160165056</v>
      </c>
      <c r="V80" s="24">
        <v>1.8024826243053449</v>
      </c>
      <c r="W80" s="24">
        <v>1.8160911990818549</v>
      </c>
      <c r="X80" s="24">
        <v>1.8322313293315879</v>
      </c>
      <c r="Y80" s="24">
        <v>1.8462925237294929</v>
      </c>
      <c r="Z80" s="24">
        <v>1.860563968744243</v>
      </c>
      <c r="AA80" s="24">
        <v>1.875046516535702</v>
      </c>
      <c r="AB80" s="24">
        <v>1.8922107696169861</v>
      </c>
      <c r="AC80" s="24">
        <v>1.907153630139744</v>
      </c>
      <c r="AD80" s="24">
        <v>1.922310293335832</v>
      </c>
      <c r="AE80" s="24">
        <v>1.937681621998713</v>
      </c>
      <c r="AF80" s="24">
        <v>1.9558873081586969</v>
      </c>
      <c r="AG80" s="24">
        <v>1.9717267181435361</v>
      </c>
      <c r="AH80" s="25">
        <v>1.987783537739128</v>
      </c>
    </row>
    <row r="81" spans="1:34" x14ac:dyDescent="0.25">
      <c r="A81" s="23">
        <v>11.5</v>
      </c>
      <c r="B81" s="24">
        <v>1.416957966044869</v>
      </c>
      <c r="C81" s="24">
        <v>1.424821836611786</v>
      </c>
      <c r="D81" s="24">
        <v>1.4328548011481439</v>
      </c>
      <c r="E81" s="24">
        <v>1.4424413239304501</v>
      </c>
      <c r="F81" s="24">
        <v>1.4508432696994349</v>
      </c>
      <c r="G81" s="24">
        <v>1.4594167303144481</v>
      </c>
      <c r="H81" s="24">
        <v>1.468162480883946</v>
      </c>
      <c r="I81" s="24">
        <v>1.47858464599838</v>
      </c>
      <c r="J81" s="24">
        <v>1.487706350560094</v>
      </c>
      <c r="K81" s="24">
        <v>1.497002799621677</v>
      </c>
      <c r="L81" s="24">
        <v>1.5064747683027231</v>
      </c>
      <c r="M81" s="24">
        <v>1.51774826981831</v>
      </c>
      <c r="N81" s="24">
        <v>1.5276031914887971</v>
      </c>
      <c r="O81" s="24">
        <v>1.5376360993428679</v>
      </c>
      <c r="P81" s="24">
        <v>1.547847782898145</v>
      </c>
      <c r="Q81" s="24">
        <v>1.559988419649184</v>
      </c>
      <c r="R81" s="24">
        <v>1.5705901590792779</v>
      </c>
      <c r="S81" s="24">
        <v>1.5813731743849191</v>
      </c>
      <c r="T81" s="24">
        <v>1.5923382550948459</v>
      </c>
      <c r="U81" s="24">
        <v>1.6053620130121471</v>
      </c>
      <c r="V81" s="24">
        <v>1.616724278677274</v>
      </c>
      <c r="W81" s="24">
        <v>1.628271121945003</v>
      </c>
      <c r="X81" s="24">
        <v>1.6419767972035739</v>
      </c>
      <c r="Y81" s="24">
        <v>1.6539263165612861</v>
      </c>
      <c r="Z81" s="24">
        <v>1.6660629593336591</v>
      </c>
      <c r="AA81" s="24">
        <v>1.6783875294648529</v>
      </c>
      <c r="AB81" s="24">
        <v>1.693004786464523</v>
      </c>
      <c r="AC81" s="24">
        <v>1.70573929051494</v>
      </c>
      <c r="AD81" s="24">
        <v>1.7186642691377361</v>
      </c>
      <c r="AE81" s="24">
        <v>1.7317805369106709</v>
      </c>
      <c r="AF81" s="24">
        <v>1.747325709307358</v>
      </c>
      <c r="AG81" s="24">
        <v>1.7608592443095119</v>
      </c>
      <c r="AH81" s="25">
        <v>1.7745866599227009</v>
      </c>
    </row>
    <row r="82" spans="1:34" x14ac:dyDescent="0.25">
      <c r="A82" s="23">
        <v>12</v>
      </c>
      <c r="B82" s="24">
        <v>1.2937957205212389</v>
      </c>
      <c r="C82" s="24">
        <v>1.300326660866479</v>
      </c>
      <c r="D82" s="24">
        <v>1.30700602409436</v>
      </c>
      <c r="E82" s="24">
        <v>1.3149871550683681</v>
      </c>
      <c r="F82" s="24">
        <v>1.321990546767486</v>
      </c>
      <c r="G82" s="24">
        <v>1.329144629542766</v>
      </c>
      <c r="H82" s="24">
        <v>1.336450130286962</v>
      </c>
      <c r="I82" s="24">
        <v>1.3451655597430849</v>
      </c>
      <c r="J82" s="24">
        <v>1.3528016264374461</v>
      </c>
      <c r="K82" s="24">
        <v>1.3605914129630421</v>
      </c>
      <c r="L82" s="24">
        <v>1.3685356462237659</v>
      </c>
      <c r="M82" s="24">
        <v>1.378000091639799</v>
      </c>
      <c r="N82" s="24">
        <v>1.3862814545672479</v>
      </c>
      <c r="O82" s="24">
        <v>1.394719578110883</v>
      </c>
      <c r="P82" s="24">
        <v>1.40331520357262</v>
      </c>
      <c r="Q82" s="24">
        <v>1.413543487191629</v>
      </c>
      <c r="R82" s="24">
        <v>1.422482909924806</v>
      </c>
      <c r="S82" s="24">
        <v>1.4315821820673631</v>
      </c>
      <c r="T82" s="24">
        <v>1.440842044932334</v>
      </c>
      <c r="U82" s="24">
        <v>1.451849176093901</v>
      </c>
      <c r="V82" s="24">
        <v>1.461459530030033</v>
      </c>
      <c r="W82" s="24">
        <v>1.4712328342038321</v>
      </c>
      <c r="X82" s="24">
        <v>1.4828419816084371</v>
      </c>
      <c r="Y82" s="24">
        <v>1.4929709371748769</v>
      </c>
      <c r="Z82" s="24">
        <v>1.5032652361079779</v>
      </c>
      <c r="AA82" s="24">
        <v>1.5137256341361991</v>
      </c>
      <c r="AB82" s="24">
        <v>1.5261403708576331</v>
      </c>
      <c r="AC82" s="24">
        <v>1.536963242827071</v>
      </c>
      <c r="AD82" s="24">
        <v>1.5479546084221221</v>
      </c>
      <c r="AE82" s="24">
        <v>1.5591152340048411</v>
      </c>
      <c r="AF82" s="24">
        <v>1.5723509171077921</v>
      </c>
      <c r="AG82" s="24">
        <v>1.5838809146610631</v>
      </c>
      <c r="AH82" s="25">
        <v>1.5955826109798359</v>
      </c>
    </row>
    <row r="83" spans="1:34" x14ac:dyDescent="0.25">
      <c r="A83" s="23">
        <v>12.5</v>
      </c>
      <c r="B83" s="24">
        <v>1.1919134743958271</v>
      </c>
      <c r="C83" s="24">
        <v>1.197352501363975</v>
      </c>
      <c r="D83" s="24">
        <v>1.2029206272821491</v>
      </c>
      <c r="E83" s="24">
        <v>1.2095808270996331</v>
      </c>
      <c r="F83" s="24">
        <v>1.215430947561724</v>
      </c>
      <c r="G83" s="24">
        <v>1.2214122824842979</v>
      </c>
      <c r="H83" s="24">
        <v>1.227525510544405</v>
      </c>
      <c r="I83" s="24">
        <v>1.234825213660171</v>
      </c>
      <c r="J83" s="24">
        <v>1.241226538462461</v>
      </c>
      <c r="K83" s="24">
        <v>1.247761905581539</v>
      </c>
      <c r="L83" s="24">
        <v>1.2544319937055941</v>
      </c>
      <c r="M83" s="24">
        <v>1.262384941006208</v>
      </c>
      <c r="N83" s="24">
        <v>1.269349254308344</v>
      </c>
      <c r="O83" s="24">
        <v>1.276450449813451</v>
      </c>
      <c r="P83" s="24">
        <v>1.283689220607743</v>
      </c>
      <c r="Q83" s="24">
        <v>1.292309257745041</v>
      </c>
      <c r="R83" s="24">
        <v>1.299848486041465</v>
      </c>
      <c r="S83" s="24">
        <v>1.307527484435288</v>
      </c>
      <c r="T83" s="24">
        <v>1.3153469460238401</v>
      </c>
      <c r="U83" s="24">
        <v>1.3246481057461741</v>
      </c>
      <c r="V83" s="24">
        <v>1.332774283355916</v>
      </c>
      <c r="W83" s="24">
        <v>1.3410431309925781</v>
      </c>
      <c r="X83" s="24">
        <v>1.3508713828460179</v>
      </c>
      <c r="Y83" s="24">
        <v>1.359451776012047</v>
      </c>
      <c r="Z83" s="24">
        <v>1.3681770796509249</v>
      </c>
      <c r="AA83" s="24">
        <v>1.3770480012754061</v>
      </c>
      <c r="AB83" s="24">
        <v>1.3875823986875859</v>
      </c>
      <c r="AC83" s="24">
        <v>1.396771253109349</v>
      </c>
      <c r="AD83" s="24">
        <v>1.4061079673641439</v>
      </c>
      <c r="AE83" s="24">
        <v>1.415593259598326</v>
      </c>
      <c r="AF83" s="24">
        <v>1.4268481830427031</v>
      </c>
      <c r="AG83" s="24">
        <v>1.4366578708228359</v>
      </c>
      <c r="AH83" s="25">
        <v>1.446618422677123</v>
      </c>
    </row>
    <row r="84" spans="1:34" x14ac:dyDescent="0.25">
      <c r="A84" s="23">
        <v>13</v>
      </c>
      <c r="B84" s="24">
        <v>1.108064347132262</v>
      </c>
      <c r="C84" s="24">
        <v>1.112633367709847</v>
      </c>
      <c r="D84" s="24">
        <v>1.1173135104590259</v>
      </c>
      <c r="E84" s="24">
        <v>1.122914944937361</v>
      </c>
      <c r="F84" s="24">
        <v>1.1278379671372081</v>
      </c>
      <c r="G84" s="24">
        <v>1.132874074336047</v>
      </c>
      <c r="H84" s="24">
        <v>1.138023896995219</v>
      </c>
      <c r="I84" s="24">
        <v>1.1441765882541861</v>
      </c>
      <c r="J84" s="24">
        <v>1.149574957281629</v>
      </c>
      <c r="K84" s="24">
        <v>1.1550890382656021</v>
      </c>
      <c r="L84" s="24">
        <v>1.1607194616785861</v>
      </c>
      <c r="M84" s="24">
        <v>1.16743617401352</v>
      </c>
      <c r="N84" s="24">
        <v>1.173320836950011</v>
      </c>
      <c r="O84" s="24">
        <v>1.179323850830446</v>
      </c>
      <c r="P84" s="24">
        <v>1.185445860525332</v>
      </c>
      <c r="Q84" s="24">
        <v>1.1927394629968411</v>
      </c>
      <c r="R84" s="24">
        <v>1.1991215092586229</v>
      </c>
      <c r="S84" s="24">
        <v>1.2056245934600081</v>
      </c>
      <c r="T84" s="24">
        <v>1.212249360482623</v>
      </c>
      <c r="U84" s="24">
        <v>1.2201329092478259</v>
      </c>
      <c r="V84" s="24">
        <v>1.2270235360757309</v>
      </c>
      <c r="W84" s="24">
        <v>1.234037899873992</v>
      </c>
      <c r="X84" s="24">
        <v>1.2423785936446681</v>
      </c>
      <c r="Y84" s="24">
        <v>1.249663315943091</v>
      </c>
      <c r="Z84" s="24">
        <v>1.2570738629747391</v>
      </c>
      <c r="AA84" s="24">
        <v>1.26461089403666</v>
      </c>
      <c r="AB84" s="24">
        <v>1.2735648382741691</v>
      </c>
      <c r="AC84" s="24">
        <v>1.2813781798235031</v>
      </c>
      <c r="AD84" s="24">
        <v>1.289320094567479</v>
      </c>
      <c r="AE84" s="24">
        <v>1.297391252436741</v>
      </c>
      <c r="AF84" s="24">
        <v>1.3069718510233099</v>
      </c>
      <c r="AG84" s="24">
        <v>1.3153253468479951</v>
      </c>
      <c r="AH84" s="25">
        <v>1.3238102192096739</v>
      </c>
    </row>
    <row r="85" spans="1:34" x14ac:dyDescent="0.25">
      <c r="A85" s="23">
        <v>13.5</v>
      </c>
      <c r="B85" s="24">
        <v>1.0392705506227009</v>
      </c>
      <c r="C85" s="24">
        <v>1.043172361938195</v>
      </c>
      <c r="D85" s="24">
        <v>1.04716866580104</v>
      </c>
      <c r="E85" s="24">
        <v>1.0519512059231999</v>
      </c>
      <c r="F85" s="24">
        <v>1.056154192977534</v>
      </c>
      <c r="G85" s="24">
        <v>1.060453482723551</v>
      </c>
      <c r="H85" s="24">
        <v>1.064849657406892</v>
      </c>
      <c r="I85" s="24">
        <v>1.070101756458218</v>
      </c>
      <c r="J85" s="24">
        <v>1.074709845969988</v>
      </c>
      <c r="K85" s="24">
        <v>1.0794166642322121</v>
      </c>
      <c r="L85" s="24">
        <v>1.0842227935016691</v>
      </c>
      <c r="M85" s="24">
        <v>1.0899562391862649</v>
      </c>
      <c r="N85" s="24">
        <v>1.094979541158724</v>
      </c>
      <c r="O85" s="24">
        <v>1.1001040099702839</v>
      </c>
      <c r="P85" s="24">
        <v>1.1053302422757509</v>
      </c>
      <c r="Q85" s="24">
        <v>1.111556927062993</v>
      </c>
      <c r="R85" s="24">
        <v>1.1170056938341859</v>
      </c>
      <c r="S85" s="24">
        <v>1.1225581135413729</v>
      </c>
      <c r="T85" s="24">
        <v>1.1282147828504769</v>
      </c>
      <c r="U85" s="24">
        <v>1.134946786306251</v>
      </c>
      <c r="V85" s="24">
        <v>1.1408313780388131</v>
      </c>
      <c r="W85" s="24">
        <v>1.1468221208393541</v>
      </c>
      <c r="X85" s="24">
        <v>1.1539462991612639</v>
      </c>
      <c r="Y85" s="24">
        <v>1.1601691322668319</v>
      </c>
      <c r="Z85" s="24">
        <v>1.166500051520184</v>
      </c>
      <c r="AA85" s="24">
        <v>1.1729396680026649</v>
      </c>
      <c r="AB85" s="24">
        <v>1.1805907503656841</v>
      </c>
      <c r="AC85" s="24">
        <v>1.187267973859782</v>
      </c>
      <c r="AD85" s="24">
        <v>1.1940558310643139</v>
      </c>
      <c r="AE85" s="24">
        <v>1.2009549436942231</v>
      </c>
      <c r="AF85" s="24">
        <v>1.2091453573893469</v>
      </c>
      <c r="AG85" s="24">
        <v>1.216287669218219</v>
      </c>
      <c r="AH85" s="25">
        <v>1.22354321720111</v>
      </c>
    </row>
    <row r="86" spans="1:34" x14ac:dyDescent="0.25">
      <c r="A86" s="23">
        <v>14</v>
      </c>
      <c r="B86" s="24">
        <v>0.98282338918780598</v>
      </c>
      <c r="C86" s="24">
        <v>0.98624167851162736</v>
      </c>
      <c r="D86" s="24">
        <v>0.98973917791274213</v>
      </c>
      <c r="E86" s="24">
        <v>0.99392039982730784</v>
      </c>
      <c r="F86" s="24">
        <v>0.99759130499480042</v>
      </c>
      <c r="G86" s="24">
        <v>1.0013430777008561</v>
      </c>
      <c r="H86" s="24">
        <v>1.0051762519754099</v>
      </c>
      <c r="I86" s="24">
        <v>1.009751883633855</v>
      </c>
      <c r="J86" s="24">
        <v>1.0137632600310631</v>
      </c>
      <c r="K86" s="24">
        <v>1.017857729126838</v>
      </c>
      <c r="L86" s="24">
        <v>1.0220358249622541</v>
      </c>
      <c r="M86" s="24">
        <v>1.0270166774774521</v>
      </c>
      <c r="N86" s="24">
        <v>1.031377798029433</v>
      </c>
      <c r="O86" s="24">
        <v>1.0358242484698601</v>
      </c>
      <c r="P86" s="24">
        <v>1.040356577237834</v>
      </c>
      <c r="Q86" s="24">
        <v>1.0457535664879301</v>
      </c>
      <c r="R86" s="24">
        <v>1.0504738464545309</v>
      </c>
      <c r="S86" s="24">
        <v>1.0552817415077029</v>
      </c>
      <c r="T86" s="24">
        <v>1.060177800097664</v>
      </c>
      <c r="U86" s="24">
        <v>1.066002029057316</v>
      </c>
      <c r="V86" s="24">
        <v>1.071090991522974</v>
      </c>
      <c r="W86" s="24">
        <v>1.0762698663084209</v>
      </c>
      <c r="X86" s="24">
        <v>1.082426276981171</v>
      </c>
      <c r="Y86" s="24">
        <v>1.0878018927105799</v>
      </c>
      <c r="Z86" s="24">
        <v>1.093269203156519</v>
      </c>
      <c r="AA86" s="24">
        <v>1.0988287711846301</v>
      </c>
      <c r="AB86" s="24">
        <v>1.1054322881389449</v>
      </c>
      <c r="AC86" s="24">
        <v>1.111193678536945</v>
      </c>
      <c r="AD86" s="24">
        <v>1.117049110315357</v>
      </c>
      <c r="AE86" s="24">
        <v>1.1229991569734199</v>
      </c>
      <c r="AF86" s="24">
        <v>1.1300612309090681</v>
      </c>
      <c r="AG86" s="24">
        <v>1.136218256843704</v>
      </c>
      <c r="AH86" s="25">
        <v>1.1424717257035699</v>
      </c>
    </row>
    <row r="87" spans="1:34" x14ac:dyDescent="0.25">
      <c r="A87" s="23">
        <v>14.5</v>
      </c>
      <c r="B87" s="24">
        <v>0.93628325957677272</v>
      </c>
      <c r="C87" s="24">
        <v>0.93938260432128295</v>
      </c>
      <c r="D87" s="24">
        <v>0.94254722382721468</v>
      </c>
      <c r="E87" s="24">
        <v>0.94632240884836372</v>
      </c>
      <c r="F87" s="24">
        <v>0.94963007552963197</v>
      </c>
      <c r="G87" s="24">
        <v>0.95300452175052741</v>
      </c>
      <c r="H87" s="24">
        <v>0.95644623332528211</v>
      </c>
      <c r="I87" s="24">
        <v>0.96054722757120503</v>
      </c>
      <c r="J87" s="24">
        <v>0.96413634739691079</v>
      </c>
      <c r="K87" s="24">
        <v>0.96779427102348092</v>
      </c>
      <c r="L87" s="24">
        <v>0.97152148427628471</v>
      </c>
      <c r="M87" s="24">
        <v>0.97595812226862633</v>
      </c>
      <c r="N87" s="24">
        <v>0.97983713108562964</v>
      </c>
      <c r="O87" s="24">
        <v>0.98378697999460951</v>
      </c>
      <c r="P87" s="24">
        <v>0.98780816921896175</v>
      </c>
      <c r="Q87" s="24">
        <v>0.99259039024463802</v>
      </c>
      <c r="R87" s="24">
        <v>0.99676786623458913</v>
      </c>
      <c r="S87" s="24">
        <v>1.001018266615874</v>
      </c>
      <c r="T87" s="24">
        <v>1.0053420916230069</v>
      </c>
      <c r="U87" s="24">
        <v>1.010480022065444</v>
      </c>
      <c r="V87" s="24">
        <v>1.014964651234582</v>
      </c>
      <c r="W87" s="24">
        <v>1.019524301129505</v>
      </c>
      <c r="X87" s="24">
        <v>1.024939397118301</v>
      </c>
      <c r="Y87" s="24">
        <v>1.0296633574301901</v>
      </c>
      <c r="Z87" s="24">
        <v>1.034463968181542</v>
      </c>
      <c r="AA87" s="24">
        <v>1.0393417440222921</v>
      </c>
      <c r="AB87" s="24">
        <v>1.045130697199292</v>
      </c>
      <c r="AC87" s="24">
        <v>1.0501774296022739</v>
      </c>
      <c r="AD87" s="24">
        <v>1.0553029582098321</v>
      </c>
      <c r="AE87" s="24">
        <v>1.0605078083055031</v>
      </c>
      <c r="AF87" s="24">
        <v>1.0666810927792429</v>
      </c>
      <c r="AG87" s="24">
        <v>1.0720596210631641</v>
      </c>
      <c r="AH87" s="25">
        <v>1.0775191461977129</v>
      </c>
    </row>
    <row r="88" spans="1:34" x14ac:dyDescent="0.25">
      <c r="A88" s="23">
        <v>15</v>
      </c>
      <c r="B88" s="24">
        <v>0.89747965096730253</v>
      </c>
      <c r="C88" s="24">
        <v>0.90040551868680563</v>
      </c>
      <c r="D88" s="24">
        <v>0.90338407300604473</v>
      </c>
      <c r="E88" s="24">
        <v>0.90692620761355758</v>
      </c>
      <c r="F88" s="24">
        <v>0.91002036935116282</v>
      </c>
      <c r="G88" s="24">
        <v>0.91316856978364702</v>
      </c>
      <c r="H88" s="24">
        <v>0.91637124650953772</v>
      </c>
      <c r="I88" s="24">
        <v>0.92017713848890414</v>
      </c>
      <c r="J88" s="24">
        <v>0.92349934842811243</v>
      </c>
      <c r="K88" s="24">
        <v>0.92687742042466859</v>
      </c>
      <c r="L88" s="24">
        <v>0.93031179208823744</v>
      </c>
      <c r="M88" s="24">
        <v>0.93439029936987028</v>
      </c>
      <c r="N88" s="24">
        <v>0.93794815627934192</v>
      </c>
      <c r="O88" s="24">
        <v>0.94156371063850619</v>
      </c>
      <c r="P88" s="24">
        <v>0.9452374144550546</v>
      </c>
      <c r="Q88" s="24">
        <v>0.9495974997346377</v>
      </c>
      <c r="R88" s="24">
        <v>0.9533987447178256</v>
      </c>
      <c r="S88" s="24">
        <v>0.95725957055129607</v>
      </c>
      <c r="T88" s="24">
        <v>0.96118042925385905</v>
      </c>
      <c r="U88" s="24">
        <v>0.96583124232358974</v>
      </c>
      <c r="V88" s="24">
        <v>0.96988372430853587</v>
      </c>
      <c r="W88" s="24">
        <v>0.97399768257944797</v>
      </c>
      <c r="X88" s="24">
        <v>0.97887562201509615</v>
      </c>
      <c r="Y88" s="24">
        <v>0.98312437901004934</v>
      </c>
      <c r="Z88" s="24">
        <v>0.98743608932158289</v>
      </c>
      <c r="AA88" s="24">
        <v>0.99181121938392924</v>
      </c>
      <c r="AB88" s="24">
        <v>0.99699631558060153</v>
      </c>
      <c r="AC88" s="24">
        <v>1.0015104552315901</v>
      </c>
      <c r="AD88" s="24">
        <v>1.006089493065506</v>
      </c>
      <c r="AE88" s="24">
        <v>1.010733906150179</v>
      </c>
      <c r="AF88" s="24">
        <v>1.0162356566251809</v>
      </c>
      <c r="AG88" s="24">
        <v>1.0210233656438541</v>
      </c>
      <c r="AH88" s="25">
        <v>1.0258779725927381</v>
      </c>
    </row>
    <row r="89" spans="1:34" x14ac:dyDescent="0.25">
      <c r="A89" s="23">
        <v>15.5</v>
      </c>
      <c r="B89" s="24">
        <v>0.86451114496562209</v>
      </c>
      <c r="C89" s="24">
        <v>0.86738989335636729</v>
      </c>
      <c r="D89" s="24">
        <v>0.870310087339349</v>
      </c>
      <c r="E89" s="24">
        <v>0.87376986317860705</v>
      </c>
      <c r="F89" s="24">
        <v>0.8767811436570544</v>
      </c>
      <c r="G89" s="24">
        <v>0.87983506913981757</v>
      </c>
      <c r="H89" s="24">
        <v>0.88293202900972045</v>
      </c>
      <c r="I89" s="24">
        <v>0.88660005903409378</v>
      </c>
      <c r="J89" s="24">
        <v>0.88979159591375057</v>
      </c>
      <c r="K89" s="24">
        <v>0.89302740026142502</v>
      </c>
      <c r="L89" s="24">
        <v>0.89630786147107777</v>
      </c>
      <c r="M89" s="24">
        <v>0.90019202701974677</v>
      </c>
      <c r="N89" s="24">
        <v>0.90357058199107521</v>
      </c>
      <c r="O89" s="24">
        <v>0.90699503892399802</v>
      </c>
      <c r="P89" s="24">
        <v>0.91046580161050294</v>
      </c>
      <c r="Q89" s="24">
        <v>0.91457408878792057</v>
      </c>
      <c r="R89" s="24">
        <v>0.91814656587617494</v>
      </c>
      <c r="S89" s="24">
        <v>0.92176662742784621</v>
      </c>
      <c r="T89" s="24">
        <v>0.92543467724604023</v>
      </c>
      <c r="U89" s="24">
        <v>0.92977525925317217</v>
      </c>
      <c r="V89" s="24">
        <v>0.93354867030819644</v>
      </c>
      <c r="W89" s="24">
        <v>0.93737136036355373</v>
      </c>
      <c r="X89" s="24">
        <v>0.94189400654245958</v>
      </c>
      <c r="Y89" s="24">
        <v>0.94582490246300177</v>
      </c>
      <c r="Z89" s="24">
        <v>0.9498064017314285</v>
      </c>
      <c r="AA89" s="24">
        <v>0.95383892256626779</v>
      </c>
      <c r="AB89" s="24">
        <v>0.95860857374520159</v>
      </c>
      <c r="AC89" s="24">
        <v>0.96275307602916571</v>
      </c>
      <c r="AD89" s="24">
        <v>0.96694992562859383</v>
      </c>
      <c r="AE89" s="24">
        <v>0.97119955139561276</v>
      </c>
      <c r="AF89" s="24">
        <v>0.97622472850065056</v>
      </c>
      <c r="AG89" s="24">
        <v>0.98059018678148846</v>
      </c>
      <c r="AH89" s="25">
        <v>0.98500979122630672</v>
      </c>
    </row>
    <row r="90" spans="1:34" x14ac:dyDescent="0.25">
      <c r="A90" s="23">
        <v>16</v>
      </c>
      <c r="B90" s="24">
        <v>0.83574541560648541</v>
      </c>
      <c r="C90" s="24">
        <v>0.83868429250667009</v>
      </c>
      <c r="D90" s="24">
        <v>0.84165472114577677</v>
      </c>
      <c r="E90" s="24">
        <v>0.84516053502776678</v>
      </c>
      <c r="F90" s="24">
        <v>0.84820044807350659</v>
      </c>
      <c r="G90" s="24">
        <v>0.85127295958718485</v>
      </c>
      <c r="H90" s="24">
        <v>0.85437841073592125</v>
      </c>
      <c r="I90" s="24">
        <v>0.858043524282466</v>
      </c>
      <c r="J90" s="24">
        <v>0.86122151507146116</v>
      </c>
      <c r="K90" s="24">
        <v>0.86443352589332934</v>
      </c>
      <c r="L90" s="24">
        <v>0.86767989792632727</v>
      </c>
      <c r="M90" s="24">
        <v>0.87151121588537805</v>
      </c>
      <c r="N90" s="24">
        <v>0.87483320902989414</v>
      </c>
      <c r="O90" s="24">
        <v>0.87819065580209288</v>
      </c>
      <c r="P90" s="24">
        <v>0.8815839117782579</v>
      </c>
      <c r="Q90" s="24">
        <v>0.88558844366303857</v>
      </c>
      <c r="R90" s="24">
        <v>0.88906050611013332</v>
      </c>
      <c r="S90" s="24">
        <v>0.89256950378796607</v>
      </c>
      <c r="T90" s="24">
        <v>0.89611579228393834</v>
      </c>
      <c r="U90" s="24">
        <v>0.90030073470418526</v>
      </c>
      <c r="V90" s="24">
        <v>0.90392904122550588</v>
      </c>
      <c r="W90" s="24">
        <v>0.90759577661571311</v>
      </c>
      <c r="X90" s="24">
        <v>0.91192269799989012</v>
      </c>
      <c r="Y90" s="24">
        <v>0.91567396523049616</v>
      </c>
      <c r="Z90" s="24">
        <v>0.91946483299447657</v>
      </c>
      <c r="AA90" s="24">
        <v>0.92329567129465562</v>
      </c>
      <c r="AB90" s="24">
        <v>0.92781599458404396</v>
      </c>
      <c r="AC90" s="24">
        <v>0.93173470502789735</v>
      </c>
      <c r="AD90" s="24">
        <v>0.93569455907393673</v>
      </c>
      <c r="AE90" s="24">
        <v>0.93969593735858459</v>
      </c>
      <c r="AF90" s="24">
        <v>0.94441720688802866</v>
      </c>
      <c r="AG90" s="24">
        <v>0.94850987310038293</v>
      </c>
      <c r="AH90" s="25">
        <v>0.95264528086467304</v>
      </c>
    </row>
    <row r="91" spans="1:34" x14ac:dyDescent="0.25">
      <c r="A91" s="23">
        <v>16.5</v>
      </c>
      <c r="B91" s="24">
        <v>0.80981922935312944</v>
      </c>
      <c r="C91" s="24">
        <v>0.81290637274289046</v>
      </c>
      <c r="D91" s="24">
        <v>0.81601652117244627</v>
      </c>
      <c r="E91" s="24">
        <v>0.81967447507375346</v>
      </c>
      <c r="F91" s="24">
        <v>0.82283542465518078</v>
      </c>
      <c r="G91" s="24">
        <v>0.82602027332235584</v>
      </c>
      <c r="H91" s="24">
        <v>0.82922931402669364</v>
      </c>
      <c r="I91" s="24">
        <v>0.8330041617381797</v>
      </c>
      <c r="J91" s="24">
        <v>0.83626662354735093</v>
      </c>
      <c r="K91" s="24">
        <v>0.83955420510843604</v>
      </c>
      <c r="L91" s="24">
        <v>0.84286719938398769</v>
      </c>
      <c r="M91" s="24">
        <v>0.84676486906237036</v>
      </c>
      <c r="N91" s="24">
        <v>0.85013393063335085</v>
      </c>
      <c r="O91" s="24">
        <v>0.85352934465228758</v>
      </c>
      <c r="P91" s="24">
        <v>0.85695141847975942</v>
      </c>
      <c r="Q91" s="24">
        <v>0.86097794304703157</v>
      </c>
      <c r="R91" s="24">
        <v>0.86445883424868253</v>
      </c>
      <c r="S91" s="24">
        <v>0.86796735860257845</v>
      </c>
      <c r="T91" s="24">
        <v>0.87150382348041699</v>
      </c>
      <c r="U91" s="24">
        <v>0.87566542295508909</v>
      </c>
      <c r="V91" s="24">
        <v>0.87926348148086453</v>
      </c>
      <c r="W91" s="24">
        <v>0.88289046589826647</v>
      </c>
      <c r="X91" s="24">
        <v>0.88715893611532481</v>
      </c>
      <c r="Y91" s="24">
        <v>0.89084969718241047</v>
      </c>
      <c r="Z91" s="24">
        <v>0.89457040312254676</v>
      </c>
      <c r="AA91" s="24">
        <v>0.89832137572285353</v>
      </c>
      <c r="AB91" s="24">
        <v>0.90273619341649081</v>
      </c>
      <c r="AC91" s="24">
        <v>0.9065538476890922</v>
      </c>
      <c r="AD91" s="24">
        <v>0.91040278900478766</v>
      </c>
      <c r="AE91" s="24">
        <v>0.91428334978429604</v>
      </c>
      <c r="AF91" s="24">
        <v>0.91885108269812332</v>
      </c>
      <c r="AG91" s="24">
        <v>0.92280130565329499</v>
      </c>
      <c r="AH91" s="25">
        <v>0.92678421270254363</v>
      </c>
    </row>
    <row r="92" spans="1:34" x14ac:dyDescent="0.25">
      <c r="A92" s="23">
        <v>17</v>
      </c>
      <c r="B92" s="24">
        <v>0.78563844509734637</v>
      </c>
      <c r="C92" s="24">
        <v>0.78894288309876504</v>
      </c>
      <c r="D92" s="24">
        <v>0.79226312659503673</v>
      </c>
      <c r="E92" s="24">
        <v>0.79615702765784657</v>
      </c>
      <c r="F92" s="24">
        <v>0.79951230788529726</v>
      </c>
      <c r="G92" s="24">
        <v>0.80288413497049071</v>
      </c>
      <c r="H92" s="24">
        <v>0.80627275364913764</v>
      </c>
      <c r="I92" s="24">
        <v>0.81024769133393204</v>
      </c>
      <c r="J92" s="24">
        <v>0.81367353141605747</v>
      </c>
      <c r="K92" s="24">
        <v>0.81711693812332464</v>
      </c>
      <c r="L92" s="24">
        <v>0.82057815620258212</v>
      </c>
      <c r="M92" s="24">
        <v>0.82463908207484937</v>
      </c>
      <c r="N92" s="24">
        <v>0.82813973246751837</v>
      </c>
      <c r="O92" s="24">
        <v>0.83165898128260385</v>
      </c>
      <c r="P92" s="24">
        <v>0.83519708766498046</v>
      </c>
      <c r="Q92" s="24">
        <v>0.83934905805548254</v>
      </c>
      <c r="R92" s="24">
        <v>0.84292891154935778</v>
      </c>
      <c r="S92" s="24">
        <v>0.84652844327117027</v>
      </c>
      <c r="T92" s="24">
        <v>0.85014791237691345</v>
      </c>
      <c r="U92" s="24">
        <v>0.85439617071292762</v>
      </c>
      <c r="V92" s="24">
        <v>0.8580597279232629</v>
      </c>
      <c r="W92" s="24">
        <v>0.86174405520214969</v>
      </c>
      <c r="X92" s="24">
        <v>0.86606905304529969</v>
      </c>
      <c r="Y92" s="24">
        <v>0.86979932061722165</v>
      </c>
      <c r="Z92" s="24">
        <v>0.87355122455605605</v>
      </c>
      <c r="AA92" s="24">
        <v>0.87732503843321863</v>
      </c>
      <c r="AB92" s="24">
        <v>0.88175587799049471</v>
      </c>
      <c r="AC92" s="24">
        <v>0.88557810190264208</v>
      </c>
      <c r="AD92" s="24">
        <v>0.88942310345297815</v>
      </c>
      <c r="AE92" s="24">
        <v>0.89329116684651777</v>
      </c>
      <c r="AF92" s="24">
        <v>0.89783343927030201</v>
      </c>
      <c r="AG92" s="24">
        <v>0.90175245792153313</v>
      </c>
      <c r="AH92" s="25">
        <v>0.90569545036316823</v>
      </c>
    </row>
    <row r="93" spans="1:34" x14ac:dyDescent="0.25">
      <c r="A93" s="23">
        <v>17.5</v>
      </c>
      <c r="B93" s="24">
        <v>0.76237801415943252</v>
      </c>
      <c r="C93" s="24">
        <v>0.76594966503653616</v>
      </c>
      <c r="D93" s="24">
        <v>0.76953126901773627</v>
      </c>
      <c r="E93" s="24">
        <v>0.77372262954983695</v>
      </c>
      <c r="F93" s="24">
        <v>0.77732642467559254</v>
      </c>
      <c r="G93" s="24">
        <v>0.7809407615852717</v>
      </c>
      <c r="H93" s="24">
        <v>0.78456583679888103</v>
      </c>
      <c r="I93" s="24">
        <v>0.78880892543095249</v>
      </c>
      <c r="J93" s="24">
        <v>0.79245794118075497</v>
      </c>
      <c r="K93" s="24">
        <v>0.79611831758311269</v>
      </c>
      <c r="L93" s="24">
        <v>0.79979025116917024</v>
      </c>
      <c r="M93" s="24">
        <v>0.80408904287547289</v>
      </c>
      <c r="N93" s="24">
        <v>0.80778669262699476</v>
      </c>
      <c r="O93" s="24">
        <v>0.81149653392957921</v>
      </c>
      <c r="P93" s="24">
        <v>0.81521877771239748</v>
      </c>
      <c r="Q93" s="24">
        <v>0.81957735223246264</v>
      </c>
      <c r="R93" s="24">
        <v>0.82332719169816793</v>
      </c>
      <c r="S93" s="24">
        <v>0.8270901016216895</v>
      </c>
      <c r="T93" s="24">
        <v>0.83086629294331515</v>
      </c>
      <c r="U93" s="24">
        <v>0.83528891711318665</v>
      </c>
      <c r="V93" s="24">
        <v>0.83909460983012951</v>
      </c>
      <c r="W93" s="24">
        <v>0.84291426394673441</v>
      </c>
      <c r="X93" s="24">
        <v>0.8473884733747894</v>
      </c>
      <c r="Y93" s="24">
        <v>0.85123915026185126</v>
      </c>
      <c r="Z93" s="24">
        <v>0.85510450216387357</v>
      </c>
      <c r="AA93" s="24">
        <v>0.85898475443656797</v>
      </c>
      <c r="AB93" s="24">
        <v>0.8635308484824793</v>
      </c>
      <c r="AC93" s="24">
        <v>0.8674441579869191</v>
      </c>
      <c r="AD93" s="24">
        <v>0.87137308287882898</v>
      </c>
      <c r="AE93" s="24">
        <v>0.87531785914751969</v>
      </c>
      <c r="AF93" s="24">
        <v>0.87994045237244134</v>
      </c>
      <c r="AG93" s="24">
        <v>0.88392039581492121</v>
      </c>
      <c r="AH93" s="25">
        <v>0.88791694989831871</v>
      </c>
    </row>
    <row r="94" spans="1:34" x14ac:dyDescent="0.25">
      <c r="A94" s="23">
        <v>18</v>
      </c>
      <c r="B94" s="24">
        <v>0.73948198028820189</v>
      </c>
      <c r="C94" s="24">
        <v>0.74335165244695967</v>
      </c>
      <c r="D94" s="24">
        <v>0.74722677247324454</v>
      </c>
      <c r="E94" s="24">
        <v>0.75175480994802546</v>
      </c>
      <c r="F94" s="24">
        <v>0.75564219436631275</v>
      </c>
      <c r="G94" s="24">
        <v>0.7595354626488906</v>
      </c>
      <c r="H94" s="24">
        <v>0.76343476310006142</v>
      </c>
      <c r="I94" s="24">
        <v>0.76799176881898368</v>
      </c>
      <c r="J94" s="24">
        <v>0.77190464777313195</v>
      </c>
      <c r="K94" s="24">
        <v>0.77582402856143506</v>
      </c>
      <c r="L94" s="24">
        <v>0.77975005949933351</v>
      </c>
      <c r="M94" s="24">
        <v>0.78433903184542575</v>
      </c>
      <c r="N94" s="24">
        <v>0.78827998163490931</v>
      </c>
      <c r="O94" s="24">
        <v>0.79222806325828798</v>
      </c>
      <c r="P94" s="24">
        <v>0.79618343942902814</v>
      </c>
      <c r="Q94" s="24">
        <v>0.80080748155059067</v>
      </c>
      <c r="R94" s="24">
        <v>0.80477922080967668</v>
      </c>
      <c r="S94" s="24">
        <v>0.80875876991064288</v>
      </c>
      <c r="T94" s="24">
        <v>0.81274629157807421</v>
      </c>
      <c r="U94" s="24">
        <v>0.81740869371992053</v>
      </c>
      <c r="V94" s="24">
        <v>0.82141404890746472</v>
      </c>
      <c r="W94" s="24">
        <v>0.8254279039799679</v>
      </c>
      <c r="X94" s="24">
        <v>0.8301217141173457</v>
      </c>
      <c r="Y94" s="24">
        <v>0.83415459327179819</v>
      </c>
      <c r="Z94" s="24">
        <v>0.83819653324344467</v>
      </c>
      <c r="AA94" s="24">
        <v>0.84224771117229336</v>
      </c>
      <c r="AB94" s="24">
        <v>0.84698599749743975</v>
      </c>
      <c r="AC94" s="24">
        <v>0.85105779868886333</v>
      </c>
      <c r="AD94" s="24">
        <v>0.85513940017122403</v>
      </c>
      <c r="AE94" s="24">
        <v>0.85923098971812728</v>
      </c>
      <c r="AF94" s="24">
        <v>0.86401739020096591</v>
      </c>
      <c r="AG94" s="24">
        <v>0.86813127767182507</v>
      </c>
      <c r="AH94" s="25">
        <v>0.87225575978830083</v>
      </c>
    </row>
    <row r="95" spans="1:34" x14ac:dyDescent="0.25">
      <c r="A95" s="23">
        <v>18.5</v>
      </c>
      <c r="B95" s="24">
        <v>0.71666347966099986</v>
      </c>
      <c r="C95" s="24">
        <v>0.72084287164932837</v>
      </c>
      <c r="D95" s="24">
        <v>0.72502455342279937</v>
      </c>
      <c r="E95" s="24">
        <v>0.72990619047925309</v>
      </c>
      <c r="F95" s="24">
        <v>0.73409312872624233</v>
      </c>
      <c r="G95" s="24">
        <v>0.73828264007207411</v>
      </c>
      <c r="H95" s="24">
        <v>0.74247482460534731</v>
      </c>
      <c r="I95" s="24">
        <v>0.74736921871629103</v>
      </c>
      <c r="J95" s="24">
        <v>0.75156753855339475</v>
      </c>
      <c r="K95" s="24">
        <v>0.75576884856043858</v>
      </c>
      <c r="L95" s="24">
        <v>0.75997324883715933</v>
      </c>
      <c r="M95" s="24">
        <v>0.7648824217943937</v>
      </c>
      <c r="N95" s="24">
        <v>0.76909386244289135</v>
      </c>
      <c r="O95" s="24">
        <v>0.77330872236230241</v>
      </c>
      <c r="P95" s="24">
        <v>0.77752711605038893</v>
      </c>
      <c r="Q95" s="24">
        <v>0.7824531944109856</v>
      </c>
      <c r="R95" s="24">
        <v>0.7866796374269468</v>
      </c>
      <c r="S95" s="24">
        <v>0.79090997682303932</v>
      </c>
      <c r="T95" s="24">
        <v>0.79514432710814376</v>
      </c>
      <c r="U95" s="24">
        <v>0.80008962452568511</v>
      </c>
      <c r="V95" s="24">
        <v>0.80433305928976817</v>
      </c>
      <c r="W95" s="24">
        <v>0.80858087957829383</v>
      </c>
      <c r="X95" s="24">
        <v>0.8135423847150135</v>
      </c>
      <c r="Y95" s="24">
        <v>0.81780014923105016</v>
      </c>
      <c r="Z95" s="24">
        <v>0.82206270752070087</v>
      </c>
      <c r="AA95" s="24">
        <v>0.826330188508269</v>
      </c>
      <c r="AB95" s="24">
        <v>0.83131531006884984</v>
      </c>
      <c r="AC95" s="24">
        <v>0.83559389918389115</v>
      </c>
      <c r="AD95" s="24">
        <v>0.83987782064752103</v>
      </c>
      <c r="AE95" s="24">
        <v>0.84416721401764172</v>
      </c>
      <c r="AF95" s="24">
        <v>0.84917861338077572</v>
      </c>
      <c r="AG95" s="24">
        <v>0.85348035425908797</v>
      </c>
      <c r="AH95" s="25">
        <v>0.85778802094190187</v>
      </c>
    </row>
    <row r="96" spans="1:34" x14ac:dyDescent="0.25">
      <c r="A96" s="23">
        <v>19</v>
      </c>
      <c r="B96" s="24">
        <v>0.69390474088362941</v>
      </c>
      <c r="C96" s="24">
        <v>0.69838644139138717</v>
      </c>
      <c r="D96" s="24">
        <v>0.70286862075608991</v>
      </c>
      <c r="E96" s="24">
        <v>0.70809848519881025</v>
      </c>
      <c r="F96" s="24">
        <v>0.71258183195261648</v>
      </c>
      <c r="G96" s="24">
        <v>0.71706578819400424</v>
      </c>
      <c r="H96" s="24">
        <v>0.72155040579586793</v>
      </c>
      <c r="I96" s="24">
        <v>0.72678336476961036</v>
      </c>
      <c r="J96" s="24">
        <v>0.73126959331022789</v>
      </c>
      <c r="K96" s="24">
        <v>0.73575664751075665</v>
      </c>
      <c r="L96" s="24">
        <v>0.74024457925522957</v>
      </c>
      <c r="M96" s="24">
        <v>0.74548167796056453</v>
      </c>
      <c r="N96" s="24">
        <v>0.74997169043107448</v>
      </c>
      <c r="O96" s="24">
        <v>0.75446275676370222</v>
      </c>
      <c r="P96" s="24">
        <v>0.75895494324050528</v>
      </c>
      <c r="Q96" s="24">
        <v>0.76419733164327397</v>
      </c>
      <c r="R96" s="24">
        <v>0.7686921725215492</v>
      </c>
      <c r="S96" s="24">
        <v>0.77318834347239207</v>
      </c>
      <c r="T96" s="24">
        <v>0.77768591078897942</v>
      </c>
      <c r="U96" s="24">
        <v>0.78293492595153369</v>
      </c>
      <c r="V96" s="24">
        <v>0.7874357475400342</v>
      </c>
      <c r="W96" s="24">
        <v>0.79193818744664646</v>
      </c>
      <c r="X96" s="24">
        <v>0.79719318703832309</v>
      </c>
      <c r="Y96" s="24">
        <v>0.80169941015207802</v>
      </c>
      <c r="Z96" s="24">
        <v>0.80620750715005318</v>
      </c>
      <c r="AA96" s="24">
        <v>0.81071755874084805</v>
      </c>
      <c r="AB96" s="24">
        <v>0.81598186365866365</v>
      </c>
      <c r="AC96" s="24">
        <v>0.82049642707590176</v>
      </c>
      <c r="AD96" s="24">
        <v>0.82501320205356798</v>
      </c>
      <c r="AE96" s="24">
        <v>0.82953227993385981</v>
      </c>
      <c r="AF96" s="24">
        <v>0.83480757496527735</v>
      </c>
      <c r="AG96" s="24">
        <v>0.83933196877206739</v>
      </c>
      <c r="AH96" s="25">
        <v>0.84385896669643035</v>
      </c>
    </row>
    <row r="97" spans="1:34" x14ac:dyDescent="0.25">
      <c r="A97" s="23">
        <v>19.5</v>
      </c>
      <c r="B97" s="24">
        <v>0.67145708499050571</v>
      </c>
      <c r="C97" s="24">
        <v>0.67621457284949549</v>
      </c>
      <c r="D97" s="24">
        <v>0.68097207579141816</v>
      </c>
      <c r="E97" s="24">
        <v>0.68652250059059861</v>
      </c>
      <c r="F97" s="24">
        <v>0.69128000067128081</v>
      </c>
      <c r="G97" s="24">
        <v>0.69603749378246937</v>
      </c>
      <c r="H97" s="24">
        <v>0.70079498358135461</v>
      </c>
      <c r="I97" s="24">
        <v>0.70634538905427213</v>
      </c>
      <c r="J97" s="24">
        <v>0.71110288426090396</v>
      </c>
      <c r="K97" s="24">
        <v>0.71586038777160454</v>
      </c>
      <c r="L97" s="24">
        <v>0.7206179032547021</v>
      </c>
      <c r="M97" s="24">
        <v>0.72616835801069624</v>
      </c>
      <c r="N97" s="24">
        <v>0.73092591340816127</v>
      </c>
      <c r="O97" s="24">
        <v>0.73568350441313346</v>
      </c>
      <c r="P97" s="24">
        <v>0.74044114909196701</v>
      </c>
      <c r="Q97" s="24">
        <v>0.74599182650564833</v>
      </c>
      <c r="R97" s="24">
        <v>0.75074964949362133</v>
      </c>
      <c r="S97" s="24">
        <v>0.75550758340078472</v>
      </c>
      <c r="T97" s="24">
        <v>0.76026564630461069</v>
      </c>
      <c r="U97" s="24">
        <v>0.76581690684710091</v>
      </c>
      <c r="V97" s="24">
        <v>0.77057531264984491</v>
      </c>
      <c r="W97" s="24">
        <v>0.775333916718556</v>
      </c>
      <c r="X97" s="24">
        <v>0.78088591538641217</v>
      </c>
      <c r="Y97" s="24">
        <v>0.78564506047596716</v>
      </c>
      <c r="Z97" s="24">
        <v>0.79040450671453455</v>
      </c>
      <c r="AA97" s="24">
        <v>0.79516428659500926</v>
      </c>
      <c r="AB97" s="24">
        <v>0.80071782815746173</v>
      </c>
      <c r="AC97" s="24">
        <v>0.80547844239741839</v>
      </c>
      <c r="AD97" s="24">
        <v>0.81023949456382738</v>
      </c>
      <c r="AE97" s="24">
        <v>0.8150010277831824</v>
      </c>
      <c r="AF97" s="24">
        <v>0.82055682043646394</v>
      </c>
      <c r="AG97" s="24">
        <v>0.82531955683469305</v>
      </c>
      <c r="AH97" s="25">
        <v>0.83008292281775187</v>
      </c>
    </row>
    <row r="98" spans="1:34" x14ac:dyDescent="0.25">
      <c r="A98" s="23">
        <v>20</v>
      </c>
      <c r="B98" s="24">
        <v>0.64984092544448857</v>
      </c>
      <c r="C98" s="24">
        <v>0.65482856962845704</v>
      </c>
      <c r="D98" s="24">
        <v>0.65981711227553275</v>
      </c>
      <c r="E98" s="24">
        <v>0.6656381355669696</v>
      </c>
      <c r="F98" s="24">
        <v>0.67062842393653022</v>
      </c>
      <c r="G98" s="24">
        <v>0.67561943603370822</v>
      </c>
      <c r="H98" s="24">
        <v>0.68061112729998985</v>
      </c>
      <c r="I98" s="24">
        <v>0.68643556607406098</v>
      </c>
      <c r="J98" s="24">
        <v>0.6914285760511516</v>
      </c>
      <c r="K98" s="24">
        <v>0.69642212413065474</v>
      </c>
      <c r="L98" s="24">
        <v>0.70141616576519406</v>
      </c>
      <c r="M98" s="24">
        <v>0.70724311204000845</v>
      </c>
      <c r="N98" s="24">
        <v>0.71223807161131525</v>
      </c>
      <c r="O98" s="24">
        <v>0.71723339568970534</v>
      </c>
      <c r="P98" s="24">
        <v>0.72222905412582827</v>
      </c>
      <c r="Q98" s="24">
        <v>0.72805770468476549</v>
      </c>
      <c r="R98" s="24">
        <v>0.73305398417176526</v>
      </c>
      <c r="S98" s="24">
        <v>0.73805050257876359</v>
      </c>
      <c r="T98" s="24">
        <v>0.74304722976752902</v>
      </c>
      <c r="U98" s="24">
        <v>0.74887696849047969</v>
      </c>
      <c r="V98" s="24">
        <v>0.75387404603923736</v>
      </c>
      <c r="W98" s="24">
        <v>0.758871248956003</v>
      </c>
      <c r="X98" s="24">
        <v>0.7647014564868595</v>
      </c>
      <c r="Y98" s="24">
        <v>0.76969887707223927</v>
      </c>
      <c r="Z98" s="24">
        <v>0.77469637322560891</v>
      </c>
      <c r="AA98" s="24">
        <v>0.77969392922416003</v>
      </c>
      <c r="AB98" s="24">
        <v>0.78552446588425173</v>
      </c>
      <c r="AC98" s="24">
        <v>0.79052209760939174</v>
      </c>
      <c r="AD98" s="24">
        <v>0.7955197407811947</v>
      </c>
      <c r="AE98" s="24">
        <v>0.80051739031045044</v>
      </c>
      <c r="AF98" s="24">
        <v>0.80634798770477978</v>
      </c>
      <c r="AG98" s="24">
        <v>0.81134564649935426</v>
      </c>
      <c r="AH98" s="25">
        <v>0.81634330750020212</v>
      </c>
    </row>
    <row r="99" spans="1:34" x14ac:dyDescent="0.25">
      <c r="A99" s="26">
        <v>20.5</v>
      </c>
      <c r="B99" s="27">
        <v>0.62984576813697124</v>
      </c>
      <c r="C99" s="27">
        <v>0.63499882776160732</v>
      </c>
      <c r="D99" s="27">
        <v>0.64015501638371131</v>
      </c>
      <c r="E99" s="27">
        <v>0.64617438146879991</v>
      </c>
      <c r="F99" s="27">
        <v>0.65133698323118572</v>
      </c>
      <c r="G99" s="27">
        <v>0.65650238657248638</v>
      </c>
      <c r="H99" s="27">
        <v>0.66167049871848382</v>
      </c>
      <c r="I99" s="27">
        <v>0.66770326276128944</v>
      </c>
      <c r="J99" s="27">
        <v>0.67287692575522928</v>
      </c>
      <c r="K99" s="27">
        <v>0.67805300380411127</v>
      </c>
      <c r="L99" s="27">
        <v>0.6832314041448545</v>
      </c>
      <c r="M99" s="27">
        <v>0.68927568257225125</v>
      </c>
      <c r="N99" s="27">
        <v>0.69445879770623054</v>
      </c>
      <c r="O99" s="27">
        <v>0.69964395340105445</v>
      </c>
      <c r="P99" s="27">
        <v>0.70483107129166911</v>
      </c>
      <c r="Q99" s="27">
        <v>0.71088508429580433</v>
      </c>
      <c r="R99" s="27">
        <v>0.71607618481310154</v>
      </c>
      <c r="S99" s="27">
        <v>0.72126899940539224</v>
      </c>
      <c r="T99" s="27">
        <v>0.72646344971874011</v>
      </c>
      <c r="U99" s="27">
        <v>0.73252560458827554</v>
      </c>
      <c r="V99" s="27">
        <v>0.73772333155675973</v>
      </c>
      <c r="W99" s="27">
        <v>0.74292245814947921</v>
      </c>
      <c r="X99" s="27">
        <v>0.74898978949576045</v>
      </c>
      <c r="Y99" s="27">
        <v>0.75419172923893452</v>
      </c>
      <c r="Z99" s="27">
        <v>0.75939486612326268</v>
      </c>
      <c r="AA99" s="27">
        <v>0.76459913621023168</v>
      </c>
      <c r="AB99" s="27">
        <v>0.77067213158656911</v>
      </c>
      <c r="AC99" s="27">
        <v>0.77587863760130438</v>
      </c>
      <c r="AD99" s="27">
        <v>0.78108607573709921</v>
      </c>
      <c r="AE99" s="27">
        <v>0.78629439268903834</v>
      </c>
      <c r="AF99" s="27">
        <v>0.79237180710920341</v>
      </c>
      <c r="AG99" s="27">
        <v>0.79758185824697625</v>
      </c>
      <c r="AH99" s="28">
        <v>0.80279263136665102</v>
      </c>
    </row>
    <row r="102" spans="1:34" ht="28.9" customHeight="1" x14ac:dyDescent="0.5">
      <c r="A102" s="1" t="s">
        <v>15</v>
      </c>
      <c r="B102" s="1"/>
    </row>
    <row r="103" spans="1:34" x14ac:dyDescent="0.25">
      <c r="A103" s="17" t="s">
        <v>10</v>
      </c>
      <c r="B103" s="18" t="s">
        <v>14</v>
      </c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9"/>
    </row>
    <row r="104" spans="1:34" x14ac:dyDescent="0.25">
      <c r="A104" s="20" t="s">
        <v>12</v>
      </c>
      <c r="B104" s="21">
        <v>0</v>
      </c>
      <c r="C104" s="21">
        <v>5</v>
      </c>
      <c r="D104" s="21">
        <v>10</v>
      </c>
      <c r="E104" s="21">
        <v>15</v>
      </c>
      <c r="F104" s="21">
        <v>20</v>
      </c>
      <c r="G104" s="21">
        <v>25</v>
      </c>
      <c r="H104" s="21">
        <v>30</v>
      </c>
      <c r="I104" s="21">
        <v>35</v>
      </c>
      <c r="J104" s="21">
        <v>40</v>
      </c>
      <c r="K104" s="21">
        <v>45</v>
      </c>
      <c r="L104" s="21">
        <v>50</v>
      </c>
      <c r="M104" s="21">
        <v>55</v>
      </c>
      <c r="N104" s="21">
        <v>60</v>
      </c>
      <c r="O104" s="21">
        <v>65</v>
      </c>
      <c r="P104" s="21">
        <v>70</v>
      </c>
      <c r="Q104" s="21">
        <v>75</v>
      </c>
      <c r="R104" s="22">
        <v>80</v>
      </c>
    </row>
    <row r="105" spans="1:34" x14ac:dyDescent="0.25">
      <c r="A105" s="23">
        <v>4.5</v>
      </c>
      <c r="B105" s="24">
        <v>9.200623980021831</v>
      </c>
      <c r="C105" s="24">
        <v>9.2629198911388251</v>
      </c>
      <c r="D105" s="24">
        <v>9.3256524771794993</v>
      </c>
      <c r="E105" s="24">
        <v>9.3888225940258039</v>
      </c>
      <c r="F105" s="24">
        <v>9.4524310975596944</v>
      </c>
      <c r="G105" s="24">
        <v>9.5164788436631316</v>
      </c>
      <c r="H105" s="24">
        <v>9.5809666882180675</v>
      </c>
      <c r="I105" s="24">
        <v>9.6458954871064631</v>
      </c>
      <c r="J105" s="24">
        <v>9.7112660962102701</v>
      </c>
      <c r="K105" s="24">
        <v>9.7770793714114479</v>
      </c>
      <c r="L105" s="24">
        <v>9.8433361685919536</v>
      </c>
      <c r="M105" s="24">
        <v>9.9100373450241186</v>
      </c>
      <c r="N105" s="24">
        <v>9.9771837635417775</v>
      </c>
      <c r="O105" s="24">
        <v>10.04477628836915</v>
      </c>
      <c r="P105" s="24">
        <v>10.112815783730451</v>
      </c>
      <c r="Q105" s="24">
        <v>10.181303113849889</v>
      </c>
      <c r="R105" s="25">
        <v>10.25023914295169</v>
      </c>
    </row>
    <row r="106" spans="1:34" x14ac:dyDescent="0.25">
      <c r="A106" s="23">
        <v>5</v>
      </c>
      <c r="B106" s="24">
        <v>8.1460876012704713</v>
      </c>
      <c r="C106" s="24">
        <v>8.2021250840822848</v>
      </c>
      <c r="D106" s="24">
        <v>8.2585711254819838</v>
      </c>
      <c r="E106" s="24">
        <v>8.3154265534489209</v>
      </c>
      <c r="F106" s="24">
        <v>8.3726921959624381</v>
      </c>
      <c r="G106" s="24">
        <v>8.4303688810018915</v>
      </c>
      <c r="H106" s="24">
        <v>8.488457436546625</v>
      </c>
      <c r="I106" s="24">
        <v>8.5469586905759964</v>
      </c>
      <c r="J106" s="24">
        <v>8.6058734710693532</v>
      </c>
      <c r="K106" s="24">
        <v>8.665202606006039</v>
      </c>
      <c r="L106" s="24">
        <v>8.7249469233654118</v>
      </c>
      <c r="M106" s="24">
        <v>8.7851072525171894</v>
      </c>
      <c r="N106" s="24">
        <v>8.8456844283926106</v>
      </c>
      <c r="O106" s="24">
        <v>8.9066792873132794</v>
      </c>
      <c r="P106" s="24">
        <v>8.9680926656008051</v>
      </c>
      <c r="Q106" s="24">
        <v>9.0299253995768005</v>
      </c>
      <c r="R106" s="25">
        <v>9.0921783255628661</v>
      </c>
    </row>
    <row r="107" spans="1:34" x14ac:dyDescent="0.25">
      <c r="A107" s="23">
        <v>5.5</v>
      </c>
      <c r="B107" s="24">
        <v>7.1969693108634862</v>
      </c>
      <c r="C107" s="24">
        <v>7.2471945201019823</v>
      </c>
      <c r="D107" s="24">
        <v>7.2978011071163129</v>
      </c>
      <c r="E107" s="24">
        <v>7.3487898719832234</v>
      </c>
      <c r="F107" s="24">
        <v>7.4001616147794538</v>
      </c>
      <c r="G107" s="24">
        <v>7.4519171355817511</v>
      </c>
      <c r="H107" s="24">
        <v>7.5040572344668517</v>
      </c>
      <c r="I107" s="24">
        <v>7.5565827115115054</v>
      </c>
      <c r="J107" s="24">
        <v>7.6094943667924504</v>
      </c>
      <c r="K107" s="24">
        <v>7.6627930003864337</v>
      </c>
      <c r="L107" s="24">
        <v>7.7164794123701963</v>
      </c>
      <c r="M107" s="24">
        <v>7.7705544042108574</v>
      </c>
      <c r="N107" s="24">
        <v>7.8250187829370459</v>
      </c>
      <c r="O107" s="24">
        <v>7.8798733569677566</v>
      </c>
      <c r="P107" s="24">
        <v>7.9351189347219986</v>
      </c>
      <c r="Q107" s="24">
        <v>7.9907563246187729</v>
      </c>
      <c r="R107" s="25">
        <v>8.0467863350770745</v>
      </c>
    </row>
    <row r="108" spans="1:34" x14ac:dyDescent="0.25">
      <c r="A108" s="23">
        <v>6</v>
      </c>
      <c r="B108" s="24">
        <v>6.3458727371041457</v>
      </c>
      <c r="C108" s="24">
        <v>6.3907159026194771</v>
      </c>
      <c r="D108" s="24">
        <v>6.4359142006223324</v>
      </c>
      <c r="E108" s="24">
        <v>6.481468403286847</v>
      </c>
      <c r="F108" s="24">
        <v>6.5273792827871606</v>
      </c>
      <c r="G108" s="24">
        <v>6.5736476112974112</v>
      </c>
      <c r="H108" s="24">
        <v>6.6202741609917277</v>
      </c>
      <c r="I108" s="24">
        <v>6.6672597040442581</v>
      </c>
      <c r="J108" s="24">
        <v>6.7146050126291268</v>
      </c>
      <c r="K108" s="24">
        <v>6.7623108589204772</v>
      </c>
      <c r="L108" s="24">
        <v>6.8103780150924482</v>
      </c>
      <c r="M108" s="24">
        <v>6.8588072547095464</v>
      </c>
      <c r="N108" s="24">
        <v>6.9075993568977951</v>
      </c>
      <c r="O108" s="24">
        <v>6.9567551021735872</v>
      </c>
      <c r="P108" s="24">
        <v>7.006275271053318</v>
      </c>
      <c r="Q108" s="24">
        <v>7.0561606440533851</v>
      </c>
      <c r="R108" s="25">
        <v>7.1064120016901793</v>
      </c>
    </row>
    <row r="109" spans="1:34" x14ac:dyDescent="0.25">
      <c r="A109" s="23">
        <v>6.5</v>
      </c>
      <c r="B109" s="24">
        <v>5.5856706007242369</v>
      </c>
      <c r="C109" s="24">
        <v>5.6255460274848383</v>
      </c>
      <c r="D109" s="24">
        <v>5.6657512769683951</v>
      </c>
      <c r="E109" s="24">
        <v>5.706287093446436</v>
      </c>
      <c r="F109" s="24">
        <v>5.7471542211904909</v>
      </c>
      <c r="G109" s="24">
        <v>5.7883534044720939</v>
      </c>
      <c r="H109" s="24">
        <v>5.8298853875627694</v>
      </c>
      <c r="I109" s="24">
        <v>5.8717509147340516</v>
      </c>
      <c r="J109" s="24">
        <v>5.9139507302574668</v>
      </c>
      <c r="K109" s="24">
        <v>5.9564855784045481</v>
      </c>
      <c r="L109" s="24">
        <v>5.9993562034468244</v>
      </c>
      <c r="M109" s="24">
        <v>6.0425633510462013</v>
      </c>
      <c r="N109" s="24">
        <v>6.0861077724260886</v>
      </c>
      <c r="O109" s="24">
        <v>6.1299902202002832</v>
      </c>
      <c r="P109" s="24">
        <v>6.1742114469825644</v>
      </c>
      <c r="Q109" s="24">
        <v>6.2187722053867258</v>
      </c>
      <c r="R109" s="25">
        <v>6.2636732480265556</v>
      </c>
    </row>
    <row r="110" spans="1:34" x14ac:dyDescent="0.25">
      <c r="A110" s="23">
        <v>7</v>
      </c>
      <c r="B110" s="24">
        <v>4.9095047148840676</v>
      </c>
      <c r="C110" s="24">
        <v>4.944810782976667</v>
      </c>
      <c r="D110" s="24">
        <v>4.9804222995513898</v>
      </c>
      <c r="E110" s="24">
        <v>5.016339980977162</v>
      </c>
      <c r="F110" s="24">
        <v>5.0525645436229061</v>
      </c>
      <c r="G110" s="24">
        <v>5.0890967038575461</v>
      </c>
      <c r="H110" s="24">
        <v>5.1259371780500054</v>
      </c>
      <c r="I110" s="24">
        <v>5.1630866825692081</v>
      </c>
      <c r="J110" s="24">
        <v>5.200545933784074</v>
      </c>
      <c r="K110" s="24">
        <v>5.2383156480635309</v>
      </c>
      <c r="L110" s="24">
        <v>5.2763965417765011</v>
      </c>
      <c r="M110" s="24">
        <v>5.314789332682281</v>
      </c>
      <c r="N110" s="24">
        <v>5.3534947441016802</v>
      </c>
      <c r="O110" s="24">
        <v>5.3925135007458804</v>
      </c>
      <c r="P110" s="24">
        <v>5.4318463273260607</v>
      </c>
      <c r="Q110" s="24">
        <v>5.4714939485534071</v>
      </c>
      <c r="R110" s="25">
        <v>5.5114570891390988</v>
      </c>
    </row>
    <row r="111" spans="1:34" x14ac:dyDescent="0.25">
      <c r="A111" s="23">
        <v>7.5</v>
      </c>
      <c r="B111" s="24">
        <v>4.3107859851724424</v>
      </c>
      <c r="C111" s="24">
        <v>4.3419051498020487</v>
      </c>
      <c r="D111" s="24">
        <v>4.3733063241966912</v>
      </c>
      <c r="E111" s="24">
        <v>4.4049901968226868</v>
      </c>
      <c r="F111" s="24">
        <v>4.4369574561463514</v>
      </c>
      <c r="G111" s="24">
        <v>4.4692087906340028</v>
      </c>
      <c r="H111" s="24">
        <v>4.5017448887519578</v>
      </c>
      <c r="I111" s="24">
        <v>4.5345664389665341</v>
      </c>
      <c r="J111" s="24">
        <v>4.5676741297440451</v>
      </c>
      <c r="K111" s="24">
        <v>4.601068649550812</v>
      </c>
      <c r="L111" s="24">
        <v>4.6347506868531481</v>
      </c>
      <c r="M111" s="24">
        <v>4.6687209315077487</v>
      </c>
      <c r="N111" s="24">
        <v>4.7029800789328116</v>
      </c>
      <c r="O111" s="24">
        <v>4.7375288259369137</v>
      </c>
      <c r="P111" s="24">
        <v>4.7723678693286287</v>
      </c>
      <c r="Q111" s="24">
        <v>4.8074979059165326</v>
      </c>
      <c r="R111" s="25">
        <v>4.8429196325092017</v>
      </c>
    </row>
    <row r="112" spans="1:34" x14ac:dyDescent="0.25">
      <c r="A112" s="23">
        <v>8</v>
      </c>
      <c r="B112" s="24">
        <v>3.7831944096067112</v>
      </c>
      <c r="C112" s="24">
        <v>3.8104932010966239</v>
      </c>
      <c r="D112" s="24">
        <v>3.8380514991582229</v>
      </c>
      <c r="E112" s="24">
        <v>3.865869964355221</v>
      </c>
      <c r="F112" s="24">
        <v>3.8939492572513248</v>
      </c>
      <c r="G112" s="24">
        <v>3.922290038410249</v>
      </c>
      <c r="H112" s="24">
        <v>3.9508929683957001</v>
      </c>
      <c r="I112" s="24">
        <v>3.9797587077713898</v>
      </c>
      <c r="J112" s="24">
        <v>4.0088879171010277</v>
      </c>
      <c r="K112" s="24">
        <v>4.0382812569483244</v>
      </c>
      <c r="L112" s="24">
        <v>4.0679393878769901</v>
      </c>
      <c r="M112" s="24">
        <v>4.0978629718411117</v>
      </c>
      <c r="N112" s="24">
        <v>4.1280526763562806</v>
      </c>
      <c r="O112" s="24">
        <v>4.1585091703284682</v>
      </c>
      <c r="P112" s="24">
        <v>4.1892331226636399</v>
      </c>
      <c r="Q112" s="24">
        <v>4.2202252022677671</v>
      </c>
      <c r="R112" s="25">
        <v>4.251486078046816</v>
      </c>
    </row>
    <row r="113" spans="1:18" x14ac:dyDescent="0.25">
      <c r="A113" s="23">
        <v>8.5</v>
      </c>
      <c r="B113" s="24">
        <v>3.3206790786327289</v>
      </c>
      <c r="C113" s="24">
        <v>3.3445081024245331</v>
      </c>
      <c r="D113" s="24">
        <v>3.368575065118415</v>
      </c>
      <c r="E113" s="24">
        <v>3.392880599375482</v>
      </c>
      <c r="F113" s="24">
        <v>3.4174253378568311</v>
      </c>
      <c r="G113" s="24">
        <v>3.4422099132235719</v>
      </c>
      <c r="H113" s="24">
        <v>3.467234958136804</v>
      </c>
      <c r="I113" s="24">
        <v>3.492501105257634</v>
      </c>
      <c r="J113" s="24">
        <v>3.518008987247164</v>
      </c>
      <c r="K113" s="24">
        <v>3.5437592367664981</v>
      </c>
      <c r="L113" s="24">
        <v>3.56975248647674</v>
      </c>
      <c r="M113" s="24">
        <v>3.5959893704293688</v>
      </c>
      <c r="N113" s="24">
        <v>3.6224705282373719</v>
      </c>
      <c r="O113" s="24">
        <v>3.6491966009041108</v>
      </c>
      <c r="P113" s="24">
        <v>3.676168229432947</v>
      </c>
      <c r="Q113" s="24">
        <v>3.703386054827245</v>
      </c>
      <c r="R113" s="25">
        <v>3.7308507180903629</v>
      </c>
    </row>
    <row r="114" spans="1:18" x14ac:dyDescent="0.25">
      <c r="A114" s="23">
        <v>9</v>
      </c>
      <c r="B114" s="24">
        <v>2.9174581751248678</v>
      </c>
      <c r="C114" s="24">
        <v>2.9381521117784359</v>
      </c>
      <c r="D114" s="24">
        <v>2.959063355188214</v>
      </c>
      <c r="E114" s="24">
        <v>2.980192510112698</v>
      </c>
      <c r="F114" s="24">
        <v>3.001540181310387</v>
      </c>
      <c r="G114" s="24">
        <v>3.0231069735397771</v>
      </c>
      <c r="H114" s="24">
        <v>3.0448934915593662</v>
      </c>
      <c r="I114" s="24">
        <v>3.0669003401276491</v>
      </c>
      <c r="J114" s="24">
        <v>3.0891281240031252</v>
      </c>
      <c r="K114" s="24">
        <v>3.111577447944291</v>
      </c>
      <c r="L114" s="24">
        <v>3.1342489167096428</v>
      </c>
      <c r="M114" s="24">
        <v>3.157143136448056</v>
      </c>
      <c r="N114" s="24">
        <v>3.1802607188699068</v>
      </c>
      <c r="O114" s="24">
        <v>3.2036022770759538</v>
      </c>
      <c r="P114" s="24">
        <v>3.227168424166952</v>
      </c>
      <c r="Q114" s="24">
        <v>3.2509597732436561</v>
      </c>
      <c r="R114" s="25">
        <v>3.2749769374068221</v>
      </c>
    </row>
    <row r="115" spans="1:18" x14ac:dyDescent="0.25">
      <c r="A115" s="23">
        <v>9.5</v>
      </c>
      <c r="B115" s="24">
        <v>2.5680189743860211</v>
      </c>
      <c r="C115" s="24">
        <v>2.585896579579511</v>
      </c>
      <c r="D115" s="24">
        <v>2.6039717949070842</v>
      </c>
      <c r="E115" s="24">
        <v>2.622245197224629</v>
      </c>
      <c r="F115" s="24">
        <v>2.640717363388037</v>
      </c>
      <c r="G115" s="24">
        <v>2.6593888702531978</v>
      </c>
      <c r="H115" s="24">
        <v>2.678260294676003</v>
      </c>
      <c r="I115" s="24">
        <v>2.6973322135123419</v>
      </c>
      <c r="J115" s="24">
        <v>2.716605203618105</v>
      </c>
      <c r="K115" s="24">
        <v>2.7360798418491852</v>
      </c>
      <c r="L115" s="24">
        <v>2.7557567050614691</v>
      </c>
      <c r="M115" s="24">
        <v>2.7756363715012249</v>
      </c>
      <c r="N115" s="24">
        <v>2.7957194249762272</v>
      </c>
      <c r="O115" s="24">
        <v>2.816006450684625</v>
      </c>
      <c r="P115" s="24">
        <v>2.8364980338245638</v>
      </c>
      <c r="Q115" s="24">
        <v>2.8571947595941962</v>
      </c>
      <c r="R115" s="25">
        <v>2.87809721319167</v>
      </c>
    </row>
    <row r="116" spans="1:18" x14ac:dyDescent="0.25">
      <c r="A116" s="23">
        <v>10</v>
      </c>
      <c r="B116" s="24">
        <v>2.267117844147601</v>
      </c>
      <c r="C116" s="24">
        <v>2.282481948677459</v>
      </c>
      <c r="D116" s="24">
        <v>2.2980249022430121</v>
      </c>
      <c r="E116" s="24">
        <v>2.3137472537975432</v>
      </c>
      <c r="F116" s="24">
        <v>2.329649552294335</v>
      </c>
      <c r="G116" s="24">
        <v>2.3457323466866731</v>
      </c>
      <c r="H116" s="24">
        <v>2.3619961859278402</v>
      </c>
      <c r="I116" s="24">
        <v>2.3784416189711219</v>
      </c>
      <c r="J116" s="24">
        <v>2.3950691947698002</v>
      </c>
      <c r="K116" s="24">
        <v>2.4118794622771591</v>
      </c>
      <c r="L116" s="24">
        <v>2.4288729704464851</v>
      </c>
      <c r="M116" s="24">
        <v>2.446050269621435</v>
      </c>
      <c r="N116" s="24">
        <v>2.4634119157071761</v>
      </c>
      <c r="O116" s="24">
        <v>2.4809584659992518</v>
      </c>
      <c r="P116" s="24">
        <v>2.498690477793204</v>
      </c>
      <c r="Q116" s="24">
        <v>2.5166085083845742</v>
      </c>
      <c r="R116" s="25">
        <v>2.534713115068906</v>
      </c>
    </row>
    <row r="117" spans="1:18" x14ac:dyDescent="0.25">
      <c r="A117" s="23">
        <v>10.5</v>
      </c>
      <c r="B117" s="24">
        <v>2.0097802445695292</v>
      </c>
      <c r="C117" s="24">
        <v>2.0229177543504879</v>
      </c>
      <c r="D117" s="24">
        <v>2.036216287592493</v>
      </c>
      <c r="E117" s="24">
        <v>2.0496763653462229</v>
      </c>
      <c r="F117" s="24">
        <v>2.0632985086623532</v>
      </c>
      <c r="G117" s="24">
        <v>2.0770832385915621</v>
      </c>
      <c r="H117" s="24">
        <v>2.091031076184525</v>
      </c>
      <c r="I117" s="24">
        <v>2.1051425424919228</v>
      </c>
      <c r="J117" s="24">
        <v>2.1194181585644301</v>
      </c>
      <c r="K117" s="24">
        <v>2.133858445452725</v>
      </c>
      <c r="L117" s="24">
        <v>2.1484639242074839</v>
      </c>
      <c r="M117" s="24">
        <v>2.163235117269763</v>
      </c>
      <c r="N117" s="24">
        <v>2.1781725526421178</v>
      </c>
      <c r="O117" s="24">
        <v>2.193276759717488</v>
      </c>
      <c r="P117" s="24">
        <v>2.208548267888808</v>
      </c>
      <c r="Q117" s="24">
        <v>2.223987606549013</v>
      </c>
      <c r="R117" s="25">
        <v>2.23959530509104</v>
      </c>
    </row>
    <row r="118" spans="1:18" x14ac:dyDescent="0.25">
      <c r="A118" s="23">
        <v>11</v>
      </c>
      <c r="B118" s="24">
        <v>1.791300728240266</v>
      </c>
      <c r="C118" s="24">
        <v>1.8024826243053449</v>
      </c>
      <c r="D118" s="24">
        <v>1.813808653780564</v>
      </c>
      <c r="E118" s="24">
        <v>1.8252793098139919</v>
      </c>
      <c r="F118" s="24">
        <v>1.836895085553701</v>
      </c>
      <c r="G118" s="24">
        <v>1.8486564741477609</v>
      </c>
      <c r="H118" s="24">
        <v>1.860563968744243</v>
      </c>
      <c r="I118" s="24">
        <v>1.8726180624912181</v>
      </c>
      <c r="J118" s="24">
        <v>1.884819248536755</v>
      </c>
      <c r="K118" s="24">
        <v>1.8971680200289269</v>
      </c>
      <c r="L118" s="24">
        <v>1.909664870115803</v>
      </c>
      <c r="M118" s="24">
        <v>1.922310293335832</v>
      </c>
      <c r="N118" s="24">
        <v>1.9351047897889651</v>
      </c>
      <c r="O118" s="24">
        <v>1.9480488609655311</v>
      </c>
      <c r="P118" s="24">
        <v>1.961143008355861</v>
      </c>
      <c r="Q118" s="24">
        <v>1.974387733450284</v>
      </c>
      <c r="R118" s="25">
        <v>1.987783537739128</v>
      </c>
    </row>
    <row r="119" spans="1:18" x14ac:dyDescent="0.25">
      <c r="A119" s="23">
        <v>11.5</v>
      </c>
      <c r="B119" s="24">
        <v>1.6072429401767689</v>
      </c>
      <c r="C119" s="24">
        <v>1.616724278677274</v>
      </c>
      <c r="D119" s="24">
        <v>1.62633379606075</v>
      </c>
      <c r="E119" s="24">
        <v>1.636071957572663</v>
      </c>
      <c r="F119" s="24">
        <v>1.645939228458476</v>
      </c>
      <c r="G119" s="24">
        <v>1.6559360739636539</v>
      </c>
      <c r="H119" s="24">
        <v>1.6660629593336591</v>
      </c>
      <c r="I119" s="24">
        <v>1.6763203498139581</v>
      </c>
      <c r="J119" s="24">
        <v>1.6867087106500129</v>
      </c>
      <c r="K119" s="24">
        <v>1.697228507087289</v>
      </c>
      <c r="L119" s="24">
        <v>1.70788020437125</v>
      </c>
      <c r="M119" s="24">
        <v>1.7186642691377361</v>
      </c>
      <c r="N119" s="24">
        <v>1.7295811735840949</v>
      </c>
      <c r="O119" s="24">
        <v>1.740631391298048</v>
      </c>
      <c r="P119" s="24">
        <v>1.751815395867317</v>
      </c>
      <c r="Q119" s="24">
        <v>1.763133660879628</v>
      </c>
      <c r="R119" s="25">
        <v>1.7745866599227009</v>
      </c>
    </row>
    <row r="120" spans="1:18" x14ac:dyDescent="0.25">
      <c r="A120" s="23">
        <v>12</v>
      </c>
      <c r="B120" s="24">
        <v>1.453439617824509</v>
      </c>
      <c r="C120" s="24">
        <v>1.461459530030033</v>
      </c>
      <c r="D120" s="24">
        <v>1.4695926021151009</v>
      </c>
      <c r="E120" s="24">
        <v>1.477839271422573</v>
      </c>
      <c r="F120" s="24">
        <v>1.4861999752953039</v>
      </c>
      <c r="G120" s="24">
        <v>1.4946751510761529</v>
      </c>
      <c r="H120" s="24">
        <v>1.5032652361079779</v>
      </c>
      <c r="I120" s="24">
        <v>1.511970667733636</v>
      </c>
      <c r="J120" s="24">
        <v>1.520791883295983</v>
      </c>
      <c r="K120" s="24">
        <v>1.529729320137879</v>
      </c>
      <c r="L120" s="24">
        <v>1.5387834156021809</v>
      </c>
      <c r="M120" s="24">
        <v>1.5479546084221221</v>
      </c>
      <c r="N120" s="24">
        <v>1.5572433428924419</v>
      </c>
      <c r="O120" s="24">
        <v>1.5666500646982571</v>
      </c>
      <c r="P120" s="24">
        <v>1.576175219524683</v>
      </c>
      <c r="Q120" s="24">
        <v>1.585819253056838</v>
      </c>
      <c r="R120" s="25">
        <v>1.5955826109798359</v>
      </c>
    </row>
    <row r="121" spans="1:18" x14ac:dyDescent="0.25">
      <c r="A121" s="23">
        <v>12.5</v>
      </c>
      <c r="B121" s="24">
        <v>1.325992591057495</v>
      </c>
      <c r="C121" s="24">
        <v>1.332774283355916</v>
      </c>
      <c r="D121" s="24">
        <v>1.339655052054197</v>
      </c>
      <c r="E121" s="24">
        <v>1.346635306592588</v>
      </c>
      <c r="F121" s="24">
        <v>1.3537154564113381</v>
      </c>
      <c r="G121" s="24">
        <v>1.3608959109506999</v>
      </c>
      <c r="H121" s="24">
        <v>1.3681770796509249</v>
      </c>
      <c r="I121" s="24">
        <v>1.375559371952263</v>
      </c>
      <c r="J121" s="24">
        <v>1.3830431972949651</v>
      </c>
      <c r="K121" s="24">
        <v>1.3906289651192829</v>
      </c>
      <c r="L121" s="24">
        <v>1.3983170848654669</v>
      </c>
      <c r="M121" s="24">
        <v>1.4061079673641439</v>
      </c>
      <c r="N121" s="24">
        <v>1.4140020290074491</v>
      </c>
      <c r="O121" s="24">
        <v>1.4219996875778891</v>
      </c>
      <c r="P121" s="24">
        <v>1.4301013608579749</v>
      </c>
      <c r="Q121" s="24">
        <v>1.4383074666302169</v>
      </c>
      <c r="R121" s="25">
        <v>1.446618422677123</v>
      </c>
    </row>
    <row r="122" spans="1:18" x14ac:dyDescent="0.25">
      <c r="A122" s="23">
        <v>13</v>
      </c>
      <c r="B122" s="24">
        <v>1.221272782178243</v>
      </c>
      <c r="C122" s="24">
        <v>1.2270235360757309</v>
      </c>
      <c r="D122" s="24">
        <v>1.23286021841713</v>
      </c>
      <c r="E122" s="24">
        <v>1.238783210740086</v>
      </c>
      <c r="F122" s="24">
        <v>1.244792894582244</v>
      </c>
      <c r="G122" s="24">
        <v>1.2508896514812471</v>
      </c>
      <c r="H122" s="24">
        <v>1.2570738629747391</v>
      </c>
      <c r="I122" s="24">
        <v>1.2633459106003659</v>
      </c>
      <c r="J122" s="24">
        <v>1.2697061758957711</v>
      </c>
      <c r="K122" s="24">
        <v>1.2761550403985999</v>
      </c>
      <c r="L122" s="24">
        <v>1.282692885646495</v>
      </c>
      <c r="M122" s="24">
        <v>1.289320094567479</v>
      </c>
      <c r="N122" s="24">
        <v>1.296037055651077</v>
      </c>
      <c r="O122" s="24">
        <v>1.3028441587771931</v>
      </c>
      <c r="P122" s="24">
        <v>1.309741793825729</v>
      </c>
      <c r="Q122" s="24">
        <v>1.3167303506765879</v>
      </c>
      <c r="R122" s="25">
        <v>1.3238102192096739</v>
      </c>
    </row>
    <row r="123" spans="1:18" x14ac:dyDescent="0.25">
      <c r="A123" s="23">
        <v>13.5</v>
      </c>
      <c r="B123" s="24">
        <v>1.135920205917808</v>
      </c>
      <c r="C123" s="24">
        <v>1.1408313780388131</v>
      </c>
      <c r="D123" s="24">
        <v>1.145816266171523</v>
      </c>
      <c r="E123" s="24">
        <v>1.1508752239509781</v>
      </c>
      <c r="F123" s="24">
        <v>1.156008605012214</v>
      </c>
      <c r="G123" s="24">
        <v>1.1612167629902701</v>
      </c>
      <c r="H123" s="24">
        <v>1.166500051520184</v>
      </c>
      <c r="I123" s="24">
        <v>1.1718588242369929</v>
      </c>
      <c r="J123" s="24">
        <v>1.1772934347757349</v>
      </c>
      <c r="K123" s="24">
        <v>1.182804236771448</v>
      </c>
      <c r="L123" s="24">
        <v>1.188391583859169</v>
      </c>
      <c r="M123" s="24">
        <v>1.1940558310643139</v>
      </c>
      <c r="N123" s="24">
        <v>1.1997973389738019</v>
      </c>
      <c r="O123" s="24">
        <v>1.205616469564929</v>
      </c>
      <c r="P123" s="24">
        <v>1.2115135848149921</v>
      </c>
      <c r="Q123" s="24">
        <v>1.2174890467012871</v>
      </c>
      <c r="R123" s="25">
        <v>1.22354321720111</v>
      </c>
    </row>
    <row r="124" spans="1:18" x14ac:dyDescent="0.25">
      <c r="A124" s="23">
        <v>14</v>
      </c>
      <c r="B124" s="24">
        <v>1.066843969435711</v>
      </c>
      <c r="C124" s="24">
        <v>1.071090991522974</v>
      </c>
      <c r="D124" s="24">
        <v>1.0754004527134771</v>
      </c>
      <c r="E124" s="24">
        <v>1.079772678739652</v>
      </c>
      <c r="F124" s="24">
        <v>1.0842079953339301</v>
      </c>
      <c r="G124" s="24">
        <v>1.0887067282287419</v>
      </c>
      <c r="H124" s="24">
        <v>1.093269203156519</v>
      </c>
      <c r="I124" s="24">
        <v>1.097895745849693</v>
      </c>
      <c r="J124" s="24">
        <v>1.1025866820406951</v>
      </c>
      <c r="K124" s="24">
        <v>1.107342337461956</v>
      </c>
      <c r="L124" s="24">
        <v>1.112163037845908</v>
      </c>
      <c r="M124" s="24">
        <v>1.117049110315357</v>
      </c>
      <c r="N124" s="24">
        <v>1.1220008875546179</v>
      </c>
      <c r="O124" s="24">
        <v>1.1270187036383801</v>
      </c>
      <c r="P124" s="24">
        <v>1.1321028926413319</v>
      </c>
      <c r="Q124" s="24">
        <v>1.137253788638166</v>
      </c>
      <c r="R124" s="25">
        <v>1.1424717257035699</v>
      </c>
    </row>
    <row r="125" spans="1:18" x14ac:dyDescent="0.25">
      <c r="A125" s="23">
        <v>14.5</v>
      </c>
      <c r="B125" s="24">
        <v>1.0112222723200339</v>
      </c>
      <c r="C125" s="24">
        <v>1.014964651234582</v>
      </c>
      <c r="D125" s="24">
        <v>1.018759127867646</v>
      </c>
      <c r="E125" s="24">
        <v>1.0226060000490489</v>
      </c>
      <c r="F125" s="24">
        <v>1.0265055656086159</v>
      </c>
      <c r="G125" s="24">
        <v>1.030458122376172</v>
      </c>
      <c r="H125" s="24">
        <v>1.034463968181542</v>
      </c>
      <c r="I125" s="24">
        <v>1.0385234008545501</v>
      </c>
      <c r="J125" s="24">
        <v>1.04263671822502</v>
      </c>
      <c r="K125" s="24">
        <v>1.0468042181227779</v>
      </c>
      <c r="L125" s="24">
        <v>1.051026198377649</v>
      </c>
      <c r="M125" s="24">
        <v>1.0553029582098321</v>
      </c>
      <c r="N125" s="24">
        <v>1.059634802401036</v>
      </c>
      <c r="O125" s="24">
        <v>1.0640220371233431</v>
      </c>
      <c r="P125" s="24">
        <v>1.068464968548835</v>
      </c>
      <c r="Q125" s="24">
        <v>1.0729639028495981</v>
      </c>
      <c r="R125" s="25">
        <v>1.0775191461977129</v>
      </c>
    </row>
    <row r="126" spans="1:18" x14ac:dyDescent="0.25">
      <c r="A126" s="23">
        <v>15</v>
      </c>
      <c r="B126" s="24">
        <v>0.96650240658738817</v>
      </c>
      <c r="C126" s="24">
        <v>0.96988372430853587</v>
      </c>
      <c r="D126" s="24">
        <v>0.97330773388721348</v>
      </c>
      <c r="E126" s="24">
        <v>0.97677470525063903</v>
      </c>
      <c r="F126" s="24">
        <v>0.98028490832603032</v>
      </c>
      <c r="G126" s="24">
        <v>0.9838386130406056</v>
      </c>
      <c r="H126" s="24">
        <v>0.98743608932158289</v>
      </c>
      <c r="I126" s="24">
        <v>0.9910776070961802</v>
      </c>
      <c r="J126" s="24">
        <v>0.99476343629161534</v>
      </c>
      <c r="K126" s="24">
        <v>0.99849384683510656</v>
      </c>
      <c r="L126" s="24">
        <v>1.002269108653872</v>
      </c>
      <c r="M126" s="24">
        <v>1.006089493065506</v>
      </c>
      <c r="N126" s="24">
        <v>1.009955276949108</v>
      </c>
      <c r="O126" s="24">
        <v>1.013866738574156</v>
      </c>
      <c r="P126" s="24">
        <v>1.017824156210126</v>
      </c>
      <c r="Q126" s="24">
        <v>1.0218278081264951</v>
      </c>
      <c r="R126" s="25">
        <v>1.0258779725927381</v>
      </c>
    </row>
    <row r="127" spans="1:18" x14ac:dyDescent="0.25">
      <c r="A127" s="23">
        <v>15.5</v>
      </c>
      <c r="B127" s="24">
        <v>0.93040075668285027</v>
      </c>
      <c r="C127" s="24">
        <v>0.93354867030819644</v>
      </c>
      <c r="D127" s="24">
        <v>0.93673080545382725</v>
      </c>
      <c r="E127" s="24">
        <v>0.93994740414435463</v>
      </c>
      <c r="F127" s="24">
        <v>0.94319870840438935</v>
      </c>
      <c r="G127" s="24">
        <v>0.94648496025854356</v>
      </c>
      <c r="H127" s="24">
        <v>0.9498064017314285</v>
      </c>
      <c r="I127" s="24">
        <v>0.95316327484765573</v>
      </c>
      <c r="J127" s="24">
        <v>0.95655582163183661</v>
      </c>
      <c r="K127" s="24">
        <v>0.95998428410858294</v>
      </c>
      <c r="L127" s="24">
        <v>0.96344890430250618</v>
      </c>
      <c r="M127" s="24">
        <v>0.96694992562859383</v>
      </c>
      <c r="N127" s="24">
        <v>0.97048759706333998</v>
      </c>
      <c r="O127" s="24">
        <v>0.97406216897361453</v>
      </c>
      <c r="P127" s="24">
        <v>0.97767389172628683</v>
      </c>
      <c r="Q127" s="24">
        <v>0.98132301568822788</v>
      </c>
      <c r="R127" s="25">
        <v>0.98500979122630672</v>
      </c>
    </row>
    <row r="128" spans="1:18" x14ac:dyDescent="0.25">
      <c r="A128" s="23">
        <v>16</v>
      </c>
      <c r="B128" s="24">
        <v>0.90090279948007201</v>
      </c>
      <c r="C128" s="24">
        <v>0.90392904122550588</v>
      </c>
      <c r="D128" s="24">
        <v>0.90698196967772005</v>
      </c>
      <c r="E128" s="24">
        <v>0.91006179895871953</v>
      </c>
      <c r="F128" s="24">
        <v>0.91316874319050878</v>
      </c>
      <c r="G128" s="24">
        <v>0.91630301649509305</v>
      </c>
      <c r="H128" s="24">
        <v>0.91946483299447657</v>
      </c>
      <c r="I128" s="24">
        <v>0.92265440681066513</v>
      </c>
      <c r="J128" s="24">
        <v>0.92587195206566253</v>
      </c>
      <c r="K128" s="24">
        <v>0.92911768288147445</v>
      </c>
      <c r="L128" s="24">
        <v>0.93239181338010546</v>
      </c>
      <c r="M128" s="24">
        <v>0.93569455907393673</v>
      </c>
      <c r="N128" s="24">
        <v>0.93902614103685544</v>
      </c>
      <c r="O128" s="24">
        <v>0.94238678173312473</v>
      </c>
      <c r="P128" s="24">
        <v>0.94577670362700861</v>
      </c>
      <c r="Q128" s="24">
        <v>0.94919612918277019</v>
      </c>
      <c r="R128" s="25">
        <v>0.95264528086467304</v>
      </c>
    </row>
    <row r="129" spans="1:34" x14ac:dyDescent="0.25">
      <c r="A129" s="23">
        <v>16.5</v>
      </c>
      <c r="B129" s="24">
        <v>0.87626310428116994</v>
      </c>
      <c r="C129" s="24">
        <v>0.87926348148086453</v>
      </c>
      <c r="D129" s="24">
        <v>0.88228394609757521</v>
      </c>
      <c r="E129" s="24">
        <v>0.88532468435070089</v>
      </c>
      <c r="F129" s="24">
        <v>0.88838588245963912</v>
      </c>
      <c r="G129" s="24">
        <v>0.89146772664378837</v>
      </c>
      <c r="H129" s="24">
        <v>0.89457040312254676</v>
      </c>
      <c r="I129" s="24">
        <v>0.89769409811531264</v>
      </c>
      <c r="J129" s="24">
        <v>0.90083899784148369</v>
      </c>
      <c r="K129" s="24">
        <v>0.90400528852045836</v>
      </c>
      <c r="L129" s="24">
        <v>0.907193156371635</v>
      </c>
      <c r="M129" s="24">
        <v>0.91040278900478766</v>
      </c>
      <c r="N129" s="24">
        <v>0.91363437959119753</v>
      </c>
      <c r="O129" s="24">
        <v>0.91688812269252107</v>
      </c>
      <c r="P129" s="24">
        <v>0.92016421287041505</v>
      </c>
      <c r="Q129" s="24">
        <v>0.92346284468653717</v>
      </c>
      <c r="R129" s="25">
        <v>0.92678421270254363</v>
      </c>
    </row>
    <row r="130" spans="1:34" x14ac:dyDescent="0.25">
      <c r="A130" s="23">
        <v>17</v>
      </c>
      <c r="B130" s="24">
        <v>0.85500533281684654</v>
      </c>
      <c r="C130" s="24">
        <v>0.8580597279232629</v>
      </c>
      <c r="D130" s="24">
        <v>0.86112854668067118</v>
      </c>
      <c r="E130" s="24">
        <v>0.86421194740586305</v>
      </c>
      <c r="F130" s="24">
        <v>0.86731008841562984</v>
      </c>
      <c r="G130" s="24">
        <v>0.8704231280267638</v>
      </c>
      <c r="H130" s="24">
        <v>0.87355122455605605</v>
      </c>
      <c r="I130" s="24">
        <v>0.87669453632029859</v>
      </c>
      <c r="J130" s="24">
        <v>0.87985322163628266</v>
      </c>
      <c r="K130" s="24">
        <v>0.88302743882080015</v>
      </c>
      <c r="L130" s="24">
        <v>0.88621734619064285</v>
      </c>
      <c r="M130" s="24">
        <v>0.88942310345297815</v>
      </c>
      <c r="N130" s="24">
        <v>0.89264487587648078</v>
      </c>
      <c r="O130" s="24">
        <v>0.89588283012020098</v>
      </c>
      <c r="P130" s="24">
        <v>0.8991371328431883</v>
      </c>
      <c r="Q130" s="24">
        <v>0.9024079507044942</v>
      </c>
      <c r="R130" s="25">
        <v>0.90569545036316823</v>
      </c>
    </row>
    <row r="131" spans="1:34" x14ac:dyDescent="0.25">
      <c r="A131" s="23">
        <v>17.5</v>
      </c>
      <c r="B131" s="24">
        <v>0.83592223924624431</v>
      </c>
      <c r="C131" s="24">
        <v>0.83909460983012951</v>
      </c>
      <c r="D131" s="24">
        <v>0.84227667582272248</v>
      </c>
      <c r="E131" s="24">
        <v>0.8454685676382081</v>
      </c>
      <c r="F131" s="24">
        <v>0.84867041569077184</v>
      </c>
      <c r="G131" s="24">
        <v>0.85188235039459859</v>
      </c>
      <c r="H131" s="24">
        <v>0.85510450216387357</v>
      </c>
      <c r="I131" s="24">
        <v>0.85833700141278224</v>
      </c>
      <c r="J131" s="24">
        <v>0.86157997855550894</v>
      </c>
      <c r="K131" s="24">
        <v>0.86483356400623956</v>
      </c>
      <c r="L131" s="24">
        <v>0.86809788817915901</v>
      </c>
      <c r="M131" s="24">
        <v>0.87137308287882898</v>
      </c>
      <c r="N131" s="24">
        <v>0.87465928547131666</v>
      </c>
      <c r="O131" s="24">
        <v>0.87795663471306573</v>
      </c>
      <c r="P131" s="24">
        <v>0.88126526936052008</v>
      </c>
      <c r="Q131" s="24">
        <v>0.88458532817012314</v>
      </c>
      <c r="R131" s="25">
        <v>0.88791694989831871</v>
      </c>
    </row>
    <row r="132" spans="1:34" x14ac:dyDescent="0.25">
      <c r="A132" s="23">
        <v>18</v>
      </c>
      <c r="B132" s="24">
        <v>0.81807567015707483</v>
      </c>
      <c r="C132" s="24">
        <v>0.82141404890746472</v>
      </c>
      <c r="D132" s="24">
        <v>0.82475833034801826</v>
      </c>
      <c r="E132" s="24">
        <v>0.82810861699031468</v>
      </c>
      <c r="F132" s="24">
        <v>0.83146501134593198</v>
      </c>
      <c r="G132" s="24">
        <v>0.8348276159264495</v>
      </c>
      <c r="H132" s="24">
        <v>0.83819653324344467</v>
      </c>
      <c r="I132" s="24">
        <v>0.8415718658084973</v>
      </c>
      <c r="J132" s="24">
        <v>0.84495371613318515</v>
      </c>
      <c r="K132" s="24">
        <v>0.84834218672908712</v>
      </c>
      <c r="L132" s="24">
        <v>0.85173738010778166</v>
      </c>
      <c r="M132" s="24">
        <v>0.85513940017122403</v>
      </c>
      <c r="N132" s="24">
        <v>0.8585483563828743</v>
      </c>
      <c r="O132" s="24">
        <v>0.86196435959657047</v>
      </c>
      <c r="P132" s="24">
        <v>0.86538752066614855</v>
      </c>
      <c r="Q132" s="24">
        <v>0.86881795044544663</v>
      </c>
      <c r="R132" s="25">
        <v>0.87225575978830083</v>
      </c>
    </row>
    <row r="133" spans="1:34" x14ac:dyDescent="0.25">
      <c r="A133" s="23">
        <v>18.5</v>
      </c>
      <c r="B133" s="24">
        <v>0.80079656456555171</v>
      </c>
      <c r="C133" s="24">
        <v>0.80433305928976817</v>
      </c>
      <c r="D133" s="24">
        <v>0.80787259950934565</v>
      </c>
      <c r="E133" s="24">
        <v>0.81141525983325558</v>
      </c>
      <c r="F133" s="24">
        <v>0.81496111487046996</v>
      </c>
      <c r="G133" s="24">
        <v>0.81851023922996113</v>
      </c>
      <c r="H133" s="24">
        <v>0.82206270752070087</v>
      </c>
      <c r="I133" s="24">
        <v>0.82561859435166118</v>
      </c>
      <c r="J133" s="24">
        <v>0.82917797433181373</v>
      </c>
      <c r="K133" s="24">
        <v>0.83274092207013051</v>
      </c>
      <c r="L133" s="24">
        <v>0.8363075121755833</v>
      </c>
      <c r="M133" s="24">
        <v>0.83987782064752103</v>
      </c>
      <c r="N133" s="24">
        <v>0.84345192904679744</v>
      </c>
      <c r="O133" s="24">
        <v>0.84702992032464297</v>
      </c>
      <c r="P133" s="24">
        <v>0.85061187743228839</v>
      </c>
      <c r="Q133" s="24">
        <v>0.85419788332096458</v>
      </c>
      <c r="R133" s="25">
        <v>0.85778802094190187</v>
      </c>
    </row>
    <row r="134" spans="1:34" x14ac:dyDescent="0.25">
      <c r="A134" s="23">
        <v>19</v>
      </c>
      <c r="B134" s="24">
        <v>0.78368495391638504</v>
      </c>
      <c r="C134" s="24">
        <v>0.7874357475400342</v>
      </c>
      <c r="D134" s="24">
        <v>0.79118766498798099</v>
      </c>
      <c r="E134" s="24">
        <v>0.79494075296659084</v>
      </c>
      <c r="F134" s="24">
        <v>0.79869505818222919</v>
      </c>
      <c r="G134" s="24">
        <v>0.80245062734126149</v>
      </c>
      <c r="H134" s="24">
        <v>0.80620750715005318</v>
      </c>
      <c r="I134" s="24">
        <v>0.8099657443149697</v>
      </c>
      <c r="J134" s="24">
        <v>0.81372538554237628</v>
      </c>
      <c r="K134" s="24">
        <v>0.81748647753863857</v>
      </c>
      <c r="L134" s="24">
        <v>0.82124906701012179</v>
      </c>
      <c r="M134" s="24">
        <v>0.82501320205356798</v>
      </c>
      <c r="N134" s="24">
        <v>0.82877893632722455</v>
      </c>
      <c r="O134" s="24">
        <v>0.83254632487971492</v>
      </c>
      <c r="P134" s="24">
        <v>0.83631542275966364</v>
      </c>
      <c r="Q134" s="24">
        <v>0.84008628501569416</v>
      </c>
      <c r="R134" s="25">
        <v>0.84385896669643035</v>
      </c>
    </row>
    <row r="135" spans="1:34" x14ac:dyDescent="0.25">
      <c r="A135" s="23">
        <v>19.5</v>
      </c>
      <c r="B135" s="24">
        <v>0.76660996208286747</v>
      </c>
      <c r="C135" s="24">
        <v>0.77057531264984491</v>
      </c>
      <c r="D135" s="24">
        <v>0.77454080089379784</v>
      </c>
      <c r="E135" s="24">
        <v>0.77850644561848437</v>
      </c>
      <c r="F135" s="24">
        <v>0.78247226562766314</v>
      </c>
      <c r="G135" s="24">
        <v>0.78643827972509384</v>
      </c>
      <c r="H135" s="24">
        <v>0.79040450671453455</v>
      </c>
      <c r="I135" s="24">
        <v>0.79437096539974439</v>
      </c>
      <c r="J135" s="24">
        <v>0.79833767458448202</v>
      </c>
      <c r="K135" s="24">
        <v>0.80230465307250642</v>
      </c>
      <c r="L135" s="24">
        <v>0.8062719196675765</v>
      </c>
      <c r="M135" s="24">
        <v>0.81023949456382738</v>
      </c>
      <c r="N135" s="24">
        <v>0.8142074035168998</v>
      </c>
      <c r="O135" s="24">
        <v>0.8181756736728113</v>
      </c>
      <c r="P135" s="24">
        <v>0.82214433217757876</v>
      </c>
      <c r="Q135" s="24">
        <v>0.82611340617722018</v>
      </c>
      <c r="R135" s="25">
        <v>0.83008292281775187</v>
      </c>
    </row>
    <row r="136" spans="1:34" x14ac:dyDescent="0.25">
      <c r="A136" s="23">
        <v>20</v>
      </c>
      <c r="B136" s="24">
        <v>0.74970980536674892</v>
      </c>
      <c r="C136" s="24">
        <v>0.75387404603923736</v>
      </c>
      <c r="D136" s="24">
        <v>0.75803837376511807</v>
      </c>
      <c r="E136" s="24">
        <v>0.7622027794455436</v>
      </c>
      <c r="F136" s="24">
        <v>0.76636725398166561</v>
      </c>
      <c r="G136" s="24">
        <v>0.77053178827463664</v>
      </c>
      <c r="H136" s="24">
        <v>0.77469637322560891</v>
      </c>
      <c r="I136" s="24">
        <v>0.77886099973573486</v>
      </c>
      <c r="J136" s="24">
        <v>0.78302565870616658</v>
      </c>
      <c r="K136" s="24">
        <v>0.78719034103805618</v>
      </c>
      <c r="L136" s="24">
        <v>0.7913550376325561</v>
      </c>
      <c r="M136" s="24">
        <v>0.7955197407811947</v>
      </c>
      <c r="N136" s="24">
        <v>0.79968444833700691</v>
      </c>
      <c r="O136" s="24">
        <v>0.80384915954340286</v>
      </c>
      <c r="P136" s="24">
        <v>0.80801387364379351</v>
      </c>
      <c r="Q136" s="24">
        <v>0.81217858988158986</v>
      </c>
      <c r="R136" s="25">
        <v>0.81634330750020212</v>
      </c>
    </row>
    <row r="137" spans="1:34" x14ac:dyDescent="0.25">
      <c r="A137" s="26">
        <v>20.5</v>
      </c>
      <c r="B137" s="27">
        <v>0.73339179249829234</v>
      </c>
      <c r="C137" s="27">
        <v>0.73772333155675973</v>
      </c>
      <c r="D137" s="27">
        <v>0.74205584256877755</v>
      </c>
      <c r="E137" s="27">
        <v>0.74638928853289155</v>
      </c>
      <c r="F137" s="27">
        <v>0.75072363244764606</v>
      </c>
      <c r="G137" s="27">
        <v>0.75505883731158818</v>
      </c>
      <c r="H137" s="27">
        <v>0.75939486612326268</v>
      </c>
      <c r="I137" s="27">
        <v>0.76373168188121587</v>
      </c>
      <c r="J137" s="27">
        <v>0.76806924758399264</v>
      </c>
      <c r="K137" s="27">
        <v>0.77240752623013886</v>
      </c>
      <c r="L137" s="27">
        <v>0.77674648081820041</v>
      </c>
      <c r="M137" s="27">
        <v>0.78108607573709921</v>
      </c>
      <c r="N137" s="27">
        <v>0.78542628093726286</v>
      </c>
      <c r="O137" s="27">
        <v>0.78976706775949601</v>
      </c>
      <c r="P137" s="27">
        <v>0.79410840754460221</v>
      </c>
      <c r="Q137" s="27">
        <v>0.79845027163338578</v>
      </c>
      <c r="R137" s="28">
        <v>0.80279263136665102</v>
      </c>
    </row>
    <row r="140" spans="1:34" ht="28.9" customHeight="1" x14ac:dyDescent="0.5">
      <c r="A140" s="1" t="s">
        <v>16</v>
      </c>
      <c r="B140" s="1"/>
    </row>
    <row r="141" spans="1:34" x14ac:dyDescent="0.25">
      <c r="A141" s="17" t="s">
        <v>10</v>
      </c>
      <c r="B141" s="18" t="s">
        <v>11</v>
      </c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  <c r="AA141" s="18"/>
      <c r="AB141" s="18"/>
      <c r="AC141" s="18"/>
      <c r="AD141" s="18"/>
      <c r="AE141" s="18"/>
      <c r="AF141" s="18"/>
      <c r="AG141" s="18"/>
      <c r="AH141" s="19"/>
    </row>
    <row r="142" spans="1:34" x14ac:dyDescent="0.25">
      <c r="A142" s="20" t="s">
        <v>12</v>
      </c>
      <c r="B142" s="21">
        <v>128</v>
      </c>
      <c r="C142" s="21">
        <v>144</v>
      </c>
      <c r="D142" s="21">
        <v>160</v>
      </c>
      <c r="E142" s="21">
        <v>176</v>
      </c>
      <c r="F142" s="21">
        <v>192</v>
      </c>
      <c r="G142" s="21">
        <v>208</v>
      </c>
      <c r="H142" s="21">
        <v>224</v>
      </c>
      <c r="I142" s="21">
        <v>240</v>
      </c>
      <c r="J142" s="21">
        <v>256</v>
      </c>
      <c r="K142" s="21">
        <v>272</v>
      </c>
      <c r="L142" s="21">
        <v>288</v>
      </c>
      <c r="M142" s="21">
        <v>304</v>
      </c>
      <c r="N142" s="21">
        <v>320</v>
      </c>
      <c r="O142" s="21">
        <v>336</v>
      </c>
      <c r="P142" s="21">
        <v>352</v>
      </c>
      <c r="Q142" s="21">
        <v>368</v>
      </c>
      <c r="R142" s="21">
        <v>384</v>
      </c>
      <c r="S142" s="21">
        <v>400</v>
      </c>
      <c r="T142" s="21">
        <v>416</v>
      </c>
      <c r="U142" s="21">
        <v>432</v>
      </c>
      <c r="V142" s="21">
        <v>448</v>
      </c>
      <c r="W142" s="21">
        <v>464</v>
      </c>
      <c r="X142" s="21">
        <v>480</v>
      </c>
      <c r="Y142" s="21">
        <v>496</v>
      </c>
      <c r="Z142" s="21">
        <v>512</v>
      </c>
      <c r="AA142" s="21">
        <v>528</v>
      </c>
      <c r="AB142" s="21">
        <v>544</v>
      </c>
      <c r="AC142" s="21">
        <v>560</v>
      </c>
      <c r="AD142" s="21">
        <v>576</v>
      </c>
      <c r="AE142" s="21">
        <v>592</v>
      </c>
      <c r="AF142" s="21">
        <v>608</v>
      </c>
      <c r="AG142" s="21">
        <v>624</v>
      </c>
      <c r="AH142" s="22">
        <v>640</v>
      </c>
    </row>
    <row r="143" spans="1:34" x14ac:dyDescent="0.25">
      <c r="A143" s="23">
        <v>4</v>
      </c>
      <c r="B143" s="24">
        <v>7.2909346399191826</v>
      </c>
      <c r="C143" s="24">
        <v>7.436361128552794</v>
      </c>
      <c r="D143" s="24">
        <v>7.5860976943951952</v>
      </c>
      <c r="E143" s="24">
        <v>7.7401718232186383</v>
      </c>
      <c r="F143" s="24">
        <v>7.8986111018021177</v>
      </c>
      <c r="G143" s="24">
        <v>8.0614431249586609</v>
      </c>
      <c r="H143" s="24">
        <v>8.2286956209960405</v>
      </c>
      <c r="I143" s="24">
        <v>8.4003964517167642</v>
      </c>
      <c r="J143" s="24">
        <v>8.576573487117475</v>
      </c>
      <c r="K143" s="24">
        <v>8.7572547054535761</v>
      </c>
      <c r="L143" s="24">
        <v>8.9424682351972393</v>
      </c>
      <c r="M143" s="24">
        <v>9.1322422165983159</v>
      </c>
      <c r="N143" s="24">
        <v>9.3266048761558125</v>
      </c>
      <c r="O143" s="24">
        <v>9.5255846078774109</v>
      </c>
      <c r="P143" s="24">
        <v>9.7292098251054107</v>
      </c>
      <c r="Q143" s="24">
        <v>9.9375090056674864</v>
      </c>
      <c r="R143" s="24">
        <v>10.15051080554881</v>
      </c>
      <c r="S143" s="24">
        <v>10.36824391124282</v>
      </c>
      <c r="T143" s="24">
        <v>10.590737054802791</v>
      </c>
      <c r="U143" s="24">
        <v>10.81801915052143</v>
      </c>
      <c r="V143" s="24">
        <v>11.05011915825129</v>
      </c>
      <c r="W143" s="24">
        <v>11.287066068366469</v>
      </c>
      <c r="X143" s="24">
        <v>11.52888904947622</v>
      </c>
      <c r="Y143" s="24">
        <v>11.775617334703229</v>
      </c>
      <c r="Z143" s="24">
        <v>12.02728017647139</v>
      </c>
      <c r="AA143" s="24">
        <v>12.283906994421811</v>
      </c>
      <c r="AB143" s="24">
        <v>12.54552729429467</v>
      </c>
      <c r="AC143" s="24">
        <v>12.81217059367928</v>
      </c>
      <c r="AD143" s="24">
        <v>13.083866561368261</v>
      </c>
      <c r="AE143" s="24">
        <v>13.360644975123961</v>
      </c>
      <c r="AF143" s="24">
        <v>13.64253562077965</v>
      </c>
      <c r="AG143" s="24">
        <v>13.929568414468619</v>
      </c>
      <c r="AH143" s="25">
        <v>14.221773402624139</v>
      </c>
    </row>
    <row r="144" spans="1:34" x14ac:dyDescent="0.25">
      <c r="A144" s="23">
        <v>5</v>
      </c>
      <c r="B144" s="24">
        <v>5.6902677754442159</v>
      </c>
      <c r="C144" s="24">
        <v>5.8036537893793616</v>
      </c>
      <c r="D144" s="24">
        <v>5.9207943076521934</v>
      </c>
      <c r="E144" s="24">
        <v>6.0417149874097342</v>
      </c>
      <c r="F144" s="24">
        <v>6.1664415868057558</v>
      </c>
      <c r="G144" s="24">
        <v>6.294999872028062</v>
      </c>
      <c r="H144" s="24">
        <v>6.4274157427591962</v>
      </c>
      <c r="I144" s="24">
        <v>6.5637152321764436</v>
      </c>
      <c r="J144" s="24">
        <v>6.7039243816512242</v>
      </c>
      <c r="K144" s="24">
        <v>6.8480693408137094</v>
      </c>
      <c r="L144" s="24">
        <v>6.9961764095108494</v>
      </c>
      <c r="M144" s="24">
        <v>7.148271899367276</v>
      </c>
      <c r="N144" s="24">
        <v>7.3043822082567607</v>
      </c>
      <c r="O144" s="24">
        <v>7.464533901561766</v>
      </c>
      <c r="P144" s="24">
        <v>7.6287535639993624</v>
      </c>
      <c r="Q144" s="24">
        <v>7.7970678447720054</v>
      </c>
      <c r="R144" s="24">
        <v>7.9695035712396374</v>
      </c>
      <c r="S144" s="24">
        <v>8.1460876012704713</v>
      </c>
      <c r="T144" s="24">
        <v>8.3268468382925551</v>
      </c>
      <c r="U144" s="24">
        <v>8.5118083679733765</v>
      </c>
      <c r="V144" s="24">
        <v>8.7009993215402606</v>
      </c>
      <c r="W144" s="24">
        <v>8.8944468607420877</v>
      </c>
      <c r="X144" s="24">
        <v>9.0921783255628661</v>
      </c>
      <c r="Y144" s="24">
        <v>9.2942211205000778</v>
      </c>
      <c r="Z144" s="24">
        <v>9.5006026693523697</v>
      </c>
      <c r="AA144" s="24">
        <v>9.7113505631356372</v>
      </c>
      <c r="AB144" s="24">
        <v>9.9264924789648408</v>
      </c>
      <c r="AC144" s="24">
        <v>10.14605610580406</v>
      </c>
      <c r="AD144" s="24">
        <v>10.37006928382068</v>
      </c>
      <c r="AE144" s="24">
        <v>10.598559962151841</v>
      </c>
      <c r="AF144" s="24">
        <v>10.83155609800559</v>
      </c>
      <c r="AG144" s="24">
        <v>11.069085778889979</v>
      </c>
      <c r="AH144" s="25">
        <v>11.31117722261305</v>
      </c>
    </row>
    <row r="145" spans="1:34" x14ac:dyDescent="0.25">
      <c r="A145" s="23">
        <v>6</v>
      </c>
      <c r="B145" s="24">
        <v>4.420097975176537</v>
      </c>
      <c r="C145" s="24">
        <v>4.5065160432645204</v>
      </c>
      <c r="D145" s="24">
        <v>4.5961713618714848</v>
      </c>
      <c r="E145" s="24">
        <v>4.6890877595192304</v>
      </c>
      <c r="F145" s="24">
        <v>4.7852891657363008</v>
      </c>
      <c r="G145" s="24">
        <v>4.8847995180852779</v>
      </c>
      <c r="H145" s="24">
        <v>4.9876428876234762</v>
      </c>
      <c r="I145" s="24">
        <v>5.0938434789029614</v>
      </c>
      <c r="J145" s="24">
        <v>5.2034255046699203</v>
      </c>
      <c r="K145" s="24">
        <v>5.3164132859293032</v>
      </c>
      <c r="L145" s="24">
        <v>5.4328312939028383</v>
      </c>
      <c r="M145" s="24">
        <v>5.5527040115899258</v>
      </c>
      <c r="N145" s="24">
        <v>5.6760560082391214</v>
      </c>
      <c r="O145" s="24">
        <v>5.8029120206076543</v>
      </c>
      <c r="P145" s="24">
        <v>5.9332968047873731</v>
      </c>
      <c r="Q145" s="24">
        <v>6.0672351813555014</v>
      </c>
      <c r="R145" s="24">
        <v>6.2047521490467661</v>
      </c>
      <c r="S145" s="24">
        <v>6.3458727371041457</v>
      </c>
      <c r="T145" s="24">
        <v>6.4906220203304752</v>
      </c>
      <c r="U145" s="24">
        <v>6.6390252557680034</v>
      </c>
      <c r="V145" s="24">
        <v>6.7911077460188416</v>
      </c>
      <c r="W145" s="24">
        <v>6.9468948242066384</v>
      </c>
      <c r="X145" s="24">
        <v>7.1064120016901793</v>
      </c>
      <c r="Y145" s="24">
        <v>7.2696848543417207</v>
      </c>
      <c r="Z145" s="24">
        <v>7.4367389773346861</v>
      </c>
      <c r="AA145" s="24">
        <v>7.6076001330597407</v>
      </c>
      <c r="AB145" s="24">
        <v>7.7822941700066233</v>
      </c>
      <c r="AC145" s="24">
        <v>7.9608469485141899</v>
      </c>
      <c r="AD145" s="24">
        <v>8.1432844801246045</v>
      </c>
      <c r="AE145" s="24">
        <v>8.3296328853497688</v>
      </c>
      <c r="AF145" s="24">
        <v>8.519918292772509</v>
      </c>
      <c r="AG145" s="24">
        <v>8.7141669612756534</v>
      </c>
      <c r="AH145" s="25">
        <v>8.9124052800420248</v>
      </c>
    </row>
    <row r="146" spans="1:34" x14ac:dyDescent="0.25">
      <c r="A146" s="23">
        <v>7</v>
      </c>
      <c r="B146" s="24">
        <v>3.4292611437779388</v>
      </c>
      <c r="C146" s="24">
        <v>3.4933761178982059</v>
      </c>
      <c r="D146" s="24">
        <v>3.5602494077711508</v>
      </c>
      <c r="E146" s="24">
        <v>3.6299030132933492</v>
      </c>
      <c r="F146" s="24">
        <v>3.7023590353681199</v>
      </c>
      <c r="G146" s="24">
        <v>3.7776395829328182</v>
      </c>
      <c r="H146" s="24">
        <v>3.8557668984195339</v>
      </c>
      <c r="I146" s="24">
        <v>3.9367633577551069</v>
      </c>
      <c r="J146" s="24">
        <v>4.0206513450605001</v>
      </c>
      <c r="K146" s="24">
        <v>4.1074533527154422</v>
      </c>
      <c r="L146" s="24">
        <v>4.1971920233164282</v>
      </c>
      <c r="M146" s="24">
        <v>4.2898900112376399</v>
      </c>
      <c r="N146" s="24">
        <v>4.3855700571023997</v>
      </c>
      <c r="O146" s="24">
        <v>4.4842550690427183</v>
      </c>
      <c r="P146" s="24">
        <v>4.5859679745252206</v>
      </c>
      <c r="Q146" s="24">
        <v>4.6907317655019032</v>
      </c>
      <c r="R146" s="24">
        <v>4.7985696120822672</v>
      </c>
      <c r="S146" s="24">
        <v>4.9095047148840676</v>
      </c>
      <c r="T146" s="24">
        <v>5.0235603200849077</v>
      </c>
      <c r="U146" s="24">
        <v>5.1407598561018171</v>
      </c>
      <c r="V146" s="24">
        <v>5.2611267969116788</v>
      </c>
      <c r="W146" s="24">
        <v>5.3846846470129197</v>
      </c>
      <c r="X146" s="24">
        <v>5.5114570891390988</v>
      </c>
      <c r="Y146" s="24">
        <v>5.6414678705372463</v>
      </c>
      <c r="Z146" s="24">
        <v>5.7747407577555609</v>
      </c>
      <c r="AA146" s="24">
        <v>5.9112996845594816</v>
      </c>
      <c r="AB146" s="24">
        <v>6.0511686708135253</v>
      </c>
      <c r="AC146" s="24">
        <v>6.194371748231319</v>
      </c>
      <c r="AD146" s="24">
        <v>6.340933099729801</v>
      </c>
      <c r="AE146" s="24">
        <v>6.4908770171956522</v>
      </c>
      <c r="AF146" s="24">
        <v>6.6442278005864743</v>
      </c>
      <c r="AG146" s="24">
        <v>6.8010098801598682</v>
      </c>
      <c r="AH146" s="25">
        <v>6.9612478164734304</v>
      </c>
    </row>
    <row r="147" spans="1:34" x14ac:dyDescent="0.25">
      <c r="A147" s="23">
        <v>8</v>
      </c>
      <c r="B147" s="24">
        <v>2.6708986647664852</v>
      </c>
      <c r="C147" s="24">
        <v>2.716967719826624</v>
      </c>
      <c r="D147" s="24">
        <v>2.7653544749255401</v>
      </c>
      <c r="E147" s="24">
        <v>2.8160791013345809</v>
      </c>
      <c r="F147" s="24">
        <v>2.8691618713318441</v>
      </c>
      <c r="G147" s="24">
        <v>2.9246230652294551</v>
      </c>
      <c r="H147" s="24">
        <v>2.9824830968342839</v>
      </c>
      <c r="I147" s="24">
        <v>3.042762513447943</v>
      </c>
      <c r="J147" s="24">
        <v>3.1054818705661682</v>
      </c>
      <c r="K147" s="24">
        <v>3.170661831943463</v>
      </c>
      <c r="L147" s="24">
        <v>3.2383232115511018</v>
      </c>
      <c r="M147" s="24">
        <v>3.3084868351380381</v>
      </c>
      <c r="N147" s="24">
        <v>3.3811736147023699</v>
      </c>
      <c r="O147" s="24">
        <v>3.4564046297508821</v>
      </c>
      <c r="P147" s="24">
        <v>3.5342009791249742</v>
      </c>
      <c r="Q147" s="24">
        <v>3.6145838261514149</v>
      </c>
      <c r="R147" s="24">
        <v>3.697574512314485</v>
      </c>
      <c r="S147" s="24">
        <v>3.7831944096067112</v>
      </c>
      <c r="T147" s="24">
        <v>3.871464935580474</v>
      </c>
      <c r="U147" s="24">
        <v>3.9624076900275802</v>
      </c>
      <c r="V147" s="24">
        <v>4.0560443182996826</v>
      </c>
      <c r="W147" s="24">
        <v>4.152396496269982</v>
      </c>
      <c r="X147" s="24">
        <v>4.251486078046816</v>
      </c>
      <c r="Y147" s="24">
        <v>4.3533349822519876</v>
      </c>
      <c r="Z147" s="24">
        <v>4.4579651468084727</v>
      </c>
      <c r="AA147" s="24">
        <v>4.5653986768564794</v>
      </c>
      <c r="AB147" s="24">
        <v>4.6756577636353072</v>
      </c>
      <c r="AC147" s="24">
        <v>4.7887646102333532</v>
      </c>
      <c r="AD147" s="24">
        <v>4.9047415709423303</v>
      </c>
      <c r="AE147" s="24">
        <v>5.0236111090236948</v>
      </c>
      <c r="AF147" s="24">
        <v>5.1453956958098246</v>
      </c>
      <c r="AG147" s="24">
        <v>5.2701179329330952</v>
      </c>
      <c r="AH147" s="25">
        <v>5.3978005523258759</v>
      </c>
    </row>
    <row r="148" spans="1:34" x14ac:dyDescent="0.25">
      <c r="A148" s="23">
        <v>9</v>
      </c>
      <c r="B148" s="24">
        <v>2.1024574005165451</v>
      </c>
      <c r="C148" s="24">
        <v>2.134330034452284</v>
      </c>
      <c r="D148" s="24">
        <v>2.1681180717653001</v>
      </c>
      <c r="E148" s="24">
        <v>2.2038398551017169</v>
      </c>
      <c r="F148" s="24">
        <v>2.2415138281144049</v>
      </c>
      <c r="G148" s="24">
        <v>2.2811584424902658</v>
      </c>
      <c r="H148" s="24">
        <v>2.3227922834109438</v>
      </c>
      <c r="I148" s="24">
        <v>2.366434069552823</v>
      </c>
      <c r="J148" s="24">
        <v>2.4121025277864221</v>
      </c>
      <c r="K148" s="24">
        <v>2.4598164932410129</v>
      </c>
      <c r="L148" s="24">
        <v>2.5095949512626472</v>
      </c>
      <c r="M148" s="24">
        <v>2.5614568989750501</v>
      </c>
      <c r="N148" s="24">
        <v>2.6154214197511001</v>
      </c>
      <c r="O148" s="24">
        <v>2.6715077644723522</v>
      </c>
      <c r="P148" s="24">
        <v>2.7297352033549811</v>
      </c>
      <c r="Q148" s="24">
        <v>2.7901230711005338</v>
      </c>
      <c r="R148" s="24">
        <v>2.852690880568062</v>
      </c>
      <c r="S148" s="24">
        <v>2.9174581751248678</v>
      </c>
      <c r="T148" s="24">
        <v>2.9844445436981082</v>
      </c>
      <c r="U148" s="24">
        <v>3.0536697574543599</v>
      </c>
      <c r="V148" s="24">
        <v>3.125153633120056</v>
      </c>
      <c r="W148" s="24">
        <v>3.1989160179431742</v>
      </c>
      <c r="X148" s="24">
        <v>3.2749769374068221</v>
      </c>
      <c r="Y148" s="24">
        <v>3.353356481507578</v>
      </c>
      <c r="Z148" s="24">
        <v>3.4340747595431962</v>
      </c>
      <c r="AA148" s="24">
        <v>3.5171520480286569</v>
      </c>
      <c r="AB148" s="24">
        <v>3.602608709578031</v>
      </c>
      <c r="AC148" s="24">
        <v>3.6904651186544939</v>
      </c>
      <c r="AD148" s="24">
        <v>3.7807418009245359</v>
      </c>
      <c r="AE148" s="24">
        <v>3.8734593910243831</v>
      </c>
      <c r="AF148" s="24">
        <v>3.968638531661191</v>
      </c>
      <c r="AG148" s="24">
        <v>4.0662999958421109</v>
      </c>
      <c r="AH148" s="25">
        <v>4.166464686874285</v>
      </c>
    </row>
    <row r="149" spans="1:34" x14ac:dyDescent="0.25">
      <c r="A149" s="23">
        <v>10</v>
      </c>
      <c r="B149" s="24">
        <v>1.6856896922587681</v>
      </c>
      <c r="C149" s="24">
        <v>1.7068077260339789</v>
      </c>
      <c r="D149" s="24">
        <v>1.729477185577369</v>
      </c>
      <c r="E149" s="24">
        <v>1.7537145849098359</v>
      </c>
      <c r="F149" s="24">
        <v>1.7795365390590261</v>
      </c>
      <c r="G149" s="24">
        <v>1.8069596710866149</v>
      </c>
      <c r="H149" s="24">
        <v>1.836000737549023</v>
      </c>
      <c r="I149" s="24">
        <v>1.8666766284974079</v>
      </c>
      <c r="J149" s="24">
        <v>1.899004242177061</v>
      </c>
      <c r="K149" s="24">
        <v>1.9330005850920311</v>
      </c>
      <c r="L149" s="24">
        <v>1.968682813963142</v>
      </c>
      <c r="M149" s="24">
        <v>2.0060680972888991</v>
      </c>
      <c r="N149" s="24">
        <v>2.0451736898169521</v>
      </c>
      <c r="O149" s="24">
        <v>2.086017013803632</v>
      </c>
      <c r="P149" s="24">
        <v>2.128615510839889</v>
      </c>
      <c r="Q149" s="24">
        <v>2.1729866870020418</v>
      </c>
      <c r="R149" s="24">
        <v>2.2191482265239211</v>
      </c>
      <c r="S149" s="24">
        <v>2.267117844147601</v>
      </c>
      <c r="T149" s="24">
        <v>2.3169133001750151</v>
      </c>
      <c r="U149" s="24">
        <v>2.3685525371475151</v>
      </c>
      <c r="V149" s="24">
        <v>2.4220535431663079</v>
      </c>
      <c r="W149" s="24">
        <v>2.4774343368541438</v>
      </c>
      <c r="X149" s="24">
        <v>2.534713115068906</v>
      </c>
      <c r="Y149" s="24">
        <v>2.5939081391819498</v>
      </c>
      <c r="Z149" s="24">
        <v>2.6550376898658001</v>
      </c>
      <c r="AA149" s="24">
        <v>2.7181202150102171</v>
      </c>
      <c r="AB149" s="24">
        <v>2.7831742486040461</v>
      </c>
      <c r="AC149" s="24">
        <v>2.8502183364852351</v>
      </c>
      <c r="AD149" s="24">
        <v>2.9192711756950498</v>
      </c>
      <c r="AE149" s="24">
        <v>2.990351572244494</v>
      </c>
      <c r="AF149" s="24">
        <v>3.0634783402154939</v>
      </c>
      <c r="AG149" s="24">
        <v>3.138670423989979</v>
      </c>
      <c r="AH149" s="25">
        <v>3.2159468982498631</v>
      </c>
    </row>
    <row r="150" spans="1:34" x14ac:dyDescent="0.25">
      <c r="A150" s="23">
        <v>11</v>
      </c>
      <c r="B150" s="24">
        <v>1.386653360080083</v>
      </c>
      <c r="C150" s="24">
        <v>1.4000509376867809</v>
      </c>
      <c r="D150" s="24">
        <v>1.4146742825049621</v>
      </c>
      <c r="E150" s="24">
        <v>1.430538079930298</v>
      </c>
      <c r="F150" s="24">
        <v>1.447657116365209</v>
      </c>
      <c r="G150" s="24">
        <v>1.466046186246146</v>
      </c>
      <c r="H150" s="24">
        <v>1.4857202175043021</v>
      </c>
      <c r="I150" s="24">
        <v>1.506694271565612</v>
      </c>
      <c r="J150" s="24">
        <v>1.5289834180501429</v>
      </c>
      <c r="K150" s="24">
        <v>1.55260283483672</v>
      </c>
      <c r="L150" s="24">
        <v>1.5775678500209409</v>
      </c>
      <c r="M150" s="24">
        <v>1.6038938034760819</v>
      </c>
      <c r="N150" s="24">
        <v>1.63159612132457</v>
      </c>
      <c r="O150" s="24">
        <v>1.6606903971975091</v>
      </c>
      <c r="P150" s="24">
        <v>1.6911922440606251</v>
      </c>
      <c r="Q150" s="24">
        <v>1.723117339365013</v>
      </c>
      <c r="R150" s="24">
        <v>1.7564815387192749</v>
      </c>
      <c r="S150" s="24">
        <v>1.791300728240266</v>
      </c>
      <c r="T150" s="24">
        <v>1.8275908396046929</v>
      </c>
      <c r="U150" s="24">
        <v>1.8653679867286821</v>
      </c>
      <c r="V150" s="24">
        <v>1.9046483290882119</v>
      </c>
      <c r="W150" s="24">
        <v>1.9454480566808079</v>
      </c>
      <c r="X150" s="24">
        <v>1.987783537739128</v>
      </c>
      <c r="Y150" s="24">
        <v>2.0316712050093031</v>
      </c>
      <c r="Z150" s="24">
        <v>2.077127510538634</v>
      </c>
      <c r="AA150" s="24">
        <v>2.124169073591657</v>
      </c>
      <c r="AB150" s="24">
        <v>2.1728125995319889</v>
      </c>
      <c r="AC150" s="24">
        <v>2.2230748055723559</v>
      </c>
      <c r="AD150" s="24">
        <v>2.2749725601287958</v>
      </c>
      <c r="AE150" s="24">
        <v>2.328522840587087</v>
      </c>
      <c r="AF150" s="24">
        <v>2.383742632403933</v>
      </c>
      <c r="AG150" s="24">
        <v>2.4406490513360342</v>
      </c>
      <c r="AH150" s="25">
        <v>2.4992593434400838</v>
      </c>
    </row>
    <row r="151" spans="1:34" x14ac:dyDescent="0.25">
      <c r="A151" s="23">
        <v>12</v>
      </c>
      <c r="B151" s="24">
        <v>1.175711702923713</v>
      </c>
      <c r="C151" s="24">
        <v>1.184015291382057</v>
      </c>
      <c r="D151" s="24">
        <v>1.193257307547587</v>
      </c>
      <c r="E151" s="24">
        <v>1.2034506081907499</v>
      </c>
      <c r="F151" s="24">
        <v>1.2146081510887421</v>
      </c>
      <c r="G151" s="24">
        <v>1.22674290205279</v>
      </c>
      <c r="H151" s="24">
        <v>1.239867960388862</v>
      </c>
      <c r="I151" s="24">
        <v>1.2539965588976649</v>
      </c>
      <c r="J151" s="24">
        <v>1.269141938574041</v>
      </c>
      <c r="K151" s="24">
        <v>1.285317448671589</v>
      </c>
      <c r="L151" s="24">
        <v>1.3025365886606819</v>
      </c>
      <c r="M151" s="24">
        <v>1.3208128697893751</v>
      </c>
      <c r="N151" s="24">
        <v>1.340159889554869</v>
      </c>
      <c r="O151" s="24">
        <v>1.3605914129630421</v>
      </c>
      <c r="P151" s="24">
        <v>1.3821212243543961</v>
      </c>
      <c r="Q151" s="24">
        <v>1.404763172554798</v>
      </c>
      <c r="R151" s="24">
        <v>1.428531284547627</v>
      </c>
      <c r="S151" s="24">
        <v>1.453439617824509</v>
      </c>
      <c r="T151" s="24">
        <v>1.4795022754369269</v>
      </c>
      <c r="U151" s="24">
        <v>1.506733542675782</v>
      </c>
      <c r="V151" s="24">
        <v>1.535147750391828</v>
      </c>
      <c r="W151" s="24">
        <v>1.564759259957369</v>
      </c>
      <c r="X151" s="24">
        <v>1.5955826109798359</v>
      </c>
      <c r="Y151" s="24">
        <v>1.6276324075801321</v>
      </c>
      <c r="Z151" s="24">
        <v>1.6609232731803349</v>
      </c>
      <c r="AA151" s="24">
        <v>1.695469998419753</v>
      </c>
      <c r="AB151" s="24">
        <v>1.7312874600367789</v>
      </c>
      <c r="AC151" s="24">
        <v>1.768390546618916</v>
      </c>
      <c r="AD151" s="24">
        <v>1.8067942979569771</v>
      </c>
      <c r="AE151" s="24">
        <v>1.846513862811513</v>
      </c>
      <c r="AF151" s="24">
        <v>1.887564398014004</v>
      </c>
      <c r="AG151" s="24">
        <v>1.9299611906959251</v>
      </c>
      <c r="AH151" s="25">
        <v>1.9737196582887431</v>
      </c>
    </row>
    <row r="152" spans="1:34" x14ac:dyDescent="0.25">
      <c r="A152" s="23">
        <v>13</v>
      </c>
      <c r="B152" s="24">
        <v>1.027533498589172</v>
      </c>
      <c r="C152" s="24">
        <v>1.0329618879474589</v>
      </c>
      <c r="D152" s="24">
        <v>1.0390796845610379</v>
      </c>
      <c r="E152" s="24">
        <v>1.045897916575129</v>
      </c>
      <c r="F152" s="24">
        <v>1.0534277131417049</v>
      </c>
      <c r="G152" s="24">
        <v>1.0616802114467681</v>
      </c>
      <c r="H152" s="24">
        <v>1.07066668217106</v>
      </c>
      <c r="I152" s="24">
        <v>1.080398529490064</v>
      </c>
      <c r="J152" s="24">
        <v>1.0908871657733961</v>
      </c>
      <c r="K152" s="24">
        <v>1.102144111649429</v>
      </c>
      <c r="L152" s="24">
        <v>1.114181037963311</v>
      </c>
      <c r="M152" s="24">
        <v>1.12700962733787</v>
      </c>
      <c r="N152" s="24">
        <v>1.140641648645083</v>
      </c>
      <c r="O152" s="24">
        <v>1.1550890382656021</v>
      </c>
      <c r="P152" s="24">
        <v>1.170363751914705</v>
      </c>
      <c r="Q152" s="24">
        <v>1.1864778097930371</v>
      </c>
      <c r="R152" s="24">
        <v>1.203443410258749</v>
      </c>
      <c r="S152" s="24">
        <v>1.221272782178243</v>
      </c>
      <c r="T152" s="24">
        <v>1.239978199977777</v>
      </c>
      <c r="U152" s="24">
        <v>1.2595721203230259</v>
      </c>
      <c r="V152" s="24">
        <v>1.28006704543952</v>
      </c>
      <c r="W152" s="24">
        <v>1.3014755080743321</v>
      </c>
      <c r="X152" s="24">
        <v>1.3238102192096739</v>
      </c>
      <c r="Y152" s="24">
        <v>1.347083954341221</v>
      </c>
      <c r="Z152" s="24">
        <v>1.371309508265826</v>
      </c>
      <c r="AA152" s="24">
        <v>1.3964998429975719</v>
      </c>
      <c r="AB152" s="24">
        <v>1.4226680066496289</v>
      </c>
      <c r="AC152" s="24">
        <v>1.449827059184273</v>
      </c>
      <c r="AD152" s="24">
        <v>1.4779902117670909</v>
      </c>
      <c r="AE152" s="24">
        <v>1.5071707845334099</v>
      </c>
      <c r="AF152" s="24">
        <v>1.537382105689483</v>
      </c>
      <c r="AG152" s="24">
        <v>1.56863763374156</v>
      </c>
      <c r="AH152" s="25">
        <v>1.6009509574958829</v>
      </c>
    </row>
    <row r="153" spans="1:34" x14ac:dyDescent="0.25">
      <c r="A153" s="23">
        <v>14</v>
      </c>
      <c r="B153" s="24">
        <v>0.92109300373225567</v>
      </c>
      <c r="C153" s="24">
        <v>0.92545730706692786</v>
      </c>
      <c r="D153" s="24">
        <v>0.9303003162573984</v>
      </c>
      <c r="E153" s="24">
        <v>0.93563123082366362</v>
      </c>
      <c r="F153" s="24">
        <v>0.94145935129246994</v>
      </c>
      <c r="G153" s="24">
        <v>0.94779398622459476</v>
      </c>
      <c r="H153" s="24">
        <v>0.95464457767555544</v>
      </c>
      <c r="I153" s="24">
        <v>0.96202070119560879</v>
      </c>
      <c r="J153" s="24">
        <v>0.96993194052914544</v>
      </c>
      <c r="K153" s="24">
        <v>0.9783879876793139</v>
      </c>
      <c r="L153" s="24">
        <v>0.98739868486603732</v>
      </c>
      <c r="M153" s="24">
        <v>0.99697388608691873</v>
      </c>
      <c r="N153" s="24">
        <v>1.0071235315887099</v>
      </c>
      <c r="O153" s="24">
        <v>1.017857729126838</v>
      </c>
      <c r="P153" s="24">
        <v>1.0291866057913559</v>
      </c>
      <c r="Q153" s="24">
        <v>1.041120353157682</v>
      </c>
      <c r="R153" s="24">
        <v>1.053669340958741</v>
      </c>
      <c r="S153" s="24">
        <v>1.066843969435711</v>
      </c>
      <c r="T153" s="24">
        <v>1.080654684389621</v>
      </c>
      <c r="U153" s="24">
        <v>1.095112113860925</v>
      </c>
      <c r="V153" s="24">
        <v>1.1102269314499289</v>
      </c>
      <c r="W153" s="24">
        <v>1.126009841278482</v>
      </c>
      <c r="X153" s="24">
        <v>1.1424717257035699</v>
      </c>
      <c r="Y153" s="24">
        <v>1.159623531595642</v>
      </c>
      <c r="Z153" s="24">
        <v>1.1774762251263251</v>
      </c>
      <c r="AA153" s="24">
        <v>1.1960409396844769</v>
      </c>
      <c r="AB153" s="24">
        <v>1.215328894758041</v>
      </c>
      <c r="AC153" s="24">
        <v>1.2353513216840679</v>
      </c>
      <c r="AD153" s="24">
        <v>1.2561196030029209</v>
      </c>
      <c r="AE153" s="24">
        <v>1.2776452302247021</v>
      </c>
      <c r="AF153" s="24">
        <v>1.299939702930442</v>
      </c>
      <c r="AG153" s="24">
        <v>1.323014651001162</v>
      </c>
      <c r="AH153" s="25">
        <v>1.3468818346178819</v>
      </c>
    </row>
    <row r="154" spans="1:34" x14ac:dyDescent="0.25">
      <c r="A154" s="23">
        <v>15</v>
      </c>
      <c r="B154" s="24">
        <v>0.83966995386503118</v>
      </c>
      <c r="C154" s="24">
        <v>0.84437360728067445</v>
      </c>
      <c r="D154" s="24">
        <v>0.84938358420502469</v>
      </c>
      <c r="E154" s="24">
        <v>0.85470725553285265</v>
      </c>
      <c r="F154" s="24">
        <v>0.86035209316567995</v>
      </c>
      <c r="G154" s="24">
        <v>0.86632557703905733</v>
      </c>
      <c r="H154" s="24">
        <v>0.87263532058327731</v>
      </c>
      <c r="I154" s="24">
        <v>0.87928907072337215</v>
      </c>
      <c r="J154" s="24">
        <v>0.88629458257850646</v>
      </c>
      <c r="K154" s="24">
        <v>0.89365971952660406</v>
      </c>
      <c r="L154" s="24">
        <v>0.90139249516236364</v>
      </c>
      <c r="M154" s="24">
        <v>0.90950093485816386</v>
      </c>
      <c r="N154" s="24">
        <v>0.91799315023553107</v>
      </c>
      <c r="O154" s="24">
        <v>0.92687742042466859</v>
      </c>
      <c r="P154" s="24">
        <v>0.93616204389040081</v>
      </c>
      <c r="Q154" s="24">
        <v>0.94585538358292265</v>
      </c>
      <c r="R154" s="24">
        <v>0.95596598060993443</v>
      </c>
      <c r="S154" s="24">
        <v>0.96650240658738817</v>
      </c>
      <c r="T154" s="24">
        <v>0.97747327869108913</v>
      </c>
      <c r="U154" s="24">
        <v>0.98888739633626332</v>
      </c>
      <c r="V154" s="24">
        <v>1.000753604497991</v>
      </c>
      <c r="W154" s="24">
        <v>1.0130807786728959</v>
      </c>
      <c r="X154" s="24">
        <v>1.0258779725927381</v>
      </c>
      <c r="Y154" s="24">
        <v>1.0391543045027449</v>
      </c>
      <c r="Z154" s="24">
        <v>1.052918911949317</v>
      </c>
      <c r="AA154" s="24">
        <v>1.0671810996960891</v>
      </c>
      <c r="AB154" s="24">
        <v>1.0819502586057781</v>
      </c>
      <c r="AC154" s="24">
        <v>1.097235791390208</v>
      </c>
      <c r="AD154" s="24">
        <v>1.113047251964516</v>
      </c>
      <c r="AE154" s="24">
        <v>1.129394303213582</v>
      </c>
      <c r="AF154" s="24">
        <v>1.1462866160932119</v>
      </c>
      <c r="AG154" s="24">
        <v>1.1637339918592029</v>
      </c>
      <c r="AH154" s="25">
        <v>1.181746362067347</v>
      </c>
    </row>
    <row r="155" spans="1:34" x14ac:dyDescent="0.25">
      <c r="A155" s="23">
        <v>16</v>
      </c>
      <c r="B155" s="24">
        <v>0.7708495633558935</v>
      </c>
      <c r="C155" s="24">
        <v>0.77688832598523205</v>
      </c>
      <c r="D155" s="24">
        <v>0.78309934882858401</v>
      </c>
      <c r="E155" s="24">
        <v>0.78948817415549688</v>
      </c>
      <c r="F155" s="24">
        <v>0.79606044524226871</v>
      </c>
      <c r="G155" s="24">
        <v>0.80282181339922853</v>
      </c>
      <c r="H155" s="24">
        <v>0.80977806343144432</v>
      </c>
      <c r="I155" s="24">
        <v>0.81693511363871962</v>
      </c>
      <c r="J155" s="24">
        <v>0.82429889051499239</v>
      </c>
      <c r="K155" s="24">
        <v>0.83187542881296017</v>
      </c>
      <c r="L155" s="24">
        <v>0.83967091350209699</v>
      </c>
      <c r="M155" s="24">
        <v>0.84769154132955704</v>
      </c>
      <c r="N155" s="24">
        <v>0.85594359529164188</v>
      </c>
      <c r="O155" s="24">
        <v>0.86443352589332934</v>
      </c>
      <c r="P155" s="24">
        <v>0.87316780297421903</v>
      </c>
      <c r="Q155" s="24">
        <v>0.88215296085928041</v>
      </c>
      <c r="R155" s="24">
        <v>0.89139571203098922</v>
      </c>
      <c r="S155" s="24">
        <v>0.90090279948007201</v>
      </c>
      <c r="T155" s="24">
        <v>0.91068101175710992</v>
      </c>
      <c r="U155" s="24">
        <v>0.92073731965210348</v>
      </c>
      <c r="V155" s="24">
        <v>0.93107873951490638</v>
      </c>
      <c r="W155" s="24">
        <v>0.94171231821691814</v>
      </c>
      <c r="X155" s="24">
        <v>0.95264528086467304</v>
      </c>
      <c r="Y155" s="24">
        <v>0.96388491707817381</v>
      </c>
      <c r="Z155" s="24">
        <v>0.97543853577859818</v>
      </c>
      <c r="AA155" s="24">
        <v>0.98731361310435339</v>
      </c>
      <c r="AB155" s="24">
        <v>0.99951771129293054</v>
      </c>
      <c r="AC155" s="24">
        <v>1.012058404430928</v>
      </c>
      <c r="AD155" s="24">
        <v>1.024943417808259</v>
      </c>
      <c r="AE155" s="24">
        <v>1.0381805856845761</v>
      </c>
      <c r="AF155" s="24">
        <v>1.05177775039046</v>
      </c>
      <c r="AG155" s="24">
        <v>1.065742884556486</v>
      </c>
      <c r="AH155" s="25">
        <v>1.080084091113217</v>
      </c>
    </row>
    <row r="156" spans="1:34" x14ac:dyDescent="0.25">
      <c r="A156" s="23">
        <v>17</v>
      </c>
      <c r="B156" s="24">
        <v>0.70652252542948391</v>
      </c>
      <c r="C156" s="24">
        <v>0.71448447943338544</v>
      </c>
      <c r="D156" s="24">
        <v>0.72252294940901596</v>
      </c>
      <c r="E156" s="24">
        <v>0.73064164900069528</v>
      </c>
      <c r="F156" s="24">
        <v>0.73884439285949355</v>
      </c>
      <c r="G156" s="24">
        <v>0.74713500367051067</v>
      </c>
      <c r="H156" s="24">
        <v>0.7555174376135888</v>
      </c>
      <c r="I156" s="24">
        <v>0.76399578436331039</v>
      </c>
      <c r="J156" s="24">
        <v>0.77257414178839079</v>
      </c>
      <c r="K156" s="24">
        <v>0.78125671601630442</v>
      </c>
      <c r="L156" s="24">
        <v>0.79004786339129962</v>
      </c>
      <c r="M156" s="24">
        <v>0.79895195203530511</v>
      </c>
      <c r="N156" s="24">
        <v>0.80797343631939667</v>
      </c>
      <c r="O156" s="24">
        <v>0.81711693812332464</v>
      </c>
      <c r="P156" s="24">
        <v>0.82638709866146198</v>
      </c>
      <c r="Q156" s="24">
        <v>0.83578862363355144</v>
      </c>
      <c r="R156" s="24">
        <v>0.84532639689684508</v>
      </c>
      <c r="S156" s="24">
        <v>0.85500533281684654</v>
      </c>
      <c r="T156" s="24">
        <v>0.86483039131891304</v>
      </c>
      <c r="U156" s="24">
        <v>0.87480671456781889</v>
      </c>
      <c r="V156" s="24">
        <v>0.88493949028819185</v>
      </c>
      <c r="W156" s="24">
        <v>0.89523393672620488</v>
      </c>
      <c r="X156" s="24">
        <v>0.90569545036316823</v>
      </c>
      <c r="Y156" s="24">
        <v>0.91632949219386028</v>
      </c>
      <c r="Z156" s="24">
        <v>0.9271415425142352</v>
      </c>
      <c r="AA156" s="24">
        <v>0.9381372488374744</v>
      </c>
      <c r="AB156" s="24">
        <v>0.94932234477584321</v>
      </c>
      <c r="AC156" s="24">
        <v>0.96070257579071383</v>
      </c>
      <c r="AD156" s="24">
        <v>0.97228383854677303</v>
      </c>
      <c r="AE156" s="24">
        <v>0.98407213867844956</v>
      </c>
      <c r="AF156" s="24">
        <v>0.99607348989109901</v>
      </c>
      <c r="AG156" s="24">
        <v>1.0082940361900701</v>
      </c>
      <c r="AH156" s="25">
        <v>1.020740051880703</v>
      </c>
    </row>
    <row r="157" spans="1:34" x14ac:dyDescent="0.25">
      <c r="A157" s="23">
        <v>18</v>
      </c>
      <c r="B157" s="24">
        <v>0.64288501216674931</v>
      </c>
      <c r="C157" s="24">
        <v>0.65295056273422536</v>
      </c>
      <c r="D157" s="24">
        <v>0.66303520408353944</v>
      </c>
      <c r="E157" s="24">
        <v>0.67314082123378771</v>
      </c>
      <c r="F157" s="24">
        <v>0.68326940021081839</v>
      </c>
      <c r="G157" s="24">
        <v>0.69342293507450958</v>
      </c>
      <c r="H157" s="24">
        <v>0.70360355337947811</v>
      </c>
      <c r="I157" s="24">
        <v>0.71381351617507827</v>
      </c>
      <c r="J157" s="24">
        <v>0.72405509270479695</v>
      </c>
      <c r="K157" s="24">
        <v>0.7343306604708818</v>
      </c>
      <c r="L157" s="24">
        <v>0.74464274719235723</v>
      </c>
      <c r="M157" s="24">
        <v>0.75499389236592773</v>
      </c>
      <c r="N157" s="24">
        <v>0.7653867217374446</v>
      </c>
      <c r="O157" s="24">
        <v>0.77582402856143506</v>
      </c>
      <c r="P157" s="24">
        <v>0.78630862542704782</v>
      </c>
      <c r="Q157" s="24">
        <v>0.79684338940880051</v>
      </c>
      <c r="R157" s="24">
        <v>0.8074313757387177</v>
      </c>
      <c r="S157" s="24">
        <v>0.81807567015707483</v>
      </c>
      <c r="T157" s="24">
        <v>0.82877940396400207</v>
      </c>
      <c r="U157" s="24">
        <v>0.83954589069905072</v>
      </c>
      <c r="V157" s="24">
        <v>0.85037848946162775</v>
      </c>
      <c r="W157" s="24">
        <v>0.86128058987268319</v>
      </c>
      <c r="X157" s="24">
        <v>0.87225575978830083</v>
      </c>
      <c r="Y157" s="24">
        <v>0.88330763157803094</v>
      </c>
      <c r="Z157" s="24">
        <v>0.89443985691259897</v>
      </c>
      <c r="AA157" s="24">
        <v>0.90565625467996169</v>
      </c>
      <c r="AB157" s="24">
        <v>0.91696072986716082</v>
      </c>
      <c r="AC157" s="24">
        <v>0.92835719931034522</v>
      </c>
      <c r="AD157" s="24">
        <v>0.93984973104897707</v>
      </c>
      <c r="AE157" s="24">
        <v>0.95144250209226011</v>
      </c>
      <c r="AF157" s="24">
        <v>0.96313969752032402</v>
      </c>
      <c r="AG157" s="24">
        <v>0.97494563271329238</v>
      </c>
      <c r="AH157" s="25">
        <v>0.98686475335128099</v>
      </c>
    </row>
    <row r="158" spans="1:34" x14ac:dyDescent="0.25">
      <c r="A158" s="23">
        <v>19</v>
      </c>
      <c r="B158" s="24">
        <v>0.58043867450493436</v>
      </c>
      <c r="C158" s="24">
        <v>0.59238054985313771</v>
      </c>
      <c r="D158" s="24">
        <v>0.60432240984569385</v>
      </c>
      <c r="E158" s="24">
        <v>0.61626431087647382</v>
      </c>
      <c r="F158" s="24">
        <v>0.62820641034609859</v>
      </c>
      <c r="G158" s="24">
        <v>0.64014887368921958</v>
      </c>
      <c r="H158" s="24">
        <v>0.65209199983522892</v>
      </c>
      <c r="I158" s="24">
        <v>0.66403622120825867</v>
      </c>
      <c r="J158" s="24">
        <v>0.67598197842657348</v>
      </c>
      <c r="K158" s="24">
        <v>0.68792982036719619</v>
      </c>
      <c r="L158" s="24">
        <v>0.69988044612392275</v>
      </c>
      <c r="M158" s="24">
        <v>0.71183456656822874</v>
      </c>
      <c r="N158" s="24">
        <v>0.72379297882073867</v>
      </c>
      <c r="O158" s="24">
        <v>0.73575664751075665</v>
      </c>
      <c r="P158" s="24">
        <v>0.7477265566022091</v>
      </c>
      <c r="Q158" s="24">
        <v>0.75970375454439021</v>
      </c>
      <c r="R158" s="24">
        <v>0.77168946794409909</v>
      </c>
      <c r="S158" s="24">
        <v>0.78368495391638504</v>
      </c>
      <c r="T158" s="24">
        <v>0.79569151513615255</v>
      </c>
      <c r="U158" s="24">
        <v>0.80771063651772834</v>
      </c>
      <c r="V158" s="24">
        <v>0.81974384853529469</v>
      </c>
      <c r="W158" s="24">
        <v>0.83179271218457618</v>
      </c>
      <c r="X158" s="24">
        <v>0.84385896669643035</v>
      </c>
      <c r="Y158" s="24">
        <v>0.85594441581517999</v>
      </c>
      <c r="Z158" s="24">
        <v>0.86805088258632412</v>
      </c>
      <c r="AA158" s="24">
        <v>0.88018035727259569</v>
      </c>
      <c r="AB158" s="24">
        <v>0.89233491623581385</v>
      </c>
      <c r="AC158" s="24">
        <v>0.90451664768690476</v>
      </c>
      <c r="AD158" s="24">
        <v>0.91672779104010615</v>
      </c>
      <c r="AE158" s="24">
        <v>0.92897069467939464</v>
      </c>
      <c r="AF158" s="24">
        <v>0.94124771505967419</v>
      </c>
      <c r="AG158" s="24">
        <v>0.95356133893584116</v>
      </c>
      <c r="AH158" s="25">
        <v>0.96591418336278489</v>
      </c>
    </row>
    <row r="159" spans="1:34" x14ac:dyDescent="0.25">
      <c r="A159" s="26">
        <v>20</v>
      </c>
      <c r="B159" s="27">
        <v>0.52399064223754288</v>
      </c>
      <c r="C159" s="27">
        <v>0.53717389361176526</v>
      </c>
      <c r="D159" s="27">
        <v>0.55037634254526013</v>
      </c>
      <c r="E159" s="27">
        <v>0.56359621680667249</v>
      </c>
      <c r="F159" s="27">
        <v>0.57683184517139474</v>
      </c>
      <c r="G159" s="27">
        <v>0.5900815644488504</v>
      </c>
      <c r="H159" s="27">
        <v>0.60334384494320514</v>
      </c>
      <c r="I159" s="27">
        <v>0.61661729045336822</v>
      </c>
      <c r="J159" s="27">
        <v>0.62990051297238059</v>
      </c>
      <c r="K159" s="27">
        <v>0.64319223275204152</v>
      </c>
      <c r="L159" s="27">
        <v>0.6564913202609215</v>
      </c>
      <c r="M159" s="27">
        <v>0.66979665774527086</v>
      </c>
      <c r="N159" s="27">
        <v>0.68310721370048955</v>
      </c>
      <c r="O159" s="27">
        <v>0.69642212413065474</v>
      </c>
      <c r="P159" s="27">
        <v>0.70974054437446765</v>
      </c>
      <c r="Q159" s="27">
        <v>0.72306169425599665</v>
      </c>
      <c r="R159" s="27">
        <v>0.73638497175681561</v>
      </c>
      <c r="S159" s="27">
        <v>0.74970980536674892</v>
      </c>
      <c r="T159" s="27">
        <v>0.76303566913547527</v>
      </c>
      <c r="U159" s="27">
        <v>0.77636221935209659</v>
      </c>
      <c r="V159" s="27">
        <v>0.78968915786556926</v>
      </c>
      <c r="W159" s="27">
        <v>0.80301621704639314</v>
      </c>
      <c r="X159" s="27">
        <v>0.81634330750020212</v>
      </c>
      <c r="Y159" s="27">
        <v>0.82967040434609518</v>
      </c>
      <c r="Z159" s="27">
        <v>0.84299750200434764</v>
      </c>
      <c r="AA159" s="27">
        <v>0.85632476211246722</v>
      </c>
      <c r="AB159" s="27">
        <v>0.86965243240704537</v>
      </c>
      <c r="AC159" s="27">
        <v>0.88298077247378193</v>
      </c>
      <c r="AD159" s="27">
        <v>0.89631019310168702</v>
      </c>
      <c r="AE159" s="27">
        <v>0.90964121404951093</v>
      </c>
      <c r="AF159" s="27">
        <v>0.92297436314693082</v>
      </c>
      <c r="AG159" s="27">
        <v>0.93631029852361913</v>
      </c>
      <c r="AH159" s="28">
        <v>0.94964980860924442</v>
      </c>
    </row>
    <row r="162" spans="1:34" ht="28.9" customHeight="1" x14ac:dyDescent="0.5">
      <c r="A162" s="1" t="s">
        <v>17</v>
      </c>
      <c r="B162" s="1"/>
    </row>
    <row r="163" spans="1:34" x14ac:dyDescent="0.25">
      <c r="A163" s="17" t="s">
        <v>10</v>
      </c>
      <c r="B163" s="18" t="s">
        <v>11</v>
      </c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19"/>
    </row>
    <row r="164" spans="1:34" x14ac:dyDescent="0.25">
      <c r="A164" s="20" t="s">
        <v>12</v>
      </c>
      <c r="B164" s="21">
        <v>128</v>
      </c>
      <c r="C164" s="21">
        <v>148</v>
      </c>
      <c r="D164" s="21">
        <v>168</v>
      </c>
      <c r="E164" s="21">
        <v>188</v>
      </c>
      <c r="F164" s="21">
        <v>208</v>
      </c>
      <c r="G164" s="21">
        <v>228</v>
      </c>
      <c r="H164" s="21">
        <v>248</v>
      </c>
      <c r="I164" s="21">
        <v>268</v>
      </c>
      <c r="J164" s="21">
        <v>288</v>
      </c>
      <c r="K164" s="21">
        <v>308</v>
      </c>
      <c r="L164" s="21">
        <v>328</v>
      </c>
      <c r="M164" s="21">
        <v>348</v>
      </c>
      <c r="N164" s="21">
        <v>368</v>
      </c>
      <c r="O164" s="21">
        <v>388</v>
      </c>
      <c r="P164" s="21">
        <v>408</v>
      </c>
      <c r="Q164" s="21">
        <v>428</v>
      </c>
      <c r="R164" s="21">
        <v>448</v>
      </c>
      <c r="S164" s="21">
        <v>468</v>
      </c>
      <c r="T164" s="21">
        <v>488</v>
      </c>
      <c r="U164" s="21">
        <v>508</v>
      </c>
      <c r="V164" s="21">
        <v>528</v>
      </c>
      <c r="W164" s="21">
        <v>548</v>
      </c>
      <c r="X164" s="21">
        <v>568</v>
      </c>
      <c r="Y164" s="21">
        <v>588</v>
      </c>
      <c r="Z164" s="21">
        <v>608</v>
      </c>
      <c r="AA164" s="21">
        <v>628</v>
      </c>
      <c r="AB164" s="21">
        <v>648</v>
      </c>
      <c r="AC164" s="21">
        <v>668</v>
      </c>
      <c r="AD164" s="21">
        <v>688</v>
      </c>
      <c r="AE164" s="21">
        <v>708</v>
      </c>
      <c r="AF164" s="21">
        <v>728</v>
      </c>
      <c r="AG164" s="21">
        <v>748</v>
      </c>
      <c r="AH164" s="22">
        <v>768</v>
      </c>
    </row>
    <row r="165" spans="1:34" x14ac:dyDescent="0.25">
      <c r="A165" s="23">
        <v>4</v>
      </c>
      <c r="B165" s="24">
        <v>7.2909346399191826</v>
      </c>
      <c r="C165" s="24">
        <v>7.4733901308770561</v>
      </c>
      <c r="D165" s="24">
        <v>7.6625908393999724</v>
      </c>
      <c r="E165" s="24">
        <v>7.8585905405923207</v>
      </c>
      <c r="F165" s="24">
        <v>8.0614431249586609</v>
      </c>
      <c r="G165" s="24">
        <v>8.2712027087212725</v>
      </c>
      <c r="H165" s="24">
        <v>8.4879237012104536</v>
      </c>
      <c r="I165" s="24">
        <v>8.7116605958757596</v>
      </c>
      <c r="J165" s="24">
        <v>8.9424682351972393</v>
      </c>
      <c r="K165" s="24">
        <v>9.1804015848220999</v>
      </c>
      <c r="L165" s="24">
        <v>9.4255158321677666</v>
      </c>
      <c r="M165" s="24">
        <v>9.6778664526240217</v>
      </c>
      <c r="N165" s="24">
        <v>9.9375090056674864</v>
      </c>
      <c r="O165" s="24">
        <v>10.204499401486229</v>
      </c>
      <c r="P165" s="24">
        <v>10.47889367399376</v>
      </c>
      <c r="Q165" s="24">
        <v>10.76074807858496</v>
      </c>
      <c r="R165" s="24">
        <v>11.05011915825129</v>
      </c>
      <c r="S165" s="24">
        <v>11.347063540074179</v>
      </c>
      <c r="T165" s="24">
        <v>11.65163820199934</v>
      </c>
      <c r="U165" s="24">
        <v>11.96390024574686</v>
      </c>
      <c r="V165" s="24">
        <v>12.283906994421811</v>
      </c>
      <c r="W165" s="24">
        <v>12.611716058600591</v>
      </c>
      <c r="X165" s="24">
        <v>12.947385133025939</v>
      </c>
      <c r="Y165" s="24">
        <v>13.29097226376334</v>
      </c>
      <c r="Z165" s="24">
        <v>13.64253562077965</v>
      </c>
      <c r="AA165" s="24">
        <v>14.002133594366169</v>
      </c>
      <c r="AB165" s="24">
        <v>14.369824860907629</v>
      </c>
      <c r="AC165" s="24">
        <v>14.745668182021451</v>
      </c>
      <c r="AD165" s="24">
        <v>15.12972267691317</v>
      </c>
      <c r="AE165" s="24">
        <v>15.52204759041885</v>
      </c>
      <c r="AF165" s="24">
        <v>15.922702372947491</v>
      </c>
      <c r="AG165" s="24">
        <v>16.331746741836771</v>
      </c>
      <c r="AH165" s="25">
        <v>16.749240514508859</v>
      </c>
    </row>
    <row r="166" spans="1:34" x14ac:dyDescent="0.25">
      <c r="A166" s="23">
        <v>5</v>
      </c>
      <c r="B166" s="24">
        <v>5.6902677754442159</v>
      </c>
      <c r="C166" s="24">
        <v>5.8325859361985719</v>
      </c>
      <c r="D166" s="24">
        <v>5.9807805176001354</v>
      </c>
      <c r="E166" s="24">
        <v>6.1349017232196594</v>
      </c>
      <c r="F166" s="24">
        <v>6.294999872028062</v>
      </c>
      <c r="G166" s="24">
        <v>6.4611255087139741</v>
      </c>
      <c r="H166" s="24">
        <v>6.6333294710740507</v>
      </c>
      <c r="I166" s="24">
        <v>6.8116626810242078</v>
      </c>
      <c r="J166" s="24">
        <v>6.9961764095108494</v>
      </c>
      <c r="K166" s="24">
        <v>7.1869220506475422</v>
      </c>
      <c r="L166" s="24">
        <v>7.3839512203180657</v>
      </c>
      <c r="M166" s="24">
        <v>7.5873158223785619</v>
      </c>
      <c r="N166" s="24">
        <v>7.7970678447720054</v>
      </c>
      <c r="O166" s="24">
        <v>8.0132596261528199</v>
      </c>
      <c r="P166" s="24">
        <v>8.2359436289008769</v>
      </c>
      <c r="Q166" s="24">
        <v>8.4651725368774215</v>
      </c>
      <c r="R166" s="24">
        <v>8.7009993215402606</v>
      </c>
      <c r="S166" s="24">
        <v>8.9434770384371891</v>
      </c>
      <c r="T166" s="24">
        <v>9.1926590939802644</v>
      </c>
      <c r="U166" s="24">
        <v>9.448599018355937</v>
      </c>
      <c r="V166" s="24">
        <v>9.7113505631356372</v>
      </c>
      <c r="W166" s="24">
        <v>9.9809677673621149</v>
      </c>
      <c r="X166" s="24">
        <v>10.257504754244479</v>
      </c>
      <c r="Y166" s="24">
        <v>10.54101599831456</v>
      </c>
      <c r="Z166" s="24">
        <v>10.83155609800559</v>
      </c>
      <c r="AA166" s="24">
        <v>11.12917987207519</v>
      </c>
      <c r="AB166" s="24">
        <v>11.433942425374481</v>
      </c>
      <c r="AC166" s="24">
        <v>11.74589894798723</v>
      </c>
      <c r="AD166" s="24">
        <v>12.06510498758532</v>
      </c>
      <c r="AE166" s="24">
        <v>12.39161621747119</v>
      </c>
      <c r="AF166" s="24">
        <v>12.725488516520169</v>
      </c>
      <c r="AG166" s="24">
        <v>13.06677803053633</v>
      </c>
      <c r="AH166" s="25">
        <v>13.415541005408169</v>
      </c>
    </row>
    <row r="167" spans="1:34" x14ac:dyDescent="0.25">
      <c r="A167" s="23">
        <v>6</v>
      </c>
      <c r="B167" s="24">
        <v>4.420097975176537</v>
      </c>
      <c r="C167" s="24">
        <v>4.5286254541434392</v>
      </c>
      <c r="D167" s="24">
        <v>4.6422204303590959</v>
      </c>
      <c r="E167" s="24">
        <v>4.760929535860619</v>
      </c>
      <c r="F167" s="24">
        <v>4.8847995180852779</v>
      </c>
      <c r="G167" s="24">
        <v>5.0138773501880651</v>
      </c>
      <c r="H167" s="24">
        <v>5.14821029843199</v>
      </c>
      <c r="I167" s="24">
        <v>5.2878457131993262</v>
      </c>
      <c r="J167" s="24">
        <v>5.4328312939028383</v>
      </c>
      <c r="K167" s="24">
        <v>5.5832148631224472</v>
      </c>
      <c r="L167" s="24">
        <v>5.7390444652082886</v>
      </c>
      <c r="M167" s="24">
        <v>5.9003684324828631</v>
      </c>
      <c r="N167" s="24">
        <v>6.0672351813555014</v>
      </c>
      <c r="O167" s="24">
        <v>6.2396934789469842</v>
      </c>
      <c r="P167" s="24">
        <v>6.4177922161035417</v>
      </c>
      <c r="Q167" s="24">
        <v>6.6015805051527678</v>
      </c>
      <c r="R167" s="24">
        <v>6.7911077460188416</v>
      </c>
      <c r="S167" s="24">
        <v>6.9864234227159043</v>
      </c>
      <c r="T167" s="24">
        <v>7.1875773701223746</v>
      </c>
      <c r="U167" s="24">
        <v>7.3946195468910556</v>
      </c>
      <c r="V167" s="24">
        <v>7.6076001330597407</v>
      </c>
      <c r="W167" s="24">
        <v>7.8265695961375341</v>
      </c>
      <c r="X167" s="24">
        <v>8.0515784877999081</v>
      </c>
      <c r="Y167" s="24">
        <v>8.2826777110450376</v>
      </c>
      <c r="Z167" s="24">
        <v>8.519918292772509</v>
      </c>
      <c r="AA167" s="24">
        <v>8.763351480206321</v>
      </c>
      <c r="AB167" s="24">
        <v>9.0130288066639341</v>
      </c>
      <c r="AC167" s="24">
        <v>9.2690018906954688</v>
      </c>
      <c r="AD167" s="24">
        <v>9.5313227084391912</v>
      </c>
      <c r="AE167" s="24">
        <v>9.8000433616638691</v>
      </c>
      <c r="AF167" s="24">
        <v>10.07521615771121</v>
      </c>
      <c r="AG167" s="24">
        <v>10.35689367085163</v>
      </c>
      <c r="AH167" s="25">
        <v>10.64512857543999</v>
      </c>
    </row>
    <row r="168" spans="1:34" x14ac:dyDescent="0.25">
      <c r="A168" s="23">
        <v>7</v>
      </c>
      <c r="B168" s="24">
        <v>3.4292611437779388</v>
      </c>
      <c r="C168" s="24">
        <v>3.5098349931586328</v>
      </c>
      <c r="D168" s="24">
        <v>3.5947272899090059</v>
      </c>
      <c r="E168" s="24">
        <v>3.6839810945325251</v>
      </c>
      <c r="F168" s="24">
        <v>3.7776395829328182</v>
      </c>
      <c r="G168" s="24">
        <v>3.8757461567312328</v>
      </c>
      <c r="H168" s="24">
        <v>3.978344510657136</v>
      </c>
      <c r="I168" s="24">
        <v>4.0854784235591612</v>
      </c>
      <c r="J168" s="24">
        <v>4.1971920233164282</v>
      </c>
      <c r="K168" s="24">
        <v>4.3135295609752129</v>
      </c>
      <c r="L168" s="24">
        <v>4.4345355093520107</v>
      </c>
      <c r="M168" s="24">
        <v>4.5602546292356783</v>
      </c>
      <c r="N168" s="24">
        <v>4.6907317655019032</v>
      </c>
      <c r="O168" s="24">
        <v>4.8260121137378276</v>
      </c>
      <c r="P168" s="24">
        <v>4.966140993256035</v>
      </c>
      <c r="Q168" s="24">
        <v>5.1111639448504738</v>
      </c>
      <c r="R168" s="24">
        <v>5.2611267969116788</v>
      </c>
      <c r="S168" s="24">
        <v>5.4160754619201574</v>
      </c>
      <c r="T168" s="24">
        <v>5.5760562032206771</v>
      </c>
      <c r="U168" s="24">
        <v>5.7411154079324032</v>
      </c>
      <c r="V168" s="24">
        <v>5.9112996845594816</v>
      </c>
      <c r="W168" s="24">
        <v>6.0866559290773772</v>
      </c>
      <c r="X168" s="24">
        <v>6.2672311216279137</v>
      </c>
      <c r="Y168" s="24">
        <v>6.4530725936756337</v>
      </c>
      <c r="Z168" s="24">
        <v>6.6442278005864743</v>
      </c>
      <c r="AA168" s="24">
        <v>6.8407444180507904</v>
      </c>
      <c r="AB168" s="24">
        <v>7.0426704078524027</v>
      </c>
      <c r="AC168" s="24">
        <v>7.2500538170077844</v>
      </c>
      <c r="AD168" s="24">
        <v>7.4629430501215612</v>
      </c>
      <c r="AE168" s="24">
        <v>7.6813866374288562</v>
      </c>
      <c r="AF168" s="24">
        <v>7.9054333147377376</v>
      </c>
      <c r="AG168" s="24">
        <v>8.135132084784976</v>
      </c>
      <c r="AH168" s="25">
        <v>8.370532050391791</v>
      </c>
    </row>
    <row r="169" spans="1:34" x14ac:dyDescent="0.25">
      <c r="A169" s="23">
        <v>8</v>
      </c>
      <c r="B169" s="24">
        <v>2.6708986647664852</v>
      </c>
      <c r="C169" s="24">
        <v>2.7288463405473951</v>
      </c>
      <c r="D169" s="24">
        <v>2.790423287338283</v>
      </c>
      <c r="E169" s="24">
        <v>2.8556689941089761</v>
      </c>
      <c r="F169" s="24">
        <v>2.9246230652294551</v>
      </c>
      <c r="G169" s="24">
        <v>2.997325330787429</v>
      </c>
      <c r="H169" s="24">
        <v>3.073815913978621</v>
      </c>
      <c r="I169" s="24">
        <v>3.15413502211802</v>
      </c>
      <c r="J169" s="24">
        <v>3.2383232115511018</v>
      </c>
      <c r="K169" s="24">
        <v>3.326421161790504</v>
      </c>
      <c r="L169" s="24">
        <v>3.418469774119075</v>
      </c>
      <c r="M169" s="24">
        <v>3.5145102377920319</v>
      </c>
      <c r="N169" s="24">
        <v>3.6145838261514149</v>
      </c>
      <c r="O169" s="24">
        <v>3.7187321632507251</v>
      </c>
      <c r="P169" s="24">
        <v>3.8269969968689028</v>
      </c>
      <c r="Q169" s="24">
        <v>3.9394202962662588</v>
      </c>
      <c r="R169" s="24">
        <v>4.0560443182996826</v>
      </c>
      <c r="S169" s="24">
        <v>4.1769114039160318</v>
      </c>
      <c r="T169" s="24">
        <v>4.3020642449264361</v>
      </c>
      <c r="U169" s="24">
        <v>4.4315456569164189</v>
      </c>
      <c r="V169" s="24">
        <v>4.5653986768564794</v>
      </c>
      <c r="W169" s="24">
        <v>4.7036666291884446</v>
      </c>
      <c r="X169" s="24">
        <v>4.8463929225204936</v>
      </c>
      <c r="Y169" s="24">
        <v>4.9936213167835213</v>
      </c>
      <c r="Z169" s="24">
        <v>5.1453956958098246</v>
      </c>
      <c r="AA169" s="24">
        <v>5.3017601637561187</v>
      </c>
      <c r="AB169" s="24">
        <v>5.4627591108725788</v>
      </c>
      <c r="AC169" s="24">
        <v>5.6284370126420349</v>
      </c>
      <c r="AD169" s="24">
        <v>5.798838702135475</v>
      </c>
      <c r="AE169" s="24">
        <v>5.9740091380543712</v>
      </c>
      <c r="AF169" s="24">
        <v>6.1539934846731557</v>
      </c>
      <c r="AG169" s="24">
        <v>6.3388371731949507</v>
      </c>
      <c r="AH169" s="25">
        <v>6.5285857349073293</v>
      </c>
    </row>
    <row r="170" spans="1:34" x14ac:dyDescent="0.25">
      <c r="A170" s="23">
        <v>9</v>
      </c>
      <c r="B170" s="24">
        <v>2.1024574005165451</v>
      </c>
      <c r="C170" s="24">
        <v>2.1425967624692688</v>
      </c>
      <c r="D170" s="24">
        <v>2.1857360925916489</v>
      </c>
      <c r="E170" s="24">
        <v>2.2319113083198681</v>
      </c>
      <c r="F170" s="24">
        <v>2.2811584424902658</v>
      </c>
      <c r="G170" s="24">
        <v>2.3335137536569071</v>
      </c>
      <c r="H170" s="24">
        <v>2.389013793481872</v>
      </c>
      <c r="I170" s="24">
        <v>2.4476951977465058</v>
      </c>
      <c r="J170" s="24">
        <v>2.5095949512626472</v>
      </c>
      <c r="K170" s="24">
        <v>2.5747501620092832</v>
      </c>
      <c r="L170" s="24">
        <v>2.6431981597356242</v>
      </c>
      <c r="M170" s="24">
        <v>2.7149765621632409</v>
      </c>
      <c r="N170" s="24">
        <v>2.7901230711005338</v>
      </c>
      <c r="O170" s="24">
        <v>2.868675739067359</v>
      </c>
      <c r="P170" s="24">
        <v>2.9506727423090129</v>
      </c>
      <c r="Q170" s="24">
        <v>3.0361524785521619</v>
      </c>
      <c r="R170" s="24">
        <v>3.125153633120056</v>
      </c>
      <c r="S170" s="24">
        <v>3.2177149754259111</v>
      </c>
      <c r="T170" s="24">
        <v>3.3138756257472139</v>
      </c>
      <c r="U170" s="24">
        <v>3.4136748281358429</v>
      </c>
      <c r="V170" s="24">
        <v>3.5171520480286569</v>
      </c>
      <c r="W170" s="24">
        <v>3.6243470383338341</v>
      </c>
      <c r="X170" s="24">
        <v>3.7352996361259119</v>
      </c>
      <c r="Y170" s="24">
        <v>3.8500500298021461</v>
      </c>
      <c r="Z170" s="24">
        <v>3.968638531661191</v>
      </c>
      <c r="AA170" s="24">
        <v>4.0911056743261174</v>
      </c>
      <c r="AB170" s="24">
        <v>4.2174922765134548</v>
      </c>
      <c r="AC170" s="24">
        <v>4.3478392421723946</v>
      </c>
      <c r="AD170" s="24">
        <v>4.4821878328402747</v>
      </c>
      <c r="AE170" s="24">
        <v>4.6205794356849363</v>
      </c>
      <c r="AF170" s="24">
        <v>4.7630556434471583</v>
      </c>
      <c r="AG170" s="24">
        <v>4.9096583157964284</v>
      </c>
      <c r="AH170" s="25">
        <v>5.0604294124866707</v>
      </c>
    </row>
    <row r="171" spans="1:34" x14ac:dyDescent="0.25">
      <c r="A171" s="23">
        <v>10</v>
      </c>
      <c r="B171" s="24">
        <v>1.6856896922587681</v>
      </c>
      <c r="C171" s="24">
        <v>1.712329003940084</v>
      </c>
      <c r="D171" s="24">
        <v>1.74139885447011</v>
      </c>
      <c r="E171" s="24">
        <v>1.772931589751388</v>
      </c>
      <c r="F171" s="24">
        <v>1.8069596710866149</v>
      </c>
      <c r="G171" s="24">
        <v>1.843515785496213</v>
      </c>
      <c r="H171" s="24">
        <v>1.8826329131086159</v>
      </c>
      <c r="I171" s="24">
        <v>1.9243441181715291</v>
      </c>
      <c r="J171" s="24">
        <v>1.968682813963142</v>
      </c>
      <c r="K171" s="24">
        <v>2.0156825369288072</v>
      </c>
      <c r="L171" s="24">
        <v>2.0653770452840892</v>
      </c>
      <c r="M171" s="24">
        <v>2.1178003852169152</v>
      </c>
      <c r="N171" s="24">
        <v>2.1729866870020418</v>
      </c>
      <c r="O171" s="24">
        <v>2.2309704316256851</v>
      </c>
      <c r="P171" s="24">
        <v>2.2917862237994981</v>
      </c>
      <c r="Q171" s="24">
        <v>2.3554688897165041</v>
      </c>
      <c r="R171" s="24">
        <v>2.4220535431663079</v>
      </c>
      <c r="S171" s="24">
        <v>2.4915753820284832</v>
      </c>
      <c r="T171" s="24">
        <v>2.5640699550468722</v>
      </c>
      <c r="U171" s="24">
        <v>2.639572934739713</v>
      </c>
      <c r="V171" s="24">
        <v>2.7181202150102171</v>
      </c>
      <c r="W171" s="24">
        <v>2.7997479772329261</v>
      </c>
      <c r="X171" s="24">
        <v>2.8844924869487341</v>
      </c>
      <c r="Y171" s="24">
        <v>2.9723903610212532</v>
      </c>
      <c r="Z171" s="24">
        <v>3.0634783402154939</v>
      </c>
      <c r="AA171" s="24">
        <v>3.157793385620884</v>
      </c>
      <c r="AB171" s="24">
        <v>3.2553727444203102</v>
      </c>
      <c r="AC171" s="24">
        <v>3.3562537490293178</v>
      </c>
      <c r="AD171" s="24">
        <v>3.4604740894516048</v>
      </c>
      <c r="AE171" s="24">
        <v>3.5680715813213659</v>
      </c>
      <c r="AF171" s="24">
        <v>3.6790842458457398</v>
      </c>
      <c r="AG171" s="24">
        <v>3.7935503711605718</v>
      </c>
      <c r="AH171" s="25">
        <v>3.911508345486145</v>
      </c>
    </row>
    <row r="172" spans="1:34" x14ac:dyDescent="0.25">
      <c r="A172" s="23">
        <v>11</v>
      </c>
      <c r="B172" s="24">
        <v>1.386653360080083</v>
      </c>
      <c r="C172" s="24">
        <v>1.4035912888319459</v>
      </c>
      <c r="D172" s="24">
        <v>1.422450200630955</v>
      </c>
      <c r="E172" s="24">
        <v>1.4432588698460029</v>
      </c>
      <c r="F172" s="24">
        <v>1.466046186246146</v>
      </c>
      <c r="G172" s="24">
        <v>1.49084126531816</v>
      </c>
      <c r="H172" s="24">
        <v>1.5176735156568411</v>
      </c>
      <c r="I172" s="24">
        <v>1.5465724299762531</v>
      </c>
      <c r="J172" s="24">
        <v>1.5775678500209409</v>
      </c>
      <c r="K172" s="24">
        <v>1.6106897407026119</v>
      </c>
      <c r="L172" s="24">
        <v>1.645968288703185</v>
      </c>
      <c r="M172" s="24">
        <v>1.6834339686769471</v>
      </c>
      <c r="N172" s="24">
        <v>1.723117339365013</v>
      </c>
      <c r="O172" s="24">
        <v>1.7650493102199529</v>
      </c>
      <c r="P172" s="24">
        <v>1.8092609144197831</v>
      </c>
      <c r="Q172" s="24">
        <v>1.855783406623883</v>
      </c>
      <c r="R172" s="24">
        <v>1.9046483290882119</v>
      </c>
      <c r="S172" s="24">
        <v>1.9558873081586969</v>
      </c>
      <c r="T172" s="24">
        <v>2.00953232104554</v>
      </c>
      <c r="U172" s="24">
        <v>2.0656154687333359</v>
      </c>
      <c r="V172" s="24">
        <v>2.124169073591657</v>
      </c>
      <c r="W172" s="24">
        <v>2.1852257454613988</v>
      </c>
      <c r="X172" s="24">
        <v>2.2488181783498131</v>
      </c>
      <c r="Y172" s="24">
        <v>2.3149794175868692</v>
      </c>
      <c r="Z172" s="24">
        <v>2.383742632403933</v>
      </c>
      <c r="AA172" s="24">
        <v>2.4551412123567902</v>
      </c>
      <c r="AB172" s="24">
        <v>2.5292088330946871</v>
      </c>
      <c r="AC172" s="24">
        <v>2.6059792554995269</v>
      </c>
      <c r="AD172" s="24">
        <v>2.6854865980413609</v>
      </c>
      <c r="AE172" s="24">
        <v>2.767765104820743</v>
      </c>
      <c r="AF172" s="24">
        <v>2.8528492255111639</v>
      </c>
      <c r="AG172" s="24">
        <v>2.94077367671483</v>
      </c>
      <c r="AH172" s="25">
        <v>3.0315732751183821</v>
      </c>
    </row>
    <row r="173" spans="1:34" x14ac:dyDescent="0.25">
      <c r="A173" s="23">
        <v>12</v>
      </c>
      <c r="B173" s="24">
        <v>1.175711702923713</v>
      </c>
      <c r="C173" s="24">
        <v>1.1862373198732601</v>
      </c>
      <c r="D173" s="24">
        <v>1.1982342375877599</v>
      </c>
      <c r="E173" s="24">
        <v>1.211727658902465</v>
      </c>
      <c r="F173" s="24">
        <v>1.22674290205279</v>
      </c>
      <c r="G173" s="24">
        <v>1.243305510991868</v>
      </c>
      <c r="H173" s="24">
        <v>1.2614413227808501</v>
      </c>
      <c r="I173" s="24">
        <v>1.2811762586001529</v>
      </c>
      <c r="J173" s="24">
        <v>1.3025365886606819</v>
      </c>
      <c r="K173" s="24">
        <v>1.325548706340504</v>
      </c>
      <c r="L173" s="24">
        <v>1.3502392267878991</v>
      </c>
      <c r="M173" s="24">
        <v>1.376635053123507</v>
      </c>
      <c r="N173" s="24">
        <v>1.404763172554798</v>
      </c>
      <c r="O173" s="24">
        <v>1.434650923000701</v>
      </c>
      <c r="P173" s="24">
        <v>1.466325766105586</v>
      </c>
      <c r="Q173" s="24">
        <v>1.499815384995189</v>
      </c>
      <c r="R173" s="24">
        <v>1.535147750391828</v>
      </c>
      <c r="S173" s="24">
        <v>1.5723509171077921</v>
      </c>
      <c r="T173" s="24">
        <v>1.611453290819638</v>
      </c>
      <c r="U173" s="24">
        <v>1.652483400978314</v>
      </c>
      <c r="V173" s="24">
        <v>1.695469998419753</v>
      </c>
      <c r="W173" s="24">
        <v>1.740442121451204</v>
      </c>
      <c r="X173" s="24">
        <v>1.7874288925462789</v>
      </c>
      <c r="Y173" s="24">
        <v>1.8364597855013041</v>
      </c>
      <c r="Z173" s="24">
        <v>1.887564398014004</v>
      </c>
      <c r="AA173" s="24">
        <v>1.940772548106519</v>
      </c>
      <c r="AB173" s="24">
        <v>1.996114339894451</v>
      </c>
      <c r="AC173" s="24">
        <v>2.0536199627260578</v>
      </c>
      <c r="AD173" s="24">
        <v>2.113319963537752</v>
      </c>
      <c r="AE173" s="24">
        <v>2.1752450148964471</v>
      </c>
      <c r="AF173" s="24">
        <v>2.239425994941993</v>
      </c>
      <c r="AG173" s="24">
        <v>2.3058940487429491</v>
      </c>
      <c r="AH173" s="25">
        <v>2.374680421452307</v>
      </c>
    </row>
    <row r="174" spans="1:34" x14ac:dyDescent="0.25">
      <c r="A174" s="23">
        <v>13</v>
      </c>
      <c r="B174" s="24">
        <v>1.027533498589172</v>
      </c>
      <c r="C174" s="24">
        <v>1.0344262786487119</v>
      </c>
      <c r="D174" s="24">
        <v>1.0424005507103911</v>
      </c>
      <c r="E174" s="24">
        <v>1.051477946075819</v>
      </c>
      <c r="F174" s="24">
        <v>1.0616802114467681</v>
      </c>
      <c r="G174" s="24">
        <v>1.0730293192427289</v>
      </c>
      <c r="H174" s="24">
        <v>1.0855475349912089</v>
      </c>
      <c r="I174" s="24">
        <v>1.099257208338982</v>
      </c>
      <c r="J174" s="24">
        <v>1.114181037963311</v>
      </c>
      <c r="K174" s="24">
        <v>1.130341845708615</v>
      </c>
      <c r="L174" s="24">
        <v>1.1477626751895329</v>
      </c>
      <c r="M174" s="24">
        <v>1.166466857993065</v>
      </c>
      <c r="N174" s="24">
        <v>1.1864778097930371</v>
      </c>
      <c r="O174" s="24">
        <v>1.207819296974737</v>
      </c>
      <c r="P174" s="24">
        <v>1.2305152096488909</v>
      </c>
      <c r="Q174" s="24">
        <v>1.254589659407594</v>
      </c>
      <c r="R174" s="24">
        <v>1.28006704543952</v>
      </c>
      <c r="S174" s="24">
        <v>1.3069718510233099</v>
      </c>
      <c r="T174" s="24">
        <v>1.3353289103018811</v>
      </c>
      <c r="U174" s="24">
        <v>1.3651631811925391</v>
      </c>
      <c r="V174" s="24">
        <v>1.3964998429975719</v>
      </c>
      <c r="W174" s="24">
        <v>1.4293643624905901</v>
      </c>
      <c r="X174" s="24">
        <v>1.463782290611559</v>
      </c>
      <c r="Y174" s="24">
        <v>1.499779529623164</v>
      </c>
      <c r="Z174" s="24">
        <v>1.537382105689483</v>
      </c>
      <c r="AA174" s="24">
        <v>1.576616265299013</v>
      </c>
      <c r="AB174" s="24">
        <v>1.61750854103372</v>
      </c>
      <c r="AC174" s="24">
        <v>1.6600855507082199</v>
      </c>
      <c r="AD174" s="24">
        <v>1.7043742697252791</v>
      </c>
      <c r="AE174" s="24">
        <v>1.7504017991181631</v>
      </c>
      <c r="AF174" s="24">
        <v>1.79819544549308</v>
      </c>
      <c r="AG174" s="24">
        <v>1.847782782384944</v>
      </c>
      <c r="AH174" s="25">
        <v>1.8991914834131101</v>
      </c>
    </row>
    <row r="175" spans="1:34" x14ac:dyDescent="0.25">
      <c r="A175" s="23">
        <v>14</v>
      </c>
      <c r="B175" s="24">
        <v>0.92109300373225567</v>
      </c>
      <c r="C175" s="24">
        <v>0.92662282559927922</v>
      </c>
      <c r="D175" s="24">
        <v>0.93290420422500464</v>
      </c>
      <c r="E175" s="24">
        <v>0.93995519937740046</v>
      </c>
      <c r="F175" s="24">
        <v>0.94779398622459476</v>
      </c>
      <c r="G175" s="24">
        <v>0.95643896565243613</v>
      </c>
      <c r="H175" s="24">
        <v>0.96590883165478825</v>
      </c>
      <c r="I175" s="24">
        <v>0.97622236234478243</v>
      </c>
      <c r="J175" s="24">
        <v>0.98739868486603732</v>
      </c>
      <c r="K175" s="24">
        <v>0.9994570495293329</v>
      </c>
      <c r="L175" s="24">
        <v>1.012416928415663</v>
      </c>
      <c r="M175" s="24">
        <v>1.026298081578384</v>
      </c>
      <c r="N175" s="24">
        <v>1.041120353157682</v>
      </c>
      <c r="O175" s="24">
        <v>1.0569039380051961</v>
      </c>
      <c r="P175" s="24">
        <v>1.0736691546980111</v>
      </c>
      <c r="Q175" s="24">
        <v>1.091436543294577</v>
      </c>
      <c r="R175" s="24">
        <v>1.1102269314499289</v>
      </c>
      <c r="S175" s="24">
        <v>1.1300612309090681</v>
      </c>
      <c r="T175" s="24">
        <v>1.150960704281268</v>
      </c>
      <c r="U175" s="24">
        <v>1.1729467379501901</v>
      </c>
      <c r="V175" s="24">
        <v>1.1960409396844769</v>
      </c>
      <c r="W175" s="24">
        <v>1.2202652047240949</v>
      </c>
      <c r="X175" s="24">
        <v>1.245641512475367</v>
      </c>
      <c r="Y175" s="24">
        <v>1.272192193667337</v>
      </c>
      <c r="Z175" s="24">
        <v>1.299939702930442</v>
      </c>
      <c r="AA175" s="24">
        <v>1.328906715219536</v>
      </c>
      <c r="AB175" s="24">
        <v>1.3591161915829391</v>
      </c>
      <c r="AC175" s="24">
        <v>1.390591178301622</v>
      </c>
      <c r="AD175" s="24">
        <v>1.4233550792447089</v>
      </c>
      <c r="AE175" s="24">
        <v>1.457431423911826</v>
      </c>
      <c r="AF175" s="24">
        <v>1.4928439473755399</v>
      </c>
      <c r="AG175" s="24">
        <v>1.5296166516371239</v>
      </c>
      <c r="AH175" s="25">
        <v>1.567773638782286</v>
      </c>
    </row>
    <row r="176" spans="1:34" x14ac:dyDescent="0.25">
      <c r="A176" s="23">
        <v>15</v>
      </c>
      <c r="B176" s="24">
        <v>0.83966995386503118</v>
      </c>
      <c r="C176" s="24">
        <v>0.84559710002220845</v>
      </c>
      <c r="D176" s="24">
        <v>0.8520057412140285</v>
      </c>
      <c r="E176" s="24">
        <v>0.85891036567481671</v>
      </c>
      <c r="F176" s="24">
        <v>0.86632557703905733</v>
      </c>
      <c r="G176" s="24">
        <v>0.87426620465895555</v>
      </c>
      <c r="H176" s="24">
        <v>0.88274737099473244</v>
      </c>
      <c r="I176" s="24">
        <v>0.89178428262587583</v>
      </c>
      <c r="J176" s="24">
        <v>0.90139249516236364</v>
      </c>
      <c r="K176" s="24">
        <v>0.91158768738133322</v>
      </c>
      <c r="L176" s="24">
        <v>0.92238575983013615</v>
      </c>
      <c r="M176" s="24">
        <v>0.93380290102848562</v>
      </c>
      <c r="N176" s="24">
        <v>0.94585538358292265</v>
      </c>
      <c r="O176" s="24">
        <v>0.9585598308114458</v>
      </c>
      <c r="P176" s="24">
        <v>0.97193298975749709</v>
      </c>
      <c r="Q176" s="24">
        <v>0.985991828945882</v>
      </c>
      <c r="R176" s="24">
        <v>1.000753604497991</v>
      </c>
      <c r="S176" s="24">
        <v>1.0162356566251809</v>
      </c>
      <c r="T176" s="24">
        <v>1.032455676403083</v>
      </c>
      <c r="U176" s="24">
        <v>1.0494314786817189</v>
      </c>
      <c r="V176" s="24">
        <v>1.0671810996960891</v>
      </c>
      <c r="W176" s="24">
        <v>1.0857228631525171</v>
      </c>
      <c r="X176" s="24">
        <v>1.1050751769236791</v>
      </c>
      <c r="Y176" s="24">
        <v>1.1252568002049781</v>
      </c>
      <c r="Z176" s="24">
        <v>1.1462866160932119</v>
      </c>
      <c r="AA176" s="24">
        <v>1.1681837280095919</v>
      </c>
      <c r="AB176" s="24">
        <v>1.190967525468791</v>
      </c>
      <c r="AC176" s="24">
        <v>1.214657483218134</v>
      </c>
      <c r="AD176" s="24">
        <v>1.239273433593103</v>
      </c>
      <c r="AE176" s="24">
        <v>1.2648353345596861</v>
      </c>
      <c r="AF176" s="24">
        <v>1.2913633496568031</v>
      </c>
      <c r="AG176" s="24">
        <v>1.3188779093520879</v>
      </c>
      <c r="AH176" s="25">
        <v>1.3473995441976041</v>
      </c>
    </row>
    <row r="177" spans="1:34" x14ac:dyDescent="0.25">
      <c r="A177" s="23">
        <v>16</v>
      </c>
      <c r="B177" s="24">
        <v>0.7708495633558935</v>
      </c>
      <c r="C177" s="24">
        <v>0.77842472007106678</v>
      </c>
      <c r="D177" s="24">
        <v>0.78627118361619641</v>
      </c>
      <c r="E177" s="24">
        <v>0.79439987069196805</v>
      </c>
      <c r="F177" s="24">
        <v>0.80282181339922853</v>
      </c>
      <c r="G177" s="24">
        <v>0.81154826955654169</v>
      </c>
      <c r="H177" s="24">
        <v>0.82059079009048086</v>
      </c>
      <c r="I177" s="24">
        <v>0.82996101004688794</v>
      </c>
      <c r="J177" s="24">
        <v>0.83967091350209699</v>
      </c>
      <c r="K177" s="24">
        <v>0.84973260769960446</v>
      </c>
      <c r="L177" s="24">
        <v>0.86015842165311951</v>
      </c>
      <c r="M177" s="24">
        <v>0.87096097234871206</v>
      </c>
      <c r="N177" s="24">
        <v>0.88215296085928041</v>
      </c>
      <c r="O177" s="24">
        <v>0.89374743896918085</v>
      </c>
      <c r="P177" s="24">
        <v>0.90575758218821267</v>
      </c>
      <c r="Q177" s="24">
        <v>0.91819678750753908</v>
      </c>
      <c r="R177" s="24">
        <v>0.93107873951490638</v>
      </c>
      <c r="S177" s="24">
        <v>0.94441720688802866</v>
      </c>
      <c r="T177" s="24">
        <v>0.95822630916889384</v>
      </c>
      <c r="U177" s="24">
        <v>0.97252028967388304</v>
      </c>
      <c r="V177" s="24">
        <v>0.98731361310435339</v>
      </c>
      <c r="W177" s="24">
        <v>1.0026210316329831</v>
      </c>
      <c r="X177" s="24">
        <v>1.0184573815988049</v>
      </c>
      <c r="Y177" s="24">
        <v>1.03483785066358</v>
      </c>
      <c r="Z177" s="24">
        <v>1.05177775039046</v>
      </c>
      <c r="AA177" s="24">
        <v>1.069292612667017</v>
      </c>
      <c r="AB177" s="24">
        <v>1.08739825547428</v>
      </c>
      <c r="AC177" s="24">
        <v>1.1061105820259309</v>
      </c>
      <c r="AD177" s="24">
        <v>1.125445853123813</v>
      </c>
      <c r="AE177" s="24">
        <v>1.1454204552002689</v>
      </c>
      <c r="AF177" s="24">
        <v>1.1660509802605781</v>
      </c>
      <c r="AG177" s="24">
        <v>1.1873542872387259</v>
      </c>
      <c r="AH177" s="25">
        <v>1.209347335153131</v>
      </c>
    </row>
    <row r="178" spans="1:34" x14ac:dyDescent="0.25">
      <c r="A178" s="23">
        <v>17</v>
      </c>
      <c r="B178" s="24">
        <v>0.70652252542948391</v>
      </c>
      <c r="C178" s="24">
        <v>0.71648678275567701</v>
      </c>
      <c r="D178" s="24">
        <v>0.72657203222652722</v>
      </c>
      <c r="E178" s="24">
        <v>0.73678561900907291</v>
      </c>
      <c r="F178" s="24">
        <v>0.74713500367051067</v>
      </c>
      <c r="G178" s="24">
        <v>0.75762787249575969</v>
      </c>
      <c r="H178" s="24">
        <v>0.76827220487775671</v>
      </c>
      <c r="I178" s="24">
        <v>0.77907606432870602</v>
      </c>
      <c r="J178" s="24">
        <v>0.79004786339129962</v>
      </c>
      <c r="K178" s="24">
        <v>0.80119613777539023</v>
      </c>
      <c r="L178" s="24">
        <v>0.81252964496104185</v>
      </c>
      <c r="M178" s="24">
        <v>0.82405743040067836</v>
      </c>
      <c r="N178" s="24">
        <v>0.83578862363355144</v>
      </c>
      <c r="O178" s="24">
        <v>0.84773270491037678</v>
      </c>
      <c r="P178" s="24">
        <v>0.85989927820731427</v>
      </c>
      <c r="Q178" s="24">
        <v>0.87229816898188561</v>
      </c>
      <c r="R178" s="24">
        <v>0.88493949028819185</v>
      </c>
      <c r="S178" s="24">
        <v>0.89783343927030201</v>
      </c>
      <c r="T178" s="24">
        <v>0.91099056393656319</v>
      </c>
      <c r="U178" s="24">
        <v>0.92442153606971567</v>
      </c>
      <c r="V178" s="24">
        <v>0.9381372488374744</v>
      </c>
      <c r="W178" s="24">
        <v>0.95214888287887289</v>
      </c>
      <c r="X178" s="24">
        <v>0.96646770299930018</v>
      </c>
      <c r="Y178" s="24">
        <v>0.98110532532687134</v>
      </c>
      <c r="Z178" s="24">
        <v>0.99607348989109901</v>
      </c>
      <c r="AA178" s="24">
        <v>1.0113841570459099</v>
      </c>
      <c r="AB178" s="24">
        <v>1.0270495732386931</v>
      </c>
      <c r="AC178" s="24">
        <v>1.0430820701494889</v>
      </c>
      <c r="AD178" s="24">
        <v>1.0594943370464931</v>
      </c>
      <c r="AE178" s="24">
        <v>1.0762991888283999</v>
      </c>
      <c r="AF178" s="24">
        <v>1.093509645966849</v>
      </c>
      <c r="AG178" s="24">
        <v>1.11113899586219</v>
      </c>
      <c r="AH178" s="25">
        <v>1.1292006259992049</v>
      </c>
    </row>
    <row r="179" spans="1:34" x14ac:dyDescent="0.25">
      <c r="A179" s="23">
        <v>18</v>
      </c>
      <c r="B179" s="24">
        <v>0.64288501216674931</v>
      </c>
      <c r="C179" s="24">
        <v>0.65546986394216289</v>
      </c>
      <c r="D179" s="24">
        <v>0.66808526669630086</v>
      </c>
      <c r="E179" s="24">
        <v>0.68073499406256288</v>
      </c>
      <c r="F179" s="24">
        <v>0.69342293507450958</v>
      </c>
      <c r="G179" s="24">
        <v>0.70615320448341756</v>
      </c>
      <c r="H179" s="24">
        <v>0.71893021014857561</v>
      </c>
      <c r="I179" s="24">
        <v>0.73175844404853885</v>
      </c>
      <c r="J179" s="24">
        <v>0.74464274719235723</v>
      </c>
      <c r="K179" s="24">
        <v>0.75758808375624231</v>
      </c>
      <c r="L179" s="24">
        <v>0.77059963968661827</v>
      </c>
      <c r="M179" s="24">
        <v>0.78368288890226723</v>
      </c>
      <c r="N179" s="24">
        <v>0.79684338940880051</v>
      </c>
      <c r="O179" s="24">
        <v>0.8100870499232864</v>
      </c>
      <c r="P179" s="24">
        <v>0.82341990288823619</v>
      </c>
      <c r="Q179" s="24">
        <v>0.8368482022275282</v>
      </c>
      <c r="R179" s="24">
        <v>0.85037848946162775</v>
      </c>
      <c r="S179" s="24">
        <v>0.86401739020096591</v>
      </c>
      <c r="T179" s="24">
        <v>0.87777188092024361</v>
      </c>
      <c r="U179" s="24">
        <v>0.89164906186855242</v>
      </c>
      <c r="V179" s="24">
        <v>0.90565625467996169</v>
      </c>
      <c r="W179" s="24">
        <v>0.91980106845986509</v>
      </c>
      <c r="X179" s="24">
        <v>0.93409119648001204</v>
      </c>
      <c r="Y179" s="24">
        <v>0.94853468333487534</v>
      </c>
      <c r="Z179" s="24">
        <v>0.96313969752032402</v>
      </c>
      <c r="AA179" s="24">
        <v>0.97791462785664196</v>
      </c>
      <c r="AB179" s="24">
        <v>0.99286814925757461</v>
      </c>
      <c r="AC179" s="24">
        <v>1.0080090218695199</v>
      </c>
      <c r="AD179" s="24">
        <v>1.023346363427031</v>
      </c>
      <c r="AE179" s="24">
        <v>1.038889417295161</v>
      </c>
      <c r="AF179" s="24">
        <v>1.0546476324119041</v>
      </c>
      <c r="AG179" s="24">
        <v>1.0706307246439619</v>
      </c>
      <c r="AH179" s="25">
        <v>1.0868485099424741</v>
      </c>
    </row>
    <row r="180" spans="1:34" x14ac:dyDescent="0.25">
      <c r="A180" s="23">
        <v>19</v>
      </c>
      <c r="B180" s="24">
        <v>0.58043867450493436</v>
      </c>
      <c r="C180" s="24">
        <v>0.59536601835294756</v>
      </c>
      <c r="D180" s="24">
        <v>0.61029334553313674</v>
      </c>
      <c r="E180" s="24">
        <v>0.62522085814525608</v>
      </c>
      <c r="F180" s="24">
        <v>0.64014887368921958</v>
      </c>
      <c r="G180" s="24">
        <v>0.65507793538266235</v>
      </c>
      <c r="H180" s="24">
        <v>0.67000887955123467</v>
      </c>
      <c r="I180" s="24">
        <v>0.68494262663985406</v>
      </c>
      <c r="J180" s="24">
        <v>0.69988044612392275</v>
      </c>
      <c r="K180" s="24">
        <v>0.71482373064600291</v>
      </c>
      <c r="L180" s="24">
        <v>0.72977409461887299</v>
      </c>
      <c r="M180" s="24">
        <v>0.74473344042767797</v>
      </c>
      <c r="N180" s="24">
        <v>0.75970375454439021</v>
      </c>
      <c r="O180" s="24">
        <v>0.77468737415243494</v>
      </c>
      <c r="P180" s="24">
        <v>0.78968676016067896</v>
      </c>
      <c r="Q180" s="24">
        <v>0.80470459495935809</v>
      </c>
      <c r="R180" s="24">
        <v>0.81974384853529469</v>
      </c>
      <c r="S180" s="24">
        <v>0.83480757496527735</v>
      </c>
      <c r="T180" s="24">
        <v>0.84989917919036173</v>
      </c>
      <c r="U180" s="24">
        <v>0.86502218992599222</v>
      </c>
      <c r="V180" s="24">
        <v>0.88018035727259569</v>
      </c>
      <c r="W180" s="24">
        <v>0.89537771880192807</v>
      </c>
      <c r="X180" s="24">
        <v>0.91061839625209995</v>
      </c>
      <c r="Y180" s="24">
        <v>0.92590686268394096</v>
      </c>
      <c r="Z180" s="24">
        <v>0.94124771505967419</v>
      </c>
      <c r="AA180" s="24">
        <v>0.95664577066593759</v>
      </c>
      <c r="AB180" s="24">
        <v>0.97210613288283132</v>
      </c>
      <c r="AC180" s="24">
        <v>0.98763399032310883</v>
      </c>
      <c r="AD180" s="24">
        <v>1.0032348891876821</v>
      </c>
      <c r="AE180" s="24">
        <v>1.0189145013079659</v>
      </c>
      <c r="AF180" s="24">
        <v>1.0346787040883121</v>
      </c>
      <c r="AG180" s="24">
        <v>1.050533641861781</v>
      </c>
      <c r="AH180" s="25">
        <v>1.066485559045864</v>
      </c>
    </row>
    <row r="181" spans="1:34" x14ac:dyDescent="0.25">
      <c r="A181" s="26">
        <v>20</v>
      </c>
      <c r="B181" s="27">
        <v>0.52399064223754288</v>
      </c>
      <c r="C181" s="27">
        <v>0.54047277956670892</v>
      </c>
      <c r="D181" s="27">
        <v>0.55698420610088406</v>
      </c>
      <c r="E181" s="27">
        <v>0.57352155240617642</v>
      </c>
      <c r="F181" s="27">
        <v>0.5900815644488504</v>
      </c>
      <c r="G181" s="27">
        <v>0.60666121391289574</v>
      </c>
      <c r="H181" s="27">
        <v>0.62325776559032386</v>
      </c>
      <c r="I181" s="27">
        <v>0.63986856839241235</v>
      </c>
      <c r="J181" s="27">
        <v>0.6564913202609215</v>
      </c>
      <c r="K181" s="27">
        <v>0.67312384230477029</v>
      </c>
      <c r="L181" s="27">
        <v>0.68976417740309404</v>
      </c>
      <c r="M181" s="27">
        <v>0.70641065640739364</v>
      </c>
      <c r="N181" s="27">
        <v>0.72306169425599665</v>
      </c>
      <c r="O181" s="27">
        <v>0.73971605659868578</v>
      </c>
      <c r="P181" s="27">
        <v>0.75637263281068501</v>
      </c>
      <c r="Q181" s="27">
        <v>0.77303053374858632</v>
      </c>
      <c r="R181" s="27">
        <v>0.78968915786556926</v>
      </c>
      <c r="S181" s="27">
        <v>0.80634798770477978</v>
      </c>
      <c r="T181" s="27">
        <v>0.82300685667363283</v>
      </c>
      <c r="U181" s="27">
        <v>0.83966572195393385</v>
      </c>
      <c r="V181" s="27">
        <v>0.85632476211246722</v>
      </c>
      <c r="W181" s="27">
        <v>0.87298444318734247</v>
      </c>
      <c r="X181" s="27">
        <v>0.88964531538302349</v>
      </c>
      <c r="Y181" s="27">
        <v>0.90630828022669374</v>
      </c>
      <c r="Z181" s="27">
        <v>0.92297436314693082</v>
      </c>
      <c r="AA181" s="27">
        <v>0.93964480989673127</v>
      </c>
      <c r="AB181" s="27">
        <v>0.9563211523225601</v>
      </c>
      <c r="AC181" s="27">
        <v>0.97300500750353447</v>
      </c>
      <c r="AD181" s="27">
        <v>0.98969835010691976</v>
      </c>
      <c r="AE181" s="27">
        <v>1.0064032804304801</v>
      </c>
      <c r="AF181" s="27">
        <v>1.023122104344923</v>
      </c>
      <c r="AG181" s="27">
        <v>1.039857394649673</v>
      </c>
      <c r="AH181" s="28">
        <v>1.056611824228582</v>
      </c>
    </row>
    <row r="184" spans="1:34" ht="28.9" customHeight="1" x14ac:dyDescent="0.5">
      <c r="A184" s="1" t="s">
        <v>18</v>
      </c>
      <c r="B184" s="1"/>
    </row>
    <row r="185" spans="1:34" x14ac:dyDescent="0.25">
      <c r="A185" s="17" t="s">
        <v>10</v>
      </c>
      <c r="B185" s="18" t="s">
        <v>11</v>
      </c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9"/>
    </row>
    <row r="186" spans="1:34" x14ac:dyDescent="0.25">
      <c r="A186" s="20" t="s">
        <v>12</v>
      </c>
      <c r="B186" s="21">
        <v>-80</v>
      </c>
      <c r="C186" s="21">
        <v>-70</v>
      </c>
      <c r="D186" s="21">
        <v>-60</v>
      </c>
      <c r="E186" s="21">
        <v>-50</v>
      </c>
      <c r="F186" s="21">
        <v>-40</v>
      </c>
      <c r="G186" s="21">
        <v>-30</v>
      </c>
      <c r="H186" s="21">
        <v>-20</v>
      </c>
      <c r="I186" s="21">
        <v>-10</v>
      </c>
      <c r="J186" s="21">
        <v>0</v>
      </c>
      <c r="K186" s="21">
        <v>10</v>
      </c>
      <c r="L186" s="21">
        <v>20</v>
      </c>
      <c r="M186" s="21">
        <v>30</v>
      </c>
      <c r="N186" s="21">
        <v>40</v>
      </c>
      <c r="O186" s="21">
        <v>50</v>
      </c>
      <c r="P186" s="21">
        <v>60</v>
      </c>
      <c r="Q186" s="21">
        <v>70</v>
      </c>
      <c r="R186" s="22">
        <v>80</v>
      </c>
    </row>
    <row r="187" spans="1:34" x14ac:dyDescent="0.25">
      <c r="A187" s="23">
        <v>4.5</v>
      </c>
      <c r="B187" s="24">
        <v>8.2625847872657499</v>
      </c>
      <c r="C187" s="24">
        <v>8.3738567016125174</v>
      </c>
      <c r="D187" s="24">
        <v>8.4868245633210897</v>
      </c>
      <c r="E187" s="24">
        <v>8.6014950860000514</v>
      </c>
      <c r="F187" s="24">
        <v>8.7178749943761442</v>
      </c>
      <c r="G187" s="24">
        <v>8.8359710576487842</v>
      </c>
      <c r="H187" s="24">
        <v>8.9557900561355606</v>
      </c>
      <c r="I187" s="24">
        <v>9.0773387701540464</v>
      </c>
      <c r="J187" s="24">
        <v>9.200623980021831</v>
      </c>
      <c r="K187" s="24">
        <v>9.3256524771794993</v>
      </c>
      <c r="L187" s="24">
        <v>9.4524310975596944</v>
      </c>
      <c r="M187" s="24">
        <v>9.5809666882180675</v>
      </c>
      <c r="N187" s="24">
        <v>9.7112660962102701</v>
      </c>
      <c r="O187" s="24">
        <v>9.8433361685919536</v>
      </c>
      <c r="P187" s="24">
        <v>9.9771837635417775</v>
      </c>
      <c r="Q187" s="24">
        <v>10.112815783730451</v>
      </c>
      <c r="R187" s="25">
        <v>10.25023914295169</v>
      </c>
    </row>
    <row r="188" spans="1:34" x14ac:dyDescent="0.25">
      <c r="A188" s="23">
        <v>5</v>
      </c>
      <c r="B188" s="24">
        <v>7.3043822082567607</v>
      </c>
      <c r="C188" s="24">
        <v>7.4040017293353859</v>
      </c>
      <c r="D188" s="24">
        <v>7.5052064065890489</v>
      </c>
      <c r="E188" s="24">
        <v>7.6080027304054809</v>
      </c>
      <c r="F188" s="24">
        <v>7.7123972022905729</v>
      </c>
      <c r="G188" s="24">
        <v>7.8183963682228867</v>
      </c>
      <c r="H188" s="24">
        <v>7.9260067852991556</v>
      </c>
      <c r="I188" s="24">
        <v>8.0352350106161055</v>
      </c>
      <c r="J188" s="24">
        <v>8.1460876012704713</v>
      </c>
      <c r="K188" s="24">
        <v>8.2585711254819838</v>
      </c>
      <c r="L188" s="24">
        <v>8.3726921959624381</v>
      </c>
      <c r="M188" s="24">
        <v>8.488457436546625</v>
      </c>
      <c r="N188" s="24">
        <v>8.6058734710693532</v>
      </c>
      <c r="O188" s="24">
        <v>8.7249469233654118</v>
      </c>
      <c r="P188" s="24">
        <v>8.8456844283926106</v>
      </c>
      <c r="Q188" s="24">
        <v>8.9680926656008051</v>
      </c>
      <c r="R188" s="25">
        <v>9.0921783255628661</v>
      </c>
    </row>
    <row r="189" spans="1:34" x14ac:dyDescent="0.25">
      <c r="A189" s="23">
        <v>5.5</v>
      </c>
      <c r="B189" s="24">
        <v>6.4445864731109914</v>
      </c>
      <c r="C189" s="24">
        <v>6.5334169091492544</v>
      </c>
      <c r="D189" s="24">
        <v>6.6237254522707536</v>
      </c>
      <c r="E189" s="24">
        <v>6.7155183696423579</v>
      </c>
      <c r="F189" s="24">
        <v>6.8088019395491104</v>
      </c>
      <c r="G189" s="24">
        <v>6.9035824847487222</v>
      </c>
      <c r="H189" s="24">
        <v>6.9998663391170721</v>
      </c>
      <c r="I189" s="24">
        <v>7.0976598365300339</v>
      </c>
      <c r="J189" s="24">
        <v>7.1969693108634862</v>
      </c>
      <c r="K189" s="24">
        <v>7.2978011071163129</v>
      </c>
      <c r="L189" s="24">
        <v>7.4001616147794538</v>
      </c>
      <c r="M189" s="24">
        <v>7.5040572344668517</v>
      </c>
      <c r="N189" s="24">
        <v>7.6094943667924504</v>
      </c>
      <c r="O189" s="24">
        <v>7.7164794123701963</v>
      </c>
      <c r="P189" s="24">
        <v>7.8250187829370459</v>
      </c>
      <c r="Q189" s="24">
        <v>7.9351189347219986</v>
      </c>
      <c r="R189" s="25">
        <v>8.0467863350770745</v>
      </c>
    </row>
    <row r="190" spans="1:34" x14ac:dyDescent="0.25">
      <c r="A190" s="23">
        <v>6</v>
      </c>
      <c r="B190" s="24">
        <v>5.6760560082391214</v>
      </c>
      <c r="C190" s="24">
        <v>5.7549288177013773</v>
      </c>
      <c r="D190" s="24">
        <v>5.8351764272500244</v>
      </c>
      <c r="E190" s="24">
        <v>5.9168048808310774</v>
      </c>
      <c r="F190" s="24">
        <v>5.9998202335087312</v>
      </c>
      <c r="G190" s="24">
        <v>6.0842285848198392</v>
      </c>
      <c r="H190" s="24">
        <v>6.1700360454194296</v>
      </c>
      <c r="I190" s="24">
        <v>6.2572487259625253</v>
      </c>
      <c r="J190" s="24">
        <v>6.3458727371041457</v>
      </c>
      <c r="K190" s="24">
        <v>6.4359142006223324</v>
      </c>
      <c r="L190" s="24">
        <v>6.5273792827871606</v>
      </c>
      <c r="M190" s="24">
        <v>6.6202741609917277</v>
      </c>
      <c r="N190" s="24">
        <v>6.7146050126291268</v>
      </c>
      <c r="O190" s="24">
        <v>6.8103780150924482</v>
      </c>
      <c r="P190" s="24">
        <v>6.9075993568977951</v>
      </c>
      <c r="Q190" s="24">
        <v>7.006275271053318</v>
      </c>
      <c r="R190" s="25">
        <v>7.1064120016901793</v>
      </c>
    </row>
    <row r="191" spans="1:34" x14ac:dyDescent="0.25">
      <c r="A191" s="23">
        <v>6.5</v>
      </c>
      <c r="B191" s="24">
        <v>4.9919183324803527</v>
      </c>
      <c r="C191" s="24">
        <v>5.0616331240675301</v>
      </c>
      <c r="D191" s="24">
        <v>5.1326231508392102</v>
      </c>
      <c r="E191" s="24">
        <v>5.204894233520565</v>
      </c>
      <c r="F191" s="24">
        <v>5.2784522039549264</v>
      </c>
      <c r="G191" s="24">
        <v>5.3533029384583042</v>
      </c>
      <c r="H191" s="24">
        <v>5.4294523244648678</v>
      </c>
      <c r="I191" s="24">
        <v>5.5069062494087877</v>
      </c>
      <c r="J191" s="24">
        <v>5.5856706007242369</v>
      </c>
      <c r="K191" s="24">
        <v>5.6657512769683951</v>
      </c>
      <c r="L191" s="24">
        <v>5.7471542211904909</v>
      </c>
      <c r="M191" s="24">
        <v>5.8298853875627694</v>
      </c>
      <c r="N191" s="24">
        <v>5.9139507302574668</v>
      </c>
      <c r="O191" s="24">
        <v>5.9993562034468244</v>
      </c>
      <c r="P191" s="24">
        <v>6.0861077724260886</v>
      </c>
      <c r="Q191" s="24">
        <v>6.1742114469825644</v>
      </c>
      <c r="R191" s="25">
        <v>6.2636732480265556</v>
      </c>
    </row>
    <row r="192" spans="1:34" x14ac:dyDescent="0.25">
      <c r="A192" s="23">
        <v>7</v>
      </c>
      <c r="B192" s="24">
        <v>4.3855700571023997</v>
      </c>
      <c r="C192" s="24">
        <v>4.446894589751996</v>
      </c>
      <c r="D192" s="24">
        <v>4.5093985347791747</v>
      </c>
      <c r="E192" s="24">
        <v>4.5730874896882527</v>
      </c>
      <c r="F192" s="24">
        <v>4.6379670631017103</v>
      </c>
      <c r="G192" s="24">
        <v>4.7040429081147028</v>
      </c>
      <c r="H192" s="24">
        <v>4.7713206889405466</v>
      </c>
      <c r="I192" s="24">
        <v>4.8398060697925631</v>
      </c>
      <c r="J192" s="24">
        <v>4.9095047148840676</v>
      </c>
      <c r="K192" s="24">
        <v>4.9804222995513898</v>
      </c>
      <c r="L192" s="24">
        <v>5.0525645436229061</v>
      </c>
      <c r="M192" s="24">
        <v>5.1259371780500054</v>
      </c>
      <c r="N192" s="24">
        <v>5.200545933784074</v>
      </c>
      <c r="O192" s="24">
        <v>5.2763965417765011</v>
      </c>
      <c r="P192" s="24">
        <v>5.3534947441016802</v>
      </c>
      <c r="Q192" s="24">
        <v>5.4318463273260607</v>
      </c>
      <c r="R192" s="25">
        <v>5.5114570891390988</v>
      </c>
    </row>
    <row r="193" spans="1:18" x14ac:dyDescent="0.25">
      <c r="A193" s="23">
        <v>7.5</v>
      </c>
      <c r="B193" s="24">
        <v>3.8506768858014859</v>
      </c>
      <c r="C193" s="24">
        <v>3.9043470686875792</v>
      </c>
      <c r="D193" s="24">
        <v>3.959104583239291</v>
      </c>
      <c r="E193" s="24">
        <v>4.0149548037400891</v>
      </c>
      <c r="F193" s="24">
        <v>4.0719031155915992</v>
      </c>
      <c r="G193" s="24">
        <v>4.1299549486681251</v>
      </c>
      <c r="H193" s="24">
        <v>4.1891157439621303</v>
      </c>
      <c r="I193" s="24">
        <v>4.2493909424660803</v>
      </c>
      <c r="J193" s="24">
        <v>4.3107859851724424</v>
      </c>
      <c r="K193" s="24">
        <v>4.3733063241966912</v>
      </c>
      <c r="L193" s="24">
        <v>4.4369574561463514</v>
      </c>
      <c r="M193" s="24">
        <v>4.5017448887519578</v>
      </c>
      <c r="N193" s="24">
        <v>4.5676741297440451</v>
      </c>
      <c r="O193" s="24">
        <v>4.6347506868531481</v>
      </c>
      <c r="P193" s="24">
        <v>4.7029800789328116</v>
      </c>
      <c r="Q193" s="24">
        <v>4.7723678693286287</v>
      </c>
      <c r="R193" s="25">
        <v>4.8429196325092017</v>
      </c>
    </row>
    <row r="194" spans="1:18" x14ac:dyDescent="0.25">
      <c r="A194" s="23">
        <v>8</v>
      </c>
      <c r="B194" s="24">
        <v>3.3811736147023699</v>
      </c>
      <c r="C194" s="24">
        <v>3.4278935072356091</v>
      </c>
      <c r="D194" s="24">
        <v>3.475612392817466</v>
      </c>
      <c r="E194" s="24">
        <v>3.524335422510553</v>
      </c>
      <c r="F194" s="24">
        <v>3.574067758495648</v>
      </c>
      <c r="G194" s="24">
        <v>3.624814607426198</v>
      </c>
      <c r="H194" s="24">
        <v>3.676581187073817</v>
      </c>
      <c r="I194" s="24">
        <v>3.7293727152101162</v>
      </c>
      <c r="J194" s="24">
        <v>3.7831944096067112</v>
      </c>
      <c r="K194" s="24">
        <v>3.8380514991582229</v>
      </c>
      <c r="L194" s="24">
        <v>3.8939492572513248</v>
      </c>
      <c r="M194" s="24">
        <v>3.9508929683957001</v>
      </c>
      <c r="N194" s="24">
        <v>4.0088879171010277</v>
      </c>
      <c r="O194" s="24">
        <v>4.0679393878769901</v>
      </c>
      <c r="P194" s="24">
        <v>4.1280526763562806</v>
      </c>
      <c r="Q194" s="24">
        <v>4.1892331226636399</v>
      </c>
      <c r="R194" s="25">
        <v>4.251486078046816</v>
      </c>
    </row>
    <row r="195" spans="1:18" x14ac:dyDescent="0.25">
      <c r="A195" s="23">
        <v>8.5</v>
      </c>
      <c r="B195" s="24">
        <v>2.971264132358312</v>
      </c>
      <c r="C195" s="24">
        <v>3.0117059441859171</v>
      </c>
      <c r="D195" s="24">
        <v>3.0530621525401012</v>
      </c>
      <c r="E195" s="24">
        <v>3.0953376852626229</v>
      </c>
      <c r="F195" s="24">
        <v>3.138537481313409</v>
      </c>
      <c r="G195" s="24">
        <v>3.182666524125052</v>
      </c>
      <c r="H195" s="24">
        <v>3.2277298082483119</v>
      </c>
      <c r="I195" s="24">
        <v>3.273732328233951</v>
      </c>
      <c r="J195" s="24">
        <v>3.3206790786327289</v>
      </c>
      <c r="K195" s="24">
        <v>3.368575065118415</v>
      </c>
      <c r="L195" s="24">
        <v>3.4174253378568311</v>
      </c>
      <c r="M195" s="24">
        <v>3.467234958136804</v>
      </c>
      <c r="N195" s="24">
        <v>3.518008987247164</v>
      </c>
      <c r="O195" s="24">
        <v>3.56975248647674</v>
      </c>
      <c r="P195" s="24">
        <v>3.6224705282373719</v>
      </c>
      <c r="Q195" s="24">
        <v>3.676168229432947</v>
      </c>
      <c r="R195" s="25">
        <v>3.7308507180903629</v>
      </c>
    </row>
    <row r="196" spans="1:18" x14ac:dyDescent="0.25">
      <c r="A196" s="23">
        <v>9</v>
      </c>
      <c r="B196" s="24">
        <v>2.6154214197511001</v>
      </c>
      <c r="C196" s="24">
        <v>2.6502255107568682</v>
      </c>
      <c r="D196" s="24">
        <v>2.6858631438621372</v>
      </c>
      <c r="E196" s="24">
        <v>2.722339023687812</v>
      </c>
      <c r="F196" s="24">
        <v>2.7596578659729669</v>
      </c>
      <c r="G196" s="24">
        <v>2.7978244309293419</v>
      </c>
      <c r="H196" s="24">
        <v>2.8368434898868462</v>
      </c>
      <c r="I196" s="24">
        <v>2.8767198141753849</v>
      </c>
      <c r="J196" s="24">
        <v>2.9174581751248678</v>
      </c>
      <c r="K196" s="24">
        <v>2.959063355188214</v>
      </c>
      <c r="L196" s="24">
        <v>3.001540181310387</v>
      </c>
      <c r="M196" s="24">
        <v>3.0448934915593662</v>
      </c>
      <c r="N196" s="24">
        <v>3.0891281240031252</v>
      </c>
      <c r="O196" s="24">
        <v>3.1342489167096428</v>
      </c>
      <c r="P196" s="24">
        <v>3.1802607188699068</v>
      </c>
      <c r="Q196" s="24">
        <v>3.227168424166952</v>
      </c>
      <c r="R196" s="25">
        <v>3.2749769374068221</v>
      </c>
    </row>
    <row r="197" spans="1:18" x14ac:dyDescent="0.25">
      <c r="A197" s="23">
        <v>9.5</v>
      </c>
      <c r="B197" s="24">
        <v>2.30838755029104</v>
      </c>
      <c r="C197" s="24">
        <v>2.3381624305953408</v>
      </c>
      <c r="D197" s="24">
        <v>2.3686937406670232</v>
      </c>
      <c r="E197" s="24">
        <v>2.3999859619061419</v>
      </c>
      <c r="F197" s="24">
        <v>2.4320435868309169</v>
      </c>
      <c r="G197" s="24">
        <v>2.464871152432238</v>
      </c>
      <c r="H197" s="24">
        <v>2.498473206819158</v>
      </c>
      <c r="I197" s="24">
        <v>2.5328542981007338</v>
      </c>
      <c r="J197" s="24">
        <v>2.5680189743860211</v>
      </c>
      <c r="K197" s="24">
        <v>2.6039717949070842</v>
      </c>
      <c r="L197" s="24">
        <v>2.640717363388037</v>
      </c>
      <c r="M197" s="24">
        <v>2.678260294676003</v>
      </c>
      <c r="N197" s="24">
        <v>2.716605203618105</v>
      </c>
      <c r="O197" s="24">
        <v>2.7557567050614691</v>
      </c>
      <c r="P197" s="24">
        <v>2.7957194249762272</v>
      </c>
      <c r="Q197" s="24">
        <v>2.8364980338245638</v>
      </c>
      <c r="R197" s="25">
        <v>2.87809721319167</v>
      </c>
    </row>
    <row r="198" spans="1:18" x14ac:dyDescent="0.25">
      <c r="A198" s="23">
        <v>10</v>
      </c>
      <c r="B198" s="24">
        <v>2.0451736898169521</v>
      </c>
      <c r="C198" s="24">
        <v>2.0704960197767268</v>
      </c>
      <c r="D198" s="24">
        <v>2.096501409266728</v>
      </c>
      <c r="E198" s="24">
        <v>2.123194116466157</v>
      </c>
      <c r="F198" s="24">
        <v>2.15057841067238</v>
      </c>
      <c r="G198" s="24">
        <v>2.1786586056554329</v>
      </c>
      <c r="H198" s="24">
        <v>2.2074390263035188</v>
      </c>
      <c r="I198" s="24">
        <v>2.2369239975048409</v>
      </c>
      <c r="J198" s="24">
        <v>2.267117844147601</v>
      </c>
      <c r="K198" s="24">
        <v>2.2980249022430121</v>
      </c>
      <c r="L198" s="24">
        <v>2.329649552294335</v>
      </c>
      <c r="M198" s="24">
        <v>2.3619961859278402</v>
      </c>
      <c r="N198" s="24">
        <v>2.3950691947698002</v>
      </c>
      <c r="O198" s="24">
        <v>2.4288729704464851</v>
      </c>
      <c r="P198" s="24">
        <v>2.4634119157071761</v>
      </c>
      <c r="Q198" s="24">
        <v>2.498690477793204</v>
      </c>
      <c r="R198" s="25">
        <v>2.534713115068906</v>
      </c>
    </row>
    <row r="199" spans="1:18" x14ac:dyDescent="0.25">
      <c r="A199" s="23">
        <v>10.5</v>
      </c>
      <c r="B199" s="24">
        <v>1.8210600965961721</v>
      </c>
      <c r="C199" s="24">
        <v>1.842474686804938</v>
      </c>
      <c r="D199" s="24">
        <v>1.864502708401734</v>
      </c>
      <c r="E199" s="24">
        <v>1.8871481963449099</v>
      </c>
      <c r="F199" s="24">
        <v>1.9104151967109799</v>
      </c>
      <c r="G199" s="24">
        <v>1.9343078000491269</v>
      </c>
      <c r="H199" s="24">
        <v>1.958830108026701</v>
      </c>
      <c r="I199" s="24">
        <v>1.9839862223110509</v>
      </c>
      <c r="J199" s="24">
        <v>2.0097802445695292</v>
      </c>
      <c r="K199" s="24">
        <v>2.036216287592493</v>
      </c>
      <c r="L199" s="24">
        <v>2.0632985086623532</v>
      </c>
      <c r="M199" s="24">
        <v>2.091031076184525</v>
      </c>
      <c r="N199" s="24">
        <v>2.1194181585644301</v>
      </c>
      <c r="O199" s="24">
        <v>2.1484639242074839</v>
      </c>
      <c r="P199" s="24">
        <v>2.1781725526421178</v>
      </c>
      <c r="Q199" s="24">
        <v>2.208548267888808</v>
      </c>
      <c r="R199" s="25">
        <v>2.23959530509104</v>
      </c>
    </row>
    <row r="200" spans="1:18" x14ac:dyDescent="0.25">
      <c r="A200" s="23">
        <v>11</v>
      </c>
      <c r="B200" s="24">
        <v>1.63159612132457</v>
      </c>
      <c r="C200" s="24">
        <v>1.649615932612418</v>
      </c>
      <c r="D200" s="24">
        <v>1.668183289241062</v>
      </c>
      <c r="E200" s="24">
        <v>1.6873020029479979</v>
      </c>
      <c r="F200" s="24">
        <v>1.7069758965888879</v>
      </c>
      <c r="G200" s="24">
        <v>1.727208837492062</v>
      </c>
      <c r="H200" s="24">
        <v>1.7480047041040181</v>
      </c>
      <c r="I200" s="24">
        <v>1.769367374871254</v>
      </c>
      <c r="J200" s="24">
        <v>1.791300728240266</v>
      </c>
      <c r="K200" s="24">
        <v>1.813808653780564</v>
      </c>
      <c r="L200" s="24">
        <v>1.836895085553701</v>
      </c>
      <c r="M200" s="24">
        <v>1.860563968744243</v>
      </c>
      <c r="N200" s="24">
        <v>1.884819248536755</v>
      </c>
      <c r="O200" s="24">
        <v>1.909664870115803</v>
      </c>
      <c r="P200" s="24">
        <v>1.9351047897889651</v>
      </c>
      <c r="Q200" s="24">
        <v>1.961143008355861</v>
      </c>
      <c r="R200" s="25">
        <v>1.987783537739128</v>
      </c>
    </row>
    <row r="201" spans="1:18" x14ac:dyDescent="0.25">
      <c r="A201" s="23">
        <v>11.5</v>
      </c>
      <c r="B201" s="24">
        <v>1.4726002071265001</v>
      </c>
      <c r="C201" s="24">
        <v>1.487706350560094</v>
      </c>
      <c r="D201" s="24">
        <v>1.503297895382212</v>
      </c>
      <c r="E201" s="24">
        <v>1.5193784301094959</v>
      </c>
      <c r="F201" s="24">
        <v>1.5359515543767559</v>
      </c>
      <c r="G201" s="24">
        <v>1.553020912291468</v>
      </c>
      <c r="H201" s="24">
        <v>1.5705901590792779</v>
      </c>
      <c r="I201" s="24">
        <v>1.58866294996583</v>
      </c>
      <c r="J201" s="24">
        <v>1.6072429401767689</v>
      </c>
      <c r="K201" s="24">
        <v>1.62633379606075</v>
      </c>
      <c r="L201" s="24">
        <v>1.645939228458476</v>
      </c>
      <c r="M201" s="24">
        <v>1.6660629593336591</v>
      </c>
      <c r="N201" s="24">
        <v>1.6867087106500129</v>
      </c>
      <c r="O201" s="24">
        <v>1.70788020437125</v>
      </c>
      <c r="P201" s="24">
        <v>1.7295811735840949</v>
      </c>
      <c r="Q201" s="24">
        <v>1.751815395867317</v>
      </c>
      <c r="R201" s="25">
        <v>1.7745866599227009</v>
      </c>
    </row>
    <row r="202" spans="1:18" x14ac:dyDescent="0.25">
      <c r="A202" s="23">
        <v>12</v>
      </c>
      <c r="B202" s="24">
        <v>1.340159889554869</v>
      </c>
      <c r="C202" s="24">
        <v>1.3528016264374461</v>
      </c>
      <c r="D202" s="24">
        <v>1.365870362851233</v>
      </c>
      <c r="E202" s="24">
        <v>1.3793694640920231</v>
      </c>
      <c r="F202" s="24">
        <v>1.39330230657377</v>
      </c>
      <c r="G202" s="24">
        <v>1.4076723111831011</v>
      </c>
      <c r="H202" s="24">
        <v>1.422482909924806</v>
      </c>
      <c r="I202" s="24">
        <v>1.4377375348036781</v>
      </c>
      <c r="J202" s="24">
        <v>1.453439617824509</v>
      </c>
      <c r="K202" s="24">
        <v>1.4695926021151009</v>
      </c>
      <c r="L202" s="24">
        <v>1.4861999752953039</v>
      </c>
      <c r="M202" s="24">
        <v>1.5032652361079779</v>
      </c>
      <c r="N202" s="24">
        <v>1.520791883295983</v>
      </c>
      <c r="O202" s="24">
        <v>1.5387834156021809</v>
      </c>
      <c r="P202" s="24">
        <v>1.5572433428924419</v>
      </c>
      <c r="Q202" s="24">
        <v>1.576175219524683</v>
      </c>
      <c r="R202" s="25">
        <v>1.5955826109798359</v>
      </c>
    </row>
    <row r="203" spans="1:18" x14ac:dyDescent="0.25">
      <c r="A203" s="23">
        <v>12.5</v>
      </c>
      <c r="B203" s="24">
        <v>1.2306317965910909</v>
      </c>
      <c r="C203" s="24">
        <v>1.241226538462461</v>
      </c>
      <c r="D203" s="24">
        <v>1.25219362010269</v>
      </c>
      <c r="E203" s="24">
        <v>1.2635361835867169</v>
      </c>
      <c r="F203" s="24">
        <v>1.2752573821076461</v>
      </c>
      <c r="G203" s="24">
        <v>1.2873604133312491</v>
      </c>
      <c r="H203" s="24">
        <v>1.299848486041465</v>
      </c>
      <c r="I203" s="24">
        <v>1.3127248090222341</v>
      </c>
      <c r="J203" s="24">
        <v>1.325992591057495</v>
      </c>
      <c r="K203" s="24">
        <v>1.339655052054197</v>
      </c>
      <c r="L203" s="24">
        <v>1.3537154564113381</v>
      </c>
      <c r="M203" s="24">
        <v>1.3681770796509249</v>
      </c>
      <c r="N203" s="24">
        <v>1.3830431972949651</v>
      </c>
      <c r="O203" s="24">
        <v>1.3983170848654669</v>
      </c>
      <c r="P203" s="24">
        <v>1.4140020290074491</v>
      </c>
      <c r="Q203" s="24">
        <v>1.4301013608579749</v>
      </c>
      <c r="R203" s="25">
        <v>1.446618422677123</v>
      </c>
    </row>
    <row r="204" spans="1:18" x14ac:dyDescent="0.25">
      <c r="A204" s="23">
        <v>13</v>
      </c>
      <c r="B204" s="24">
        <v>1.140641648645083</v>
      </c>
      <c r="C204" s="24">
        <v>1.149574957281629</v>
      </c>
      <c r="D204" s="24">
        <v>1.1588296880196469</v>
      </c>
      <c r="E204" s="24">
        <v>1.16840875971322</v>
      </c>
      <c r="F204" s="24">
        <v>1.178315102334599</v>
      </c>
      <c r="G204" s="24">
        <v>1.1885516903287039</v>
      </c>
      <c r="H204" s="24">
        <v>1.1991215092586229</v>
      </c>
      <c r="I204" s="24">
        <v>1.21002754468744</v>
      </c>
      <c r="J204" s="24">
        <v>1.221272782178243</v>
      </c>
      <c r="K204" s="24">
        <v>1.23286021841713</v>
      </c>
      <c r="L204" s="24">
        <v>1.244792894582244</v>
      </c>
      <c r="M204" s="24">
        <v>1.2570738629747391</v>
      </c>
      <c r="N204" s="24">
        <v>1.2697061758957711</v>
      </c>
      <c r="O204" s="24">
        <v>1.282692885646495</v>
      </c>
      <c r="P204" s="24">
        <v>1.296037055651077</v>
      </c>
      <c r="Q204" s="24">
        <v>1.309741793825729</v>
      </c>
      <c r="R204" s="25">
        <v>1.3238102192096739</v>
      </c>
    </row>
    <row r="205" spans="1:18" x14ac:dyDescent="0.25">
      <c r="A205" s="23">
        <v>13.5</v>
      </c>
      <c r="B205" s="24">
        <v>1.067084258555302</v>
      </c>
      <c r="C205" s="24">
        <v>1.074709845969988</v>
      </c>
      <c r="D205" s="24">
        <v>1.082609679913715</v>
      </c>
      <c r="E205" s="24">
        <v>1.0907864560197149</v>
      </c>
      <c r="F205" s="24">
        <v>1.0992428810393879</v>
      </c>
      <c r="G205" s="24">
        <v>1.1079817061968009</v>
      </c>
      <c r="H205" s="24">
        <v>1.1170056938341859</v>
      </c>
      <c r="I205" s="24">
        <v>1.126317606293777</v>
      </c>
      <c r="J205" s="24">
        <v>1.135920205917808</v>
      </c>
      <c r="K205" s="24">
        <v>1.145816266171523</v>
      </c>
      <c r="L205" s="24">
        <v>1.156008605012214</v>
      </c>
      <c r="M205" s="24">
        <v>1.166500051520184</v>
      </c>
      <c r="N205" s="24">
        <v>1.1772934347757349</v>
      </c>
      <c r="O205" s="24">
        <v>1.188391583859169</v>
      </c>
      <c r="P205" s="24">
        <v>1.1997973389738019</v>
      </c>
      <c r="Q205" s="24">
        <v>1.2115135848149921</v>
      </c>
      <c r="R205" s="25">
        <v>1.22354321720111</v>
      </c>
    </row>
    <row r="206" spans="1:18" x14ac:dyDescent="0.25">
      <c r="A206" s="23">
        <v>14</v>
      </c>
      <c r="B206" s="24">
        <v>1.0071235315887099</v>
      </c>
      <c r="C206" s="24">
        <v>1.0137632600310631</v>
      </c>
      <c r="D206" s="24">
        <v>1.0206338015249909</v>
      </c>
      <c r="E206" s="24">
        <v>1.027737628482871</v>
      </c>
      <c r="F206" s="24">
        <v>1.0350772244352511</v>
      </c>
      <c r="G206" s="24">
        <v>1.042655117385344</v>
      </c>
      <c r="H206" s="24">
        <v>1.0504738464545309</v>
      </c>
      <c r="I206" s="24">
        <v>1.0585359507641929</v>
      </c>
      <c r="J206" s="24">
        <v>1.066843969435711</v>
      </c>
      <c r="K206" s="24">
        <v>1.0754004527134771</v>
      </c>
      <c r="L206" s="24">
        <v>1.0842079953339301</v>
      </c>
      <c r="M206" s="24">
        <v>1.093269203156519</v>
      </c>
      <c r="N206" s="24">
        <v>1.1025866820406951</v>
      </c>
      <c r="O206" s="24">
        <v>1.112163037845908</v>
      </c>
      <c r="P206" s="24">
        <v>1.1220008875546179</v>
      </c>
      <c r="Q206" s="24">
        <v>1.1321028926413319</v>
      </c>
      <c r="R206" s="25">
        <v>1.1424717257035699</v>
      </c>
    </row>
    <row r="207" spans="1:18" x14ac:dyDescent="0.25">
      <c r="A207" s="23">
        <v>14.5</v>
      </c>
      <c r="B207" s="24">
        <v>0.95819246544078507</v>
      </c>
      <c r="C207" s="24">
        <v>0.96413634739691079</v>
      </c>
      <c r="D207" s="24">
        <v>0.97027135102210382</v>
      </c>
      <c r="E207" s="24">
        <v>0.97659972550789065</v>
      </c>
      <c r="F207" s="24">
        <v>0.98312373116396501</v>
      </c>
      <c r="G207" s="24">
        <v>0.98984567277268853</v>
      </c>
      <c r="H207" s="24">
        <v>0.99676786623458913</v>
      </c>
      <c r="I207" s="24">
        <v>1.0038926274501949</v>
      </c>
      <c r="J207" s="24">
        <v>1.0112222723200339</v>
      </c>
      <c r="K207" s="24">
        <v>1.018759127867646</v>
      </c>
      <c r="L207" s="24">
        <v>1.0265055656086159</v>
      </c>
      <c r="M207" s="24">
        <v>1.034463968181542</v>
      </c>
      <c r="N207" s="24">
        <v>1.04263671822502</v>
      </c>
      <c r="O207" s="24">
        <v>1.051026198377649</v>
      </c>
      <c r="P207" s="24">
        <v>1.059634802401036</v>
      </c>
      <c r="Q207" s="24">
        <v>1.068464968548835</v>
      </c>
      <c r="R207" s="25">
        <v>1.0775191461977129</v>
      </c>
    </row>
    <row r="208" spans="1:18" x14ac:dyDescent="0.25">
      <c r="A208" s="23">
        <v>15</v>
      </c>
      <c r="B208" s="24">
        <v>0.91799315023553107</v>
      </c>
      <c r="C208" s="24">
        <v>0.92349934842811243</v>
      </c>
      <c r="D208" s="24">
        <v>0.92916071900221509</v>
      </c>
      <c r="E208" s="24">
        <v>0.93497928792851337</v>
      </c>
      <c r="F208" s="24">
        <v>0.94095709229584734</v>
      </c>
      <c r="G208" s="24">
        <v>0.94709621366572616</v>
      </c>
      <c r="H208" s="24">
        <v>0.9533987447178256</v>
      </c>
      <c r="I208" s="24">
        <v>0.9598667781318212</v>
      </c>
      <c r="J208" s="24">
        <v>0.96650240658738817</v>
      </c>
      <c r="K208" s="24">
        <v>0.97330773388721348</v>
      </c>
      <c r="L208" s="24">
        <v>0.98028490832603032</v>
      </c>
      <c r="M208" s="24">
        <v>0.98743608932158289</v>
      </c>
      <c r="N208" s="24">
        <v>0.99476343629161534</v>
      </c>
      <c r="O208" s="24">
        <v>1.002269108653872</v>
      </c>
      <c r="P208" s="24">
        <v>1.009955276949108</v>
      </c>
      <c r="Q208" s="24">
        <v>1.017824156210126</v>
      </c>
      <c r="R208" s="25">
        <v>1.0258779725927381</v>
      </c>
    </row>
    <row r="209" spans="1:18" x14ac:dyDescent="0.25">
      <c r="A209" s="23">
        <v>15.5</v>
      </c>
      <c r="B209" s="24">
        <v>0.88449676852546255</v>
      </c>
      <c r="C209" s="24">
        <v>0.88979159591375057</v>
      </c>
      <c r="D209" s="24">
        <v>0.89520938849097609</v>
      </c>
      <c r="E209" s="24">
        <v>0.90075194900695943</v>
      </c>
      <c r="F209" s="24">
        <v>0.90642109132968862</v>
      </c>
      <c r="G209" s="24">
        <v>0.91221867379981947</v>
      </c>
      <c r="H209" s="24">
        <v>0.91814656587617494</v>
      </c>
      <c r="I209" s="24">
        <v>0.92420663701757744</v>
      </c>
      <c r="J209" s="24">
        <v>0.93040075668285027</v>
      </c>
      <c r="K209" s="24">
        <v>0.93673080545382725</v>
      </c>
      <c r="L209" s="24">
        <v>0.94319870840438935</v>
      </c>
      <c r="M209" s="24">
        <v>0.9498064017314285</v>
      </c>
      <c r="N209" s="24">
        <v>0.95655582163183661</v>
      </c>
      <c r="O209" s="24">
        <v>0.96344890430250618</v>
      </c>
      <c r="P209" s="24">
        <v>0.97048759706333998</v>
      </c>
      <c r="Q209" s="24">
        <v>0.97767389172628683</v>
      </c>
      <c r="R209" s="25">
        <v>0.98500979122630672</v>
      </c>
    </row>
    <row r="210" spans="1:18" x14ac:dyDescent="0.25">
      <c r="A210" s="23">
        <v>16</v>
      </c>
      <c r="B210" s="24">
        <v>0.85594359529164188</v>
      </c>
      <c r="C210" s="24">
        <v>0.86122151507146116</v>
      </c>
      <c r="D210" s="24">
        <v>0.86659393494259374</v>
      </c>
      <c r="E210" s="24">
        <v>0.8720624344340081</v>
      </c>
      <c r="F210" s="24">
        <v>0.87762860419283928</v>
      </c>
      <c r="G210" s="24">
        <v>0.88329407933889093</v>
      </c>
      <c r="H210" s="24">
        <v>0.88906050611013332</v>
      </c>
      <c r="I210" s="24">
        <v>0.89492953074453696</v>
      </c>
      <c r="J210" s="24">
        <v>0.90090279948007201</v>
      </c>
      <c r="K210" s="24">
        <v>0.90698196967772005</v>
      </c>
      <c r="L210" s="24">
        <v>0.91316874319050878</v>
      </c>
      <c r="M210" s="24">
        <v>0.91946483299447657</v>
      </c>
      <c r="N210" s="24">
        <v>0.92587195206566253</v>
      </c>
      <c r="O210" s="24">
        <v>0.93239181338010546</v>
      </c>
      <c r="P210" s="24">
        <v>0.93902614103685544</v>
      </c>
      <c r="Q210" s="24">
        <v>0.94577670362700861</v>
      </c>
      <c r="R210" s="25">
        <v>0.95264528086467304</v>
      </c>
    </row>
    <row r="211" spans="1:18" x14ac:dyDescent="0.25">
      <c r="A211" s="23">
        <v>16.5</v>
      </c>
      <c r="B211" s="24">
        <v>0.83084299794359651</v>
      </c>
      <c r="C211" s="24">
        <v>0.83626662354735093</v>
      </c>
      <c r="D211" s="24">
        <v>0.84176002623975477</v>
      </c>
      <c r="E211" s="24">
        <v>0.84732456232892328</v>
      </c>
      <c r="F211" s="24">
        <v>0.85296159924113857</v>
      </c>
      <c r="G211" s="24">
        <v>0.85867254887535194</v>
      </c>
      <c r="H211" s="24">
        <v>0.86445883424868253</v>
      </c>
      <c r="I211" s="24">
        <v>0.87032187837824904</v>
      </c>
      <c r="J211" s="24">
        <v>0.87626310428116994</v>
      </c>
      <c r="K211" s="24">
        <v>0.88228394609757521</v>
      </c>
      <c r="L211" s="24">
        <v>0.88838588245963912</v>
      </c>
      <c r="M211" s="24">
        <v>0.89457040312254676</v>
      </c>
      <c r="N211" s="24">
        <v>0.90083899784148369</v>
      </c>
      <c r="O211" s="24">
        <v>0.907193156371635</v>
      </c>
      <c r="P211" s="24">
        <v>0.91363437959119753</v>
      </c>
      <c r="Q211" s="24">
        <v>0.92016421287041505</v>
      </c>
      <c r="R211" s="25">
        <v>0.92678421270254363</v>
      </c>
    </row>
    <row r="212" spans="1:18" x14ac:dyDescent="0.25">
      <c r="A212" s="23">
        <v>17</v>
      </c>
      <c r="B212" s="24">
        <v>0.80797343631939667</v>
      </c>
      <c r="C212" s="24">
        <v>0.81367353141605747</v>
      </c>
      <c r="D212" s="24">
        <v>0.81942242269366705</v>
      </c>
      <c r="E212" s="24">
        <v>0.82522124323948809</v>
      </c>
      <c r="F212" s="24">
        <v>0.8310711372589501</v>
      </c>
      <c r="G212" s="24">
        <v>0.83697329343015137</v>
      </c>
      <c r="H212" s="24">
        <v>0.84292891154935778</v>
      </c>
      <c r="I212" s="24">
        <v>0.84893919141283436</v>
      </c>
      <c r="J212" s="24">
        <v>0.85500533281684654</v>
      </c>
      <c r="K212" s="24">
        <v>0.86112854668067118</v>
      </c>
      <c r="L212" s="24">
        <v>0.86731008841562984</v>
      </c>
      <c r="M212" s="24">
        <v>0.87355122455605605</v>
      </c>
      <c r="N212" s="24">
        <v>0.87985322163628266</v>
      </c>
      <c r="O212" s="24">
        <v>0.88621734619064285</v>
      </c>
      <c r="P212" s="24">
        <v>0.89264487587648078</v>
      </c>
      <c r="Q212" s="24">
        <v>0.8991371328431883</v>
      </c>
      <c r="R212" s="25">
        <v>0.90569545036316823</v>
      </c>
    </row>
    <row r="213" spans="1:18" x14ac:dyDescent="0.25">
      <c r="A213" s="23">
        <v>17.5</v>
      </c>
      <c r="B213" s="24">
        <v>0.78638246268564249</v>
      </c>
      <c r="C213" s="24">
        <v>0.79245794118075497</v>
      </c>
      <c r="D213" s="24">
        <v>0.7985649770440767</v>
      </c>
      <c r="E213" s="24">
        <v>0.80470448014201779</v>
      </c>
      <c r="F213" s="24">
        <v>0.81087737145915539</v>
      </c>
      <c r="G213" s="24">
        <v>0.81708461645273478</v>
      </c>
      <c r="H213" s="24">
        <v>0.82332719169816793</v>
      </c>
      <c r="I213" s="24">
        <v>0.82960607377086726</v>
      </c>
      <c r="J213" s="24">
        <v>0.83592223924624431</v>
      </c>
      <c r="K213" s="24">
        <v>0.84227667582272248</v>
      </c>
      <c r="L213" s="24">
        <v>0.84867041569077184</v>
      </c>
      <c r="M213" s="24">
        <v>0.85510450216387357</v>
      </c>
      <c r="N213" s="24">
        <v>0.86157997855550894</v>
      </c>
      <c r="O213" s="24">
        <v>0.86809788817915901</v>
      </c>
      <c r="P213" s="24">
        <v>0.87465928547131666</v>
      </c>
      <c r="Q213" s="24">
        <v>0.88126526936052008</v>
      </c>
      <c r="R213" s="25">
        <v>0.88791694989831871</v>
      </c>
    </row>
    <row r="214" spans="1:18" x14ac:dyDescent="0.25">
      <c r="A214" s="23">
        <v>18</v>
      </c>
      <c r="B214" s="24">
        <v>0.7653867217374446</v>
      </c>
      <c r="C214" s="24">
        <v>0.77190464777313195</v>
      </c>
      <c r="D214" s="24">
        <v>0.77844063445924938</v>
      </c>
      <c r="E214" s="24">
        <v>0.78499536844135409</v>
      </c>
      <c r="F214" s="24">
        <v>0.79156954748317077</v>
      </c>
      <c r="G214" s="24">
        <v>0.79816391382109175</v>
      </c>
      <c r="H214" s="24">
        <v>0.80477922080967668</v>
      </c>
      <c r="I214" s="24">
        <v>0.81141622180348461</v>
      </c>
      <c r="J214" s="24">
        <v>0.81807567015707483</v>
      </c>
      <c r="K214" s="24">
        <v>0.82475833034801826</v>
      </c>
      <c r="L214" s="24">
        <v>0.83146501134593198</v>
      </c>
      <c r="M214" s="24">
        <v>0.83819653324344467</v>
      </c>
      <c r="N214" s="24">
        <v>0.84495371613318515</v>
      </c>
      <c r="O214" s="24">
        <v>0.85173738010778166</v>
      </c>
      <c r="P214" s="24">
        <v>0.8585483563828743</v>
      </c>
      <c r="Q214" s="24">
        <v>0.86538752066614855</v>
      </c>
      <c r="R214" s="25">
        <v>0.87225575978830083</v>
      </c>
    </row>
    <row r="215" spans="1:18" x14ac:dyDescent="0.25">
      <c r="A215" s="23">
        <v>18.5</v>
      </c>
      <c r="B215" s="24">
        <v>0.74457195059844206</v>
      </c>
      <c r="C215" s="24">
        <v>0.75156753855339475</v>
      </c>
      <c r="D215" s="24">
        <v>0.75857143253595893</v>
      </c>
      <c r="E215" s="24">
        <v>0.76558409597084043</v>
      </c>
      <c r="F215" s="24">
        <v>0.77260600340091112</v>
      </c>
      <c r="G215" s="24">
        <v>0.77963767384171112</v>
      </c>
      <c r="H215" s="24">
        <v>0.7866796374269468</v>
      </c>
      <c r="I215" s="24">
        <v>0.79373242429032498</v>
      </c>
      <c r="J215" s="24">
        <v>0.80079656456555171</v>
      </c>
      <c r="K215" s="24">
        <v>0.80787259950934565</v>
      </c>
      <c r="L215" s="24">
        <v>0.81496111487046996</v>
      </c>
      <c r="M215" s="24">
        <v>0.82206270752070087</v>
      </c>
      <c r="N215" s="24">
        <v>0.82917797433181373</v>
      </c>
      <c r="O215" s="24">
        <v>0.8363075121755833</v>
      </c>
      <c r="P215" s="24">
        <v>0.84345192904679744</v>
      </c>
      <c r="Q215" s="24">
        <v>0.85061187743228839</v>
      </c>
      <c r="R215" s="25">
        <v>0.85778802094190187</v>
      </c>
    </row>
    <row r="216" spans="1:18" x14ac:dyDescent="0.25">
      <c r="A216" s="23">
        <v>19</v>
      </c>
      <c r="B216" s="24">
        <v>0.72379297882073867</v>
      </c>
      <c r="C216" s="24">
        <v>0.73126959331022789</v>
      </c>
      <c r="D216" s="24">
        <v>0.73874850129947123</v>
      </c>
      <c r="E216" s="24">
        <v>0.74622994299232182</v>
      </c>
      <c r="F216" s="24">
        <v>0.75371416971079908</v>
      </c>
      <c r="G216" s="24">
        <v>0.76120147724959042</v>
      </c>
      <c r="H216" s="24">
        <v>0.7686921725215492</v>
      </c>
      <c r="I216" s="24">
        <v>0.77618656243952955</v>
      </c>
      <c r="J216" s="24">
        <v>0.78368495391638504</v>
      </c>
      <c r="K216" s="24">
        <v>0.79118766498798099</v>
      </c>
      <c r="L216" s="24">
        <v>0.79869505818222919</v>
      </c>
      <c r="M216" s="24">
        <v>0.80620750715005318</v>
      </c>
      <c r="N216" s="24">
        <v>0.81372538554237628</v>
      </c>
      <c r="O216" s="24">
        <v>0.82124906701012179</v>
      </c>
      <c r="P216" s="24">
        <v>0.82877893632722455</v>
      </c>
      <c r="Q216" s="24">
        <v>0.83631542275966364</v>
      </c>
      <c r="R216" s="25">
        <v>0.84385896669643035</v>
      </c>
    </row>
    <row r="217" spans="1:18" x14ac:dyDescent="0.25">
      <c r="A217" s="23">
        <v>19.5</v>
      </c>
      <c r="B217" s="24">
        <v>0.70317372838503611</v>
      </c>
      <c r="C217" s="24">
        <v>0.71110288426090396</v>
      </c>
      <c r="D217" s="24">
        <v>0.71903206320362989</v>
      </c>
      <c r="E217" s="24">
        <v>0.72696128219621403</v>
      </c>
      <c r="F217" s="24">
        <v>0.73489056933982322</v>
      </c>
      <c r="G217" s="24">
        <v>0.74281999720829184</v>
      </c>
      <c r="H217" s="24">
        <v>0.75074964949362133</v>
      </c>
      <c r="I217" s="24">
        <v>0.75867960988781291</v>
      </c>
      <c r="J217" s="24">
        <v>0.76660996208286747</v>
      </c>
      <c r="K217" s="24">
        <v>0.77454080089379784</v>
      </c>
      <c r="L217" s="24">
        <v>0.78247226562766314</v>
      </c>
      <c r="M217" s="24">
        <v>0.79040450671453455</v>
      </c>
      <c r="N217" s="24">
        <v>0.79833767458448202</v>
      </c>
      <c r="O217" s="24">
        <v>0.8062719196675765</v>
      </c>
      <c r="P217" s="24">
        <v>0.8142074035168998</v>
      </c>
      <c r="Q217" s="24">
        <v>0.82214433217757876</v>
      </c>
      <c r="R217" s="25">
        <v>0.83008292281775187</v>
      </c>
    </row>
    <row r="218" spans="1:18" x14ac:dyDescent="0.25">
      <c r="A218" s="23">
        <v>20</v>
      </c>
      <c r="B218" s="24">
        <v>0.68310721370048955</v>
      </c>
      <c r="C218" s="24">
        <v>0.6914285760511516</v>
      </c>
      <c r="D218" s="24">
        <v>0.6997514331307374</v>
      </c>
      <c r="E218" s="24">
        <v>0.70807557870139359</v>
      </c>
      <c r="F218" s="24">
        <v>0.71640081764343488</v>
      </c>
      <c r="G218" s="24">
        <v>0.72472699930984252</v>
      </c>
      <c r="H218" s="24">
        <v>0.73305398417176526</v>
      </c>
      <c r="I218" s="24">
        <v>0.74138163270035118</v>
      </c>
      <c r="J218" s="24">
        <v>0.74970980536674892</v>
      </c>
      <c r="K218" s="24">
        <v>0.75803837376511807</v>
      </c>
      <c r="L218" s="24">
        <v>0.76636725398166561</v>
      </c>
      <c r="M218" s="24">
        <v>0.77469637322560891</v>
      </c>
      <c r="N218" s="24">
        <v>0.78302565870616658</v>
      </c>
      <c r="O218" s="24">
        <v>0.7913550376325561</v>
      </c>
      <c r="P218" s="24">
        <v>0.79968444833700691</v>
      </c>
      <c r="Q218" s="24">
        <v>0.80801387364379351</v>
      </c>
      <c r="R218" s="25">
        <v>0.81634330750020212</v>
      </c>
    </row>
    <row r="219" spans="1:18" x14ac:dyDescent="0.25">
      <c r="A219" s="26">
        <v>20.5</v>
      </c>
      <c r="B219" s="27">
        <v>0.66425554160478151</v>
      </c>
      <c r="C219" s="27">
        <v>0.67287692575522928</v>
      </c>
      <c r="D219" s="27">
        <v>0.68150501839162703</v>
      </c>
      <c r="E219" s="27">
        <v>0.69013939005526836</v>
      </c>
      <c r="F219" s="27">
        <v>0.69877962240561386</v>
      </c>
      <c r="G219" s="27">
        <v>0.70742534157479287</v>
      </c>
      <c r="H219" s="27">
        <v>0.71607618481310154</v>
      </c>
      <c r="I219" s="27">
        <v>0.72473178937083604</v>
      </c>
      <c r="J219" s="27">
        <v>0.73339179249829234</v>
      </c>
      <c r="K219" s="27">
        <v>0.74205584256877755</v>
      </c>
      <c r="L219" s="27">
        <v>0.75072363244764606</v>
      </c>
      <c r="M219" s="27">
        <v>0.75939486612326268</v>
      </c>
      <c r="N219" s="27">
        <v>0.76806924758399264</v>
      </c>
      <c r="O219" s="27">
        <v>0.77674648081820041</v>
      </c>
      <c r="P219" s="27">
        <v>0.78542628093726286</v>
      </c>
      <c r="Q219" s="27">
        <v>0.79410840754460221</v>
      </c>
      <c r="R219" s="28">
        <v>0.80279263136665102</v>
      </c>
    </row>
  </sheetData>
  <sheetProtection algorithmName="SHA-512" hashValue="BhOqONvHz6ot95qZEfmEoKo009feRarVrQ4Iwh6xHc6ifcOs9bXOGcTDDlY/y8nnUqZhWrxwtK5lE19Om6UWmw==" saltValue="Kcm33bDsJBc+O4EtbiLO2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5:BP41"/>
  <sheetViews>
    <sheetView workbookViewId="0">
      <selection activeCell="A12" sqref="A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19</v>
      </c>
      <c r="B29" s="27">
        <v>3.5</v>
      </c>
      <c r="C29" s="27" t="s">
        <v>20</v>
      </c>
      <c r="D29" s="28"/>
    </row>
    <row r="32" spans="1:4" ht="28.9" customHeight="1" x14ac:dyDescent="0.5">
      <c r="A32" s="1" t="s">
        <v>9</v>
      </c>
      <c r="B32" s="1"/>
    </row>
    <row r="33" spans="1:68" x14ac:dyDescent="0.25">
      <c r="A33" s="31"/>
      <c r="B33" s="32" t="s">
        <v>21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  <c r="AG33" s="32"/>
      <c r="AH33" s="32"/>
      <c r="AI33" s="32"/>
      <c r="AJ33" s="32"/>
      <c r="AK33" s="32"/>
      <c r="AL33" s="32"/>
      <c r="AM33" s="32"/>
      <c r="AN33" s="32"/>
      <c r="AO33" s="32"/>
      <c r="AP33" s="32"/>
      <c r="AQ33" s="32"/>
      <c r="AR33" s="32"/>
      <c r="AS33" s="32"/>
      <c r="AT33" s="32"/>
      <c r="AU33" s="32"/>
      <c r="AV33" s="32"/>
      <c r="AW33" s="32"/>
      <c r="AX33" s="32"/>
      <c r="AY33" s="32"/>
      <c r="AZ33" s="32"/>
      <c r="BA33" s="32"/>
      <c r="BB33" s="32"/>
      <c r="BC33" s="32"/>
      <c r="BD33" s="32"/>
      <c r="BE33" s="32"/>
      <c r="BF33" s="32"/>
      <c r="BG33" s="32"/>
      <c r="BH33" s="32"/>
      <c r="BI33" s="32"/>
      <c r="BJ33" s="32"/>
      <c r="BK33" s="32"/>
      <c r="BL33" s="32"/>
      <c r="BM33" s="32"/>
      <c r="BN33" s="32"/>
      <c r="BO33" s="32"/>
      <c r="BP33" s="33"/>
    </row>
    <row r="34" spans="1:68" x14ac:dyDescent="0.25">
      <c r="A34" s="34"/>
      <c r="B34" s="35">
        <v>0</v>
      </c>
      <c r="C34" s="35">
        <v>6.0999999999999999E-2</v>
      </c>
      <c r="D34" s="35">
        <v>0.122</v>
      </c>
      <c r="E34" s="35">
        <v>0.182</v>
      </c>
      <c r="F34" s="35">
        <v>0.24299999999999999</v>
      </c>
      <c r="G34" s="35">
        <v>0.30399999999999999</v>
      </c>
      <c r="H34" s="35">
        <v>0.36499999999999999</v>
      </c>
      <c r="I34" s="35">
        <v>0.42599999999999999</v>
      </c>
      <c r="J34" s="35">
        <v>0.48599999999999999</v>
      </c>
      <c r="K34" s="35">
        <v>0.54700000000000004</v>
      </c>
      <c r="L34" s="35">
        <v>0.60799999999999998</v>
      </c>
      <c r="M34" s="35">
        <v>0.66900000000000004</v>
      </c>
      <c r="N34" s="35">
        <v>0.73</v>
      </c>
      <c r="O34" s="35">
        <v>0.79</v>
      </c>
      <c r="P34" s="35">
        <v>0.85099999999999998</v>
      </c>
      <c r="Q34" s="35">
        <v>0.91200000000000003</v>
      </c>
      <c r="R34" s="35">
        <v>0.97299999999999998</v>
      </c>
      <c r="S34" s="35">
        <v>1.034</v>
      </c>
      <c r="T34" s="35">
        <v>1.0940000000000001</v>
      </c>
      <c r="U34" s="35">
        <v>1.155</v>
      </c>
      <c r="V34" s="35">
        <v>1.216</v>
      </c>
      <c r="W34" s="35">
        <v>1.2769999999999999</v>
      </c>
      <c r="X34" s="35">
        <v>1.3380000000000001</v>
      </c>
      <c r="Y34" s="35">
        <v>1.3979999999999999</v>
      </c>
      <c r="Z34" s="35">
        <v>1.4590000000000001</v>
      </c>
      <c r="AA34" s="35">
        <v>1.52</v>
      </c>
      <c r="AB34" s="35">
        <v>1.581</v>
      </c>
      <c r="AC34" s="35">
        <v>1.6419999999999999</v>
      </c>
      <c r="AD34" s="35">
        <v>1.702</v>
      </c>
      <c r="AE34" s="35">
        <v>1.7629999999999999</v>
      </c>
      <c r="AF34" s="35">
        <v>1.8240000000000001</v>
      </c>
      <c r="AG34" s="35">
        <v>1.885</v>
      </c>
      <c r="AH34" s="35">
        <v>1.946</v>
      </c>
      <c r="AI34" s="35">
        <v>2.0059999999999998</v>
      </c>
      <c r="AJ34" s="35">
        <v>2.0670000000000002</v>
      </c>
      <c r="AK34" s="35">
        <v>2.1280000000000001</v>
      </c>
      <c r="AL34" s="35">
        <v>2.1890000000000001</v>
      </c>
      <c r="AM34" s="35">
        <v>2.25</v>
      </c>
      <c r="AN34" s="35">
        <v>2.31</v>
      </c>
      <c r="AO34" s="35">
        <v>2.371</v>
      </c>
      <c r="AP34" s="35">
        <v>2.4319999999999999</v>
      </c>
      <c r="AQ34" s="35">
        <v>2.4929999999999999</v>
      </c>
      <c r="AR34" s="35">
        <v>2.5539999999999998</v>
      </c>
      <c r="AS34" s="35">
        <v>2.6139999999999999</v>
      </c>
      <c r="AT34" s="35">
        <v>2.6749999999999998</v>
      </c>
      <c r="AU34" s="35">
        <v>2.7360000000000002</v>
      </c>
      <c r="AV34" s="35">
        <v>2.7970000000000002</v>
      </c>
      <c r="AW34" s="35">
        <v>2.8580000000000001</v>
      </c>
      <c r="AX34" s="35">
        <v>2.9180000000000001</v>
      </c>
      <c r="AY34" s="35">
        <v>2.9790000000000001</v>
      </c>
      <c r="AZ34" s="35">
        <v>3.04</v>
      </c>
      <c r="BA34" s="35">
        <v>3.101</v>
      </c>
      <c r="BB34" s="35">
        <v>3.1619999999999999</v>
      </c>
      <c r="BC34" s="35">
        <v>3.222</v>
      </c>
      <c r="BD34" s="35">
        <v>3.2829999999999999</v>
      </c>
      <c r="BE34" s="35">
        <v>3.3439999999999999</v>
      </c>
      <c r="BF34" s="35">
        <v>3.4049999999999998</v>
      </c>
      <c r="BG34" s="35">
        <v>3.4660000000000002</v>
      </c>
      <c r="BH34" s="35">
        <v>3.5259999999999998</v>
      </c>
      <c r="BI34" s="35">
        <v>3.5870000000000002</v>
      </c>
      <c r="BJ34" s="35">
        <v>3.6480000000000001</v>
      </c>
      <c r="BK34" s="35">
        <v>3.7090000000000001</v>
      </c>
      <c r="BL34" s="35">
        <v>3.77</v>
      </c>
      <c r="BM34" s="35">
        <v>3.83</v>
      </c>
      <c r="BN34" s="35">
        <v>3.891</v>
      </c>
      <c r="BO34" s="35">
        <v>3.952</v>
      </c>
      <c r="BP34" s="36">
        <v>4.0129999999999999</v>
      </c>
    </row>
    <row r="35" spans="1:68" x14ac:dyDescent="0.25">
      <c r="A35" s="8" t="s">
        <v>22</v>
      </c>
      <c r="B35" s="27">
        <v>0.22</v>
      </c>
      <c r="C35" s="27">
        <v>0.25019366666666659</v>
      </c>
      <c r="D35" s="27">
        <v>0.23463239999999999</v>
      </c>
      <c r="E35" s="27">
        <v>0.19834600000000011</v>
      </c>
      <c r="F35" s="27">
        <v>0.16379393333333339</v>
      </c>
      <c r="G35" s="27">
        <v>0.1187372307692308</v>
      </c>
      <c r="H35" s="27">
        <v>6.83689285714284E-2</v>
      </c>
      <c r="I35" s="27">
        <v>1.8874600000000009E-2</v>
      </c>
      <c r="J35" s="27">
        <v>4.1003000000000081E-2</v>
      </c>
      <c r="K35" s="27">
        <v>4.5862666666666649E-2</v>
      </c>
      <c r="L35" s="27">
        <v>2.5846000000000081E-2</v>
      </c>
      <c r="M35" s="27">
        <v>2.5113999999999859E-2</v>
      </c>
      <c r="N35" s="27">
        <v>7.2166666666673152E-4</v>
      </c>
      <c r="O35" s="27">
        <v>-1.7914949494949321E-2</v>
      </c>
      <c r="P35" s="27">
        <v>-2.457072727272731E-2</v>
      </c>
      <c r="Q35" s="27">
        <v>-3.1226505050504949E-2</v>
      </c>
      <c r="R35" s="27">
        <v>-3.7326382978723441E-2</v>
      </c>
      <c r="S35" s="27">
        <v>-3.807914893617035E-2</v>
      </c>
      <c r="T35" s="27">
        <v>-3.8819574468085351E-2</v>
      </c>
      <c r="U35" s="27">
        <v>-3.9572340425531927E-2</v>
      </c>
      <c r="V35" s="27">
        <v>-3.9332173913043618E-2</v>
      </c>
      <c r="W35" s="27">
        <v>-3.8775217391304323E-2</v>
      </c>
      <c r="X35" s="27">
        <v>-3.8218260869565458E-2</v>
      </c>
      <c r="Y35" s="27">
        <v>-3.7670434782608772E-2</v>
      </c>
      <c r="Z35" s="27">
        <v>-3.7113478260869678E-2</v>
      </c>
      <c r="AA35" s="27">
        <v>-3.4127272727272777E-2</v>
      </c>
      <c r="AB35" s="27">
        <v>-3.077227272727295E-2</v>
      </c>
      <c r="AC35" s="27">
        <v>-2.7417272727273109E-2</v>
      </c>
      <c r="AD35" s="27">
        <v>-2.4117272727273022E-2</v>
      </c>
      <c r="AE35" s="27">
        <v>-2.0762272727273049E-2</v>
      </c>
      <c r="AF35" s="27">
        <v>-1.740727272727316E-2</v>
      </c>
      <c r="AG35" s="27">
        <v>-1.4052272727273061E-2</v>
      </c>
      <c r="AH35" s="27">
        <v>-1.0861240216737129E-2</v>
      </c>
      <c r="AI35" s="27">
        <v>-9.3660044150114165E-3</v>
      </c>
      <c r="AJ35" s="27">
        <v>-7.857836644591781E-3</v>
      </c>
      <c r="AK35" s="27">
        <v>-6.3496688741725158E-3</v>
      </c>
      <c r="AL35" s="27">
        <v>-4.8415011037527189E-3</v>
      </c>
      <c r="AM35" s="27">
        <v>-3.3333333333336319E-3</v>
      </c>
      <c r="AN35" s="27">
        <v>-1.8498896247243211E-3</v>
      </c>
      <c r="AO35" s="27">
        <v>-3.4172185430487941E-4</v>
      </c>
      <c r="AP35" s="27">
        <v>1.166445916114651E-3</v>
      </c>
      <c r="AQ35" s="27">
        <v>2.6746136865340039E-3</v>
      </c>
      <c r="AR35" s="27">
        <v>4.1827814569534456E-3</v>
      </c>
      <c r="AS35" s="27">
        <v>5.6662251655627636E-3</v>
      </c>
      <c r="AT35" s="27">
        <v>7.1743929359819828E-3</v>
      </c>
      <c r="AU35" s="27">
        <v>8.6825607064016565E-3</v>
      </c>
      <c r="AV35" s="27">
        <v>1.0190728476820961E-2</v>
      </c>
      <c r="AW35" s="27">
        <v>1.1698896247240459E-2</v>
      </c>
      <c r="AX35" s="27">
        <v>1.3083533696095139E-2</v>
      </c>
      <c r="AY35" s="27">
        <v>1.225647558386442E-2</v>
      </c>
      <c r="AZ35" s="27">
        <v>1.1375796178344061E-2</v>
      </c>
      <c r="BA35" s="27">
        <v>1.0495116772823601E-2</v>
      </c>
      <c r="BB35" s="27">
        <v>9.6144373673031445E-3</v>
      </c>
      <c r="BC35" s="27">
        <v>8.7481953290864858E-3</v>
      </c>
      <c r="BD35" s="27">
        <v>7.8675159235667407E-3</v>
      </c>
      <c r="BE35" s="27">
        <v>6.9868365180465472E-3</v>
      </c>
      <c r="BF35" s="27">
        <v>6.1061571125264934E-3</v>
      </c>
      <c r="BG35" s="27">
        <v>5.2254777070060753E-3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8">
        <v>0</v>
      </c>
    </row>
    <row r="38" spans="1:68" ht="28.9" customHeight="1" x14ac:dyDescent="0.5">
      <c r="A38" s="1" t="s">
        <v>23</v>
      </c>
      <c r="B38" s="1"/>
    </row>
    <row r="39" spans="1:68" x14ac:dyDescent="0.25">
      <c r="A39" s="37"/>
      <c r="B39" s="38" t="s">
        <v>21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  <c r="AF39" s="38"/>
      <c r="AG39" s="38"/>
      <c r="AH39" s="39"/>
    </row>
    <row r="40" spans="1:68" x14ac:dyDescent="0.25">
      <c r="A40" s="40"/>
      <c r="B40" s="41">
        <v>0</v>
      </c>
      <c r="C40" s="41">
        <v>0.125</v>
      </c>
      <c r="D40" s="41">
        <v>0.25</v>
      </c>
      <c r="E40" s="41">
        <v>0.375</v>
      </c>
      <c r="F40" s="41">
        <v>0.5</v>
      </c>
      <c r="G40" s="41">
        <v>0.625</v>
      </c>
      <c r="H40" s="41">
        <v>0.75</v>
      </c>
      <c r="I40" s="41">
        <v>0.875</v>
      </c>
      <c r="J40" s="41">
        <v>1</v>
      </c>
      <c r="K40" s="41">
        <v>1.125</v>
      </c>
      <c r="L40" s="41">
        <v>1.25</v>
      </c>
      <c r="M40" s="41">
        <v>1.375</v>
      </c>
      <c r="N40" s="41">
        <v>1.5</v>
      </c>
      <c r="O40" s="41">
        <v>1.625</v>
      </c>
      <c r="P40" s="41">
        <v>1.75</v>
      </c>
      <c r="Q40" s="41">
        <v>1.875</v>
      </c>
      <c r="R40" s="41">
        <v>2</v>
      </c>
      <c r="S40" s="41">
        <v>2.125</v>
      </c>
      <c r="T40" s="41">
        <v>2.25</v>
      </c>
      <c r="U40" s="41">
        <v>2.375</v>
      </c>
      <c r="V40" s="41">
        <v>2.5</v>
      </c>
      <c r="W40" s="41">
        <v>2.625</v>
      </c>
      <c r="X40" s="41">
        <v>2.75</v>
      </c>
      <c r="Y40" s="41">
        <v>2.875</v>
      </c>
      <c r="Z40" s="41">
        <v>3</v>
      </c>
      <c r="AA40" s="41">
        <v>3.125</v>
      </c>
      <c r="AB40" s="41">
        <v>3.25</v>
      </c>
      <c r="AC40" s="41">
        <v>3.375</v>
      </c>
      <c r="AD40" s="41">
        <v>3.5</v>
      </c>
      <c r="AE40" s="41">
        <v>3.625</v>
      </c>
      <c r="AF40" s="41">
        <v>3.75</v>
      </c>
      <c r="AG40" s="41">
        <v>3.875</v>
      </c>
      <c r="AH40" s="42">
        <v>4</v>
      </c>
    </row>
    <row r="41" spans="1:68" x14ac:dyDescent="0.25">
      <c r="A41" s="8" t="s">
        <v>22</v>
      </c>
      <c r="B41" s="27">
        <v>0.22</v>
      </c>
      <c r="C41" s="27">
        <v>0.23302500000000001</v>
      </c>
      <c r="D41" s="27">
        <v>0.16002777777777791</v>
      </c>
      <c r="E41" s="27">
        <v>6.0026785714285547E-2</v>
      </c>
      <c r="F41" s="27">
        <v>5.0100000000000033E-2</v>
      </c>
      <c r="G41" s="27">
        <v>2.4293333333333281E-2</v>
      </c>
      <c r="H41" s="27">
        <v>-1.154166666666656E-2</v>
      </c>
      <c r="I41" s="27">
        <v>-2.7189393939393899E-2</v>
      </c>
      <c r="J41" s="27">
        <v>-3.7659574468084989E-2</v>
      </c>
      <c r="K41" s="27">
        <v>-3.9202127659574537E-2</v>
      </c>
      <c r="L41" s="27">
        <v>-3.9021739130434829E-2</v>
      </c>
      <c r="M41" s="27">
        <v>-3.7880434782608829E-2</v>
      </c>
      <c r="N41" s="27">
        <v>-3.5227272727272878E-2</v>
      </c>
      <c r="O41" s="27">
        <v>-2.835227272727282E-2</v>
      </c>
      <c r="P41" s="27">
        <v>-2.1477272727272959E-2</v>
      </c>
      <c r="Q41" s="27">
        <v>-1.4602272727272891E-2</v>
      </c>
      <c r="R41" s="27">
        <v>-9.5143487858722064E-3</v>
      </c>
      <c r="S41" s="27">
        <v>-6.4238410596029194E-3</v>
      </c>
      <c r="T41" s="27">
        <v>-3.3333333333336319E-3</v>
      </c>
      <c r="U41" s="27">
        <v>-2.4282560706434531E-4</v>
      </c>
      <c r="V41" s="27">
        <v>2.8476821192049422E-3</v>
      </c>
      <c r="W41" s="27">
        <v>5.9381898454742288E-3</v>
      </c>
      <c r="X41" s="27">
        <v>9.0286975717435158E-3</v>
      </c>
      <c r="Y41" s="27">
        <v>1.211920529801302E-2</v>
      </c>
      <c r="Z41" s="27">
        <v>1.195329087048802E-2</v>
      </c>
      <c r="AA41" s="27">
        <v>1.0148619957537131E-2</v>
      </c>
      <c r="AB41" s="27">
        <v>8.3439490445853526E-3</v>
      </c>
      <c r="AC41" s="27">
        <v>6.5392781316344628E-3</v>
      </c>
      <c r="AD41" s="27">
        <v>0</v>
      </c>
      <c r="AE41" s="27">
        <v>0</v>
      </c>
      <c r="AF41" s="27">
        <v>0</v>
      </c>
      <c r="AG41" s="27">
        <v>0</v>
      </c>
      <c r="AH41" s="28">
        <v>0</v>
      </c>
    </row>
  </sheetData>
  <sheetProtection algorithmName="SHA-512" hashValue="Ve3JQ/ssiI4zq8DU4YmeeLNKhNsIVwl36P0exH4ohcpQOBvZvtxJhL6+17VwWCfWj8CLHnMkavLghxCj2xOntA==" saltValue="DSqOitJC8UxyfNvTAFrp6A==" spinCount="100000" sheet="1" objects="1" scenarios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5:V41"/>
  <sheetViews>
    <sheetView workbookViewId="0">
      <selection activeCell="B12" sqref="B12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46</v>
      </c>
      <c r="B15" s="1"/>
    </row>
    <row r="16" spans="1:4" x14ac:dyDescent="0.25">
      <c r="A16" s="2"/>
      <c r="B16" s="3"/>
      <c r="C16" s="3"/>
      <c r="D16" s="4"/>
    </row>
    <row r="17" spans="1:4" x14ac:dyDescent="0.25">
      <c r="A17" s="5" t="s">
        <v>0</v>
      </c>
      <c r="B17" s="6" t="s">
        <v>45</v>
      </c>
      <c r="C17" s="6"/>
      <c r="D17" s="7"/>
    </row>
    <row r="18" spans="1:4" x14ac:dyDescent="0.25">
      <c r="A18" s="5" t="s">
        <v>1</v>
      </c>
      <c r="B18" s="6" t="s">
        <v>2</v>
      </c>
      <c r="C18" s="6"/>
      <c r="D18" s="7"/>
    </row>
    <row r="19" spans="1:4" x14ac:dyDescent="0.25">
      <c r="A19" s="5" t="s">
        <v>3</v>
      </c>
      <c r="B19" s="6" t="s">
        <v>4</v>
      </c>
      <c r="C19" s="6"/>
      <c r="D19" s="7"/>
    </row>
    <row r="20" spans="1:4" x14ac:dyDescent="0.25">
      <c r="A20" s="8"/>
      <c r="B20" s="9"/>
      <c r="C20" s="9"/>
      <c r="D20" s="10"/>
    </row>
    <row r="22" spans="1:4" x14ac:dyDescent="0.25">
      <c r="A22" s="2"/>
      <c r="B22" s="11"/>
      <c r="C22" s="11"/>
      <c r="D22" s="12"/>
    </row>
    <row r="23" spans="1:4" x14ac:dyDescent="0.25">
      <c r="A23" s="5" t="s">
        <v>5</v>
      </c>
      <c r="B23" s="13">
        <v>400</v>
      </c>
      <c r="C23" s="13" t="s">
        <v>6</v>
      </c>
      <c r="D23" s="14"/>
    </row>
    <row r="24" spans="1:4" x14ac:dyDescent="0.25">
      <c r="A24" s="5" t="s">
        <v>7</v>
      </c>
      <c r="B24" s="13">
        <v>14</v>
      </c>
      <c r="C24" s="13" t="s">
        <v>8</v>
      </c>
      <c r="D24" s="14"/>
    </row>
    <row r="25" spans="1:4" x14ac:dyDescent="0.25">
      <c r="A25" s="8"/>
      <c r="B25" s="15"/>
      <c r="C25" s="15"/>
      <c r="D25" s="16"/>
    </row>
    <row r="28" spans="1:4" x14ac:dyDescent="0.25">
      <c r="A28" s="2"/>
      <c r="B28" s="29"/>
      <c r="C28" s="29"/>
      <c r="D28" s="30"/>
    </row>
    <row r="29" spans="1:4" x14ac:dyDescent="0.25">
      <c r="A29" s="8" t="s">
        <v>24</v>
      </c>
      <c r="B29" s="27">
        <v>0.31000000000000011</v>
      </c>
      <c r="C29" s="27" t="s">
        <v>20</v>
      </c>
      <c r="D29" s="28"/>
    </row>
    <row r="34" spans="1:22" ht="28.9" customHeight="1" x14ac:dyDescent="0.5">
      <c r="A34" s="1" t="s">
        <v>25</v>
      </c>
      <c r="B34" s="1"/>
    </row>
    <row r="35" spans="1:22" x14ac:dyDescent="0.25">
      <c r="A35" s="43" t="s">
        <v>26</v>
      </c>
      <c r="B35" s="44">
        <v>0</v>
      </c>
      <c r="C35" s="44">
        <v>400</v>
      </c>
      <c r="D35" s="44">
        <v>800</v>
      </c>
      <c r="E35" s="44">
        <v>1200</v>
      </c>
      <c r="F35" s="44">
        <v>1600</v>
      </c>
      <c r="G35" s="44">
        <v>2000</v>
      </c>
      <c r="H35" s="44">
        <v>2400</v>
      </c>
      <c r="I35" s="44">
        <v>2800</v>
      </c>
      <c r="J35" s="44">
        <v>3200</v>
      </c>
      <c r="K35" s="44">
        <v>3600</v>
      </c>
      <c r="L35" s="44">
        <v>4000</v>
      </c>
      <c r="M35" s="44">
        <v>4400</v>
      </c>
      <c r="N35" s="44">
        <v>4800</v>
      </c>
      <c r="O35" s="44">
        <v>5200</v>
      </c>
      <c r="P35" s="44">
        <v>5600</v>
      </c>
      <c r="Q35" s="44">
        <v>6000</v>
      </c>
      <c r="R35" s="44">
        <v>6400</v>
      </c>
      <c r="S35" s="44">
        <v>6800</v>
      </c>
      <c r="T35" s="44">
        <v>7200</v>
      </c>
      <c r="U35" s="44">
        <v>7600</v>
      </c>
      <c r="V35" s="45">
        <v>8000</v>
      </c>
    </row>
    <row r="36" spans="1:22" x14ac:dyDescent="0.25">
      <c r="A36" s="8" t="s">
        <v>27</v>
      </c>
      <c r="B36" s="9">
        <v>0.31000000000000011</v>
      </c>
      <c r="C36" s="9">
        <v>0.31000000000000011</v>
      </c>
      <c r="D36" s="9">
        <v>0.31000000000000011</v>
      </c>
      <c r="E36" s="9">
        <v>0.31000000000000011</v>
      </c>
      <c r="F36" s="9">
        <v>0.31000000000000011</v>
      </c>
      <c r="G36" s="9">
        <v>0.31000000000000011</v>
      </c>
      <c r="H36" s="9">
        <v>0.31000000000000011</v>
      </c>
      <c r="I36" s="9">
        <v>0.31000000000000011</v>
      </c>
      <c r="J36" s="9">
        <v>0.31000000000000011</v>
      </c>
      <c r="K36" s="9">
        <v>0.31000000000000011</v>
      </c>
      <c r="L36" s="9">
        <v>0.31000000000000011</v>
      </c>
      <c r="M36" s="9">
        <v>0.31000000000000011</v>
      </c>
      <c r="N36" s="9">
        <v>0.31000000000000011</v>
      </c>
      <c r="O36" s="9">
        <v>0.31000000000000011</v>
      </c>
      <c r="P36" s="9">
        <v>0.31000000000000011</v>
      </c>
      <c r="Q36" s="9">
        <v>0.31000000000000011</v>
      </c>
      <c r="R36" s="9">
        <v>0.31000000000000011</v>
      </c>
      <c r="S36" s="9">
        <v>0.31000000000000011</v>
      </c>
      <c r="T36" s="9">
        <v>0.31000000000000011</v>
      </c>
      <c r="U36" s="9">
        <v>0.31000000000000011</v>
      </c>
      <c r="V36" s="10">
        <v>0.31000000000000011</v>
      </c>
    </row>
    <row r="39" spans="1:22" ht="28.9" customHeight="1" x14ac:dyDescent="0.5">
      <c r="A39" s="1" t="s">
        <v>28</v>
      </c>
      <c r="B39" s="1"/>
    </row>
    <row r="40" spans="1:22" x14ac:dyDescent="0.25">
      <c r="A40" s="43" t="s">
        <v>26</v>
      </c>
      <c r="B40" s="44">
        <v>0</v>
      </c>
      <c r="C40" s="44">
        <v>500</v>
      </c>
      <c r="D40" s="44">
        <v>1000</v>
      </c>
      <c r="E40" s="44">
        <v>1500</v>
      </c>
      <c r="F40" s="44">
        <v>2000</v>
      </c>
      <c r="G40" s="44">
        <v>2500</v>
      </c>
      <c r="H40" s="44">
        <v>3000</v>
      </c>
      <c r="I40" s="44">
        <v>3500</v>
      </c>
      <c r="J40" s="44">
        <v>4000</v>
      </c>
      <c r="K40" s="44">
        <v>4500</v>
      </c>
      <c r="L40" s="44">
        <v>5000</v>
      </c>
      <c r="M40" s="44">
        <v>5500</v>
      </c>
      <c r="N40" s="44">
        <v>6000</v>
      </c>
      <c r="O40" s="44">
        <v>6500</v>
      </c>
      <c r="P40" s="44">
        <v>7000</v>
      </c>
      <c r="Q40" s="44">
        <v>7500</v>
      </c>
      <c r="R40" s="45">
        <v>8000</v>
      </c>
    </row>
    <row r="41" spans="1:22" x14ac:dyDescent="0.25">
      <c r="A41" s="8" t="s">
        <v>27</v>
      </c>
      <c r="B41" s="9">
        <v>0.31000000000000011</v>
      </c>
      <c r="C41" s="9">
        <v>0.31000000000000011</v>
      </c>
      <c r="D41" s="9">
        <v>0.31000000000000011</v>
      </c>
      <c r="E41" s="9">
        <v>0.31000000000000011</v>
      </c>
      <c r="F41" s="9">
        <v>0.31000000000000011</v>
      </c>
      <c r="G41" s="9">
        <v>0.31000000000000011</v>
      </c>
      <c r="H41" s="9">
        <v>0.31000000000000011</v>
      </c>
      <c r="I41" s="9">
        <v>0.31000000000000011</v>
      </c>
      <c r="J41" s="9">
        <v>0.31000000000000011</v>
      </c>
      <c r="K41" s="9">
        <v>0.31000000000000011</v>
      </c>
      <c r="L41" s="9">
        <v>0.31000000000000011</v>
      </c>
      <c r="M41" s="9">
        <v>0.31000000000000011</v>
      </c>
      <c r="N41" s="9">
        <v>0.31000000000000011</v>
      </c>
      <c r="O41" s="9">
        <v>0.31000000000000011</v>
      </c>
      <c r="P41" s="9">
        <v>0.31000000000000011</v>
      </c>
      <c r="Q41" s="9">
        <v>0.31000000000000011</v>
      </c>
      <c r="R41" s="10">
        <v>0.31000000000000011</v>
      </c>
    </row>
  </sheetData>
  <sheetProtection algorithmName="SHA-512" hashValue="Qe6XHe72xknsAEKhsJCgOaVrE7BPTxQjMcN/y7sHzugN6xrFIiH+Va43EPgisTkM4FqkRYg2+CDhWmor3vW8Lg==" saltValue="pqobp+/wq01qoT3OInyvlw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5:AH79"/>
  <sheetViews>
    <sheetView tabSelected="1" workbookViewId="0">
      <selection activeCell="B29" sqref="B29:B31"/>
    </sheetView>
  </sheetViews>
  <sheetFormatPr defaultRowHeight="15" x14ac:dyDescent="0.25"/>
  <cols>
    <col min="1" max="1" width="30.7109375" customWidth="1"/>
  </cols>
  <sheetData>
    <row r="15" spans="1:4" ht="28.9" customHeight="1" x14ac:dyDescent="0.5">
      <c r="A15" s="1" t="s">
        <v>44</v>
      </c>
      <c r="B15" s="1"/>
    </row>
    <row r="16" spans="1:4" x14ac:dyDescent="0.25">
      <c r="A16" s="2"/>
      <c r="B16" s="3"/>
      <c r="C16" s="3"/>
      <c r="D16" s="4"/>
    </row>
    <row r="17" spans="1:5" x14ac:dyDescent="0.25">
      <c r="A17" s="5" t="s">
        <v>0</v>
      </c>
      <c r="B17" s="6" t="s">
        <v>45</v>
      </c>
      <c r="C17" s="6"/>
      <c r="D17" s="7"/>
    </row>
    <row r="18" spans="1:5" x14ac:dyDescent="0.25">
      <c r="A18" s="5" t="s">
        <v>1</v>
      </c>
      <c r="B18" s="6" t="s">
        <v>2</v>
      </c>
      <c r="C18" s="6"/>
      <c r="D18" s="7"/>
    </row>
    <row r="19" spans="1:5" x14ac:dyDescent="0.25">
      <c r="A19" s="5" t="s">
        <v>3</v>
      </c>
      <c r="B19" s="6" t="s">
        <v>4</v>
      </c>
      <c r="C19" s="6"/>
      <c r="D19" s="7"/>
    </row>
    <row r="20" spans="1:5" x14ac:dyDescent="0.25">
      <c r="A20" s="8"/>
      <c r="B20" s="9"/>
      <c r="C20" s="9"/>
      <c r="D20" s="10"/>
    </row>
    <row r="22" spans="1:5" x14ac:dyDescent="0.25">
      <c r="A22" s="2"/>
      <c r="B22" s="11"/>
      <c r="C22" s="11"/>
      <c r="D22" s="12"/>
    </row>
    <row r="23" spans="1:5" x14ac:dyDescent="0.25">
      <c r="A23" s="5" t="s">
        <v>5</v>
      </c>
      <c r="B23" s="13">
        <v>400</v>
      </c>
      <c r="C23" s="13" t="s">
        <v>6</v>
      </c>
      <c r="D23" s="14"/>
    </row>
    <row r="24" spans="1:5" x14ac:dyDescent="0.25">
      <c r="A24" s="5" t="s">
        <v>7</v>
      </c>
      <c r="B24" s="13">
        <v>14</v>
      </c>
      <c r="C24" s="13" t="s">
        <v>8</v>
      </c>
      <c r="D24" s="14"/>
    </row>
    <row r="25" spans="1:5" x14ac:dyDescent="0.25">
      <c r="A25" s="8"/>
      <c r="B25" s="15"/>
      <c r="C25" s="15"/>
      <c r="D25" s="16"/>
    </row>
    <row r="29" spans="1:5" x14ac:dyDescent="0.25">
      <c r="A29" s="46" t="s">
        <v>29</v>
      </c>
      <c r="B29" s="46">
        <v>100</v>
      </c>
      <c r="C29" s="46" t="s">
        <v>30</v>
      </c>
      <c r="D29" s="46" t="s">
        <v>31</v>
      </c>
      <c r="E29" s="46"/>
    </row>
    <row r="30" spans="1:5" x14ac:dyDescent="0.25">
      <c r="A30" s="46" t="s">
        <v>32</v>
      </c>
      <c r="B30" s="46">
        <v>14.7</v>
      </c>
      <c r="C30" s="46"/>
      <c r="D30" s="46" t="s">
        <v>31</v>
      </c>
      <c r="E30" s="46"/>
    </row>
    <row r="31" spans="1:5" x14ac:dyDescent="0.25">
      <c r="A31" s="46" t="s">
        <v>33</v>
      </c>
      <c r="B31" s="46">
        <v>9.0079999999999991</v>
      </c>
      <c r="C31" s="46"/>
      <c r="D31" s="46" t="s">
        <v>31</v>
      </c>
      <c r="E31" s="46"/>
    </row>
    <row r="34" spans="1:18" ht="28.9" customHeight="1" x14ac:dyDescent="0.5">
      <c r="A34" s="1" t="s">
        <v>34</v>
      </c>
      <c r="B34" s="1"/>
    </row>
    <row r="35" spans="1:18" x14ac:dyDescent="0.25">
      <c r="A35" s="47" t="s">
        <v>35</v>
      </c>
      <c r="B35" s="48">
        <v>0</v>
      </c>
      <c r="C35" s="48">
        <v>6.25</v>
      </c>
      <c r="D35" s="48">
        <v>12.5</v>
      </c>
      <c r="E35" s="48">
        <v>18.75</v>
      </c>
      <c r="F35" s="48">
        <v>25</v>
      </c>
      <c r="G35" s="48">
        <v>31.25</v>
      </c>
      <c r="H35" s="48">
        <v>37.5</v>
      </c>
      <c r="I35" s="48">
        <v>43.75</v>
      </c>
      <c r="J35" s="48">
        <v>50</v>
      </c>
      <c r="K35" s="48">
        <v>56.25</v>
      </c>
      <c r="L35" s="48">
        <v>62.5</v>
      </c>
      <c r="M35" s="48">
        <v>68.75</v>
      </c>
      <c r="N35" s="48">
        <v>75</v>
      </c>
      <c r="O35" s="48">
        <v>81.25</v>
      </c>
      <c r="P35" s="48">
        <v>87.5</v>
      </c>
      <c r="Q35" s="48">
        <v>93.75</v>
      </c>
      <c r="R35" s="49">
        <v>100</v>
      </c>
    </row>
    <row r="36" spans="1:18" x14ac:dyDescent="0.25">
      <c r="A36" s="5" t="s">
        <v>36</v>
      </c>
      <c r="B36" s="6">
        <f>0 * $B$31 + (1 - 0) * $B$30</f>
        <v>14.7</v>
      </c>
      <c r="C36" s="6">
        <f>0.0625 * $B$31 + (1 - 0.0625) * $B$30</f>
        <v>14.344250000000001</v>
      </c>
      <c r="D36" s="6">
        <f>0.125 * $B$31 + (1 - 0.125) * $B$30</f>
        <v>13.988499999999998</v>
      </c>
      <c r="E36" s="6">
        <f>0.1875 * $B$31 + (1 - 0.1875) * $B$30</f>
        <v>13.63275</v>
      </c>
      <c r="F36" s="6">
        <f>0.25 * $B$31 + (1 - 0.25) * $B$30</f>
        <v>13.276999999999997</v>
      </c>
      <c r="G36" s="6">
        <f>0.3125 * $B$31 + (1 - 0.3125) * $B$30</f>
        <v>12.921249999999999</v>
      </c>
      <c r="H36" s="6">
        <f>0.375 * $B$31 + (1 - 0.375) * $B$30</f>
        <v>12.5655</v>
      </c>
      <c r="I36" s="6">
        <f>0.4375 * $B$31 + (1 - 0.4375) * $B$30</f>
        <v>12.20975</v>
      </c>
      <c r="J36" s="6">
        <f>0.5 * $B$31 + (1 - 0.5) * $B$30</f>
        <v>11.853999999999999</v>
      </c>
      <c r="K36" s="6">
        <f>0.5625 * $B$31 + (1 - 0.5625) * $B$30</f>
        <v>11.498249999999999</v>
      </c>
      <c r="L36" s="6">
        <f>0.625 * $B$31 + (1 - 0.625) * $B$30</f>
        <v>11.142499999999998</v>
      </c>
      <c r="M36" s="6">
        <f>0.6875 * $B$31 + (1 - 0.6875) * $B$30</f>
        <v>10.78675</v>
      </c>
      <c r="N36" s="6">
        <f>0.75 * $B$31 + (1 - 0.75) * $B$30</f>
        <v>10.430999999999999</v>
      </c>
      <c r="O36" s="6">
        <f>0.8125 * $B$31 + (1 - 0.8125) * $B$30</f>
        <v>10.075249999999999</v>
      </c>
      <c r="P36" s="6">
        <f>0.875 * $B$31 + (1 - 0.875) * $B$30</f>
        <v>9.7195</v>
      </c>
      <c r="Q36" s="6">
        <f>0.9375 * $B$31 + (1 - 0.9375) * $B$30</f>
        <v>9.3637499999999978</v>
      </c>
      <c r="R36" s="7">
        <f>1 * $B$31 + (1 - 1) * $B$30</f>
        <v>9.0079999999999991</v>
      </c>
    </row>
    <row r="37" spans="1:18" x14ac:dyDescent="0.25">
      <c r="A37" s="8" t="s">
        <v>37</v>
      </c>
      <c r="B37" s="9">
        <f>(0 * $B$31 + (1 - 0) * $B$30) * $B$29 / 100</f>
        <v>14.7</v>
      </c>
      <c r="C37" s="9">
        <f>(0.0625 * $B$31 + (1 - 0.0625) * $B$30) * $B$29 / 100</f>
        <v>14.344249999999999</v>
      </c>
      <c r="D37" s="9">
        <f>(0.125 * $B$31 + (1 - 0.125) * $B$30) * $B$29 / 100</f>
        <v>13.988499999999998</v>
      </c>
      <c r="E37" s="9">
        <f>(0.1875 * $B$31 + (1 - 0.1875) * $B$30) * $B$29 / 100</f>
        <v>13.632749999999998</v>
      </c>
      <c r="F37" s="9">
        <f>(0.25 * $B$31 + (1 - 0.25) * $B$30) * $B$29 / 100</f>
        <v>13.276999999999997</v>
      </c>
      <c r="G37" s="9">
        <f>(0.3125 * $B$31 + (1 - 0.3125) * $B$30) * $B$29 / 100</f>
        <v>12.921249999999997</v>
      </c>
      <c r="H37" s="9">
        <f>(0.375 * $B$31 + (1 - 0.375) * $B$30) * $B$29 / 100</f>
        <v>12.5655</v>
      </c>
      <c r="I37" s="9">
        <f>(0.4375 * $B$31 + (1 - 0.4375) * $B$30) * $B$29 / 100</f>
        <v>12.20975</v>
      </c>
      <c r="J37" s="9">
        <f>(0.5 * $B$31 + (1 - 0.5) * $B$30) * $B$29 / 100</f>
        <v>11.853999999999999</v>
      </c>
      <c r="K37" s="9">
        <f>(0.5625 * $B$31 + (1 - 0.5625) * $B$30) * $B$29 / 100</f>
        <v>11.498249999999999</v>
      </c>
      <c r="L37" s="9">
        <f>(0.625 * $B$31 + (1 - 0.625) * $B$30) * $B$29 / 100</f>
        <v>11.142499999999998</v>
      </c>
      <c r="M37" s="9">
        <f>(0.6875 * $B$31 + (1 - 0.6875) * $B$30) * $B$29 / 100</f>
        <v>10.78675</v>
      </c>
      <c r="N37" s="9">
        <f>(0.75 * $B$31 + (1 - 0.75) * $B$30) * $B$29 / 100</f>
        <v>10.430999999999999</v>
      </c>
      <c r="O37" s="9">
        <f>(0.8125 * $B$31 + (1 - 0.8125) * $B$30) * $B$29 / 100</f>
        <v>10.075249999999999</v>
      </c>
      <c r="P37" s="9">
        <f>(0.875 * $B$31 + (1 - 0.875) * $B$30) * $B$29 / 100</f>
        <v>9.7195</v>
      </c>
      <c r="Q37" s="9">
        <f>(0.9375 * $B$31 + (1 - 0.9375) * $B$30) * $B$29 / 100</f>
        <v>9.3637499999999978</v>
      </c>
      <c r="R37" s="10">
        <f>(1 * $B$31 + (1 - 1) * $B$30) * $B$29 / 100</f>
        <v>9.0079999999999991</v>
      </c>
    </row>
    <row r="40" spans="1:18" ht="28.9" customHeight="1" x14ac:dyDescent="0.5">
      <c r="A40" s="1" t="s">
        <v>38</v>
      </c>
      <c r="B40" s="1"/>
    </row>
    <row r="41" spans="1:18" x14ac:dyDescent="0.25">
      <c r="A41" s="43" t="s">
        <v>14</v>
      </c>
      <c r="B41" s="44">
        <v>0</v>
      </c>
      <c r="C41" s="44">
        <v>5</v>
      </c>
      <c r="D41" s="44">
        <v>10</v>
      </c>
      <c r="E41" s="44">
        <v>15</v>
      </c>
      <c r="F41" s="44">
        <v>20</v>
      </c>
      <c r="G41" s="44">
        <v>25</v>
      </c>
      <c r="H41" s="44">
        <v>30</v>
      </c>
      <c r="I41" s="44">
        <v>35</v>
      </c>
      <c r="J41" s="44">
        <v>40</v>
      </c>
      <c r="K41" s="44">
        <v>45</v>
      </c>
      <c r="L41" s="44">
        <v>50</v>
      </c>
      <c r="M41" s="44">
        <v>55</v>
      </c>
      <c r="N41" s="44">
        <v>60</v>
      </c>
      <c r="O41" s="44">
        <v>65</v>
      </c>
      <c r="P41" s="44">
        <v>70</v>
      </c>
      <c r="Q41" s="44">
        <v>75</v>
      </c>
      <c r="R41" s="45">
        <v>80</v>
      </c>
    </row>
    <row r="42" spans="1:18" x14ac:dyDescent="0.25">
      <c r="A42" s="5" t="s">
        <v>39</v>
      </c>
      <c r="B42" s="6">
        <v>77.771477451101447</v>
      </c>
      <c r="C42" s="6">
        <v>78.237391752940979</v>
      </c>
      <c r="D42" s="6">
        <v>78.703306054780526</v>
      </c>
      <c r="E42" s="6">
        <v>79.169220356620059</v>
      </c>
      <c r="F42" s="6">
        <v>79.635134658459592</v>
      </c>
      <c r="G42" s="6">
        <v>80.101048960299138</v>
      </c>
      <c r="H42" s="6">
        <v>80.566963262138671</v>
      </c>
      <c r="I42" s="6">
        <v>81.032877563978204</v>
      </c>
      <c r="J42" s="6">
        <v>81.498791865817751</v>
      </c>
      <c r="K42" s="6">
        <v>81.964706167657283</v>
      </c>
      <c r="L42" s="6">
        <v>82.43062046949683</v>
      </c>
      <c r="M42" s="6">
        <v>82.896534771336363</v>
      </c>
      <c r="N42" s="6">
        <v>83.362449073175895</v>
      </c>
      <c r="O42" s="6">
        <v>83.828363375015442</v>
      </c>
      <c r="P42" s="6">
        <v>84.294277676854975</v>
      </c>
      <c r="Q42" s="6">
        <v>84.760191978694507</v>
      </c>
      <c r="R42" s="7">
        <v>85.226106280534054</v>
      </c>
    </row>
    <row r="43" spans="1:18" x14ac:dyDescent="0.25">
      <c r="A43" s="8" t="s">
        <v>40</v>
      </c>
      <c r="B43" s="9">
        <f>77.7714774511014 * $B$29 / 100</f>
        <v>77.771477451101404</v>
      </c>
      <c r="C43" s="9">
        <f>78.2373917529409 * $B$29 / 100</f>
        <v>78.237391752940894</v>
      </c>
      <c r="D43" s="9">
        <f>78.7033060547805 * $B$29 / 100</f>
        <v>78.703306054780498</v>
      </c>
      <c r="E43" s="9">
        <f>79.16922035662 * $B$29 / 100</f>
        <v>79.169220356620002</v>
      </c>
      <c r="F43" s="9">
        <f>79.6351346584595 * $B$29 / 100</f>
        <v>79.635134658459506</v>
      </c>
      <c r="G43" s="9">
        <f>80.1010489602991 * $B$29 / 100</f>
        <v>80.101048960299096</v>
      </c>
      <c r="H43" s="9">
        <f>80.5669632621386 * $B$29 / 100</f>
        <v>80.5669632621386</v>
      </c>
      <c r="I43" s="9">
        <f>81.0328775639782 * $B$29 / 100</f>
        <v>81.032877563978204</v>
      </c>
      <c r="J43" s="9">
        <f>81.4987918658177 * $B$29 / 100</f>
        <v>81.498791865817694</v>
      </c>
      <c r="K43" s="9">
        <f>81.9647061676572 * $B$29 / 100</f>
        <v>81.964706167657198</v>
      </c>
      <c r="L43" s="9">
        <f>82.4306204694968 * $B$29 / 100</f>
        <v>82.430620469496802</v>
      </c>
      <c r="M43" s="9">
        <f>82.8965347713363 * $B$29 / 100</f>
        <v>82.896534771336306</v>
      </c>
      <c r="N43" s="9">
        <f>83.3624490731759 * $B$29 / 100</f>
        <v>83.36244907317591</v>
      </c>
      <c r="O43" s="9">
        <f>83.8283633750154 * $B$29 / 100</f>
        <v>83.8283633750154</v>
      </c>
      <c r="P43" s="9">
        <f>84.2942776768549 * $B$29 / 100</f>
        <v>84.294277676854904</v>
      </c>
      <c r="Q43" s="9">
        <f>84.7601919786945 * $B$29 / 100</f>
        <v>84.760191978694493</v>
      </c>
      <c r="R43" s="10">
        <f>85.226106280534 * $B$29 / 100</f>
        <v>85.226106280533998</v>
      </c>
    </row>
    <row r="46" spans="1:18" ht="28.9" customHeight="1" x14ac:dyDescent="0.5">
      <c r="A46" s="1" t="s">
        <v>41</v>
      </c>
      <c r="B46" s="1"/>
    </row>
    <row r="47" spans="1:18" x14ac:dyDescent="0.25">
      <c r="A47" s="43" t="s">
        <v>14</v>
      </c>
      <c r="B47" s="44">
        <v>0</v>
      </c>
      <c r="C47" s="44">
        <v>10</v>
      </c>
      <c r="D47" s="44">
        <v>20</v>
      </c>
      <c r="E47" s="44">
        <v>30</v>
      </c>
      <c r="F47" s="44">
        <v>40</v>
      </c>
      <c r="G47" s="44">
        <v>50</v>
      </c>
      <c r="H47" s="44">
        <v>60</v>
      </c>
      <c r="I47" s="44">
        <v>70</v>
      </c>
      <c r="J47" s="44">
        <v>80</v>
      </c>
      <c r="K47" s="44">
        <v>90</v>
      </c>
      <c r="L47" s="45">
        <v>100</v>
      </c>
    </row>
    <row r="48" spans="1:18" x14ac:dyDescent="0.25">
      <c r="A48" s="5" t="s">
        <v>39</v>
      </c>
      <c r="B48" s="6">
        <v>77.771477451101447</v>
      </c>
      <c r="C48" s="6">
        <v>78.703306054780526</v>
      </c>
      <c r="D48" s="6">
        <v>79.635134658459592</v>
      </c>
      <c r="E48" s="6">
        <v>80.566963262138671</v>
      </c>
      <c r="F48" s="6">
        <v>81.498791865817751</v>
      </c>
      <c r="G48" s="6">
        <v>82.43062046949683</v>
      </c>
      <c r="H48" s="6">
        <v>83.362449073175895</v>
      </c>
      <c r="I48" s="6">
        <v>84.294277676854975</v>
      </c>
      <c r="J48" s="6">
        <v>85.226106280534054</v>
      </c>
      <c r="K48" s="6">
        <v>86.15793488421312</v>
      </c>
      <c r="L48" s="7">
        <v>87.089763487892199</v>
      </c>
    </row>
    <row r="49" spans="1:34" x14ac:dyDescent="0.25">
      <c r="A49" s="8" t="s">
        <v>40</v>
      </c>
      <c r="B49" s="9">
        <f>77.7714774511014 * $B$29 / 100</f>
        <v>77.771477451101404</v>
      </c>
      <c r="C49" s="9">
        <f>78.7033060547805 * $B$29 / 100</f>
        <v>78.703306054780498</v>
      </c>
      <c r="D49" s="9">
        <f>79.6351346584595 * $B$29 / 100</f>
        <v>79.635134658459506</v>
      </c>
      <c r="E49" s="9">
        <f>80.5669632621386 * $B$29 / 100</f>
        <v>80.5669632621386</v>
      </c>
      <c r="F49" s="9">
        <f>81.4987918658177 * $B$29 / 100</f>
        <v>81.498791865817694</v>
      </c>
      <c r="G49" s="9">
        <f>82.4306204694968 * $B$29 / 100</f>
        <v>82.430620469496802</v>
      </c>
      <c r="H49" s="9">
        <f>83.3624490731759 * $B$29 / 100</f>
        <v>83.36244907317591</v>
      </c>
      <c r="I49" s="9">
        <f>84.2942776768549 * $B$29 / 100</f>
        <v>84.294277676854904</v>
      </c>
      <c r="J49" s="9">
        <f>85.226106280534 * $B$29 / 100</f>
        <v>85.226106280533998</v>
      </c>
      <c r="K49" s="9">
        <f>86.1579348842131 * $B$29 / 100</f>
        <v>86.157934884213105</v>
      </c>
      <c r="L49" s="10">
        <f>87.0897634878922 * $B$29 / 100</f>
        <v>87.089763487892199</v>
      </c>
    </row>
    <row r="52" spans="1:34" ht="28.9" customHeight="1" x14ac:dyDescent="0.5">
      <c r="A52" s="1" t="s">
        <v>42</v>
      </c>
      <c r="B52" s="1"/>
    </row>
    <row r="53" spans="1:34" x14ac:dyDescent="0.25">
      <c r="A53" s="43" t="s">
        <v>14</v>
      </c>
      <c r="B53" s="44">
        <v>-50</v>
      </c>
      <c r="C53" s="44">
        <v>-40</v>
      </c>
      <c r="D53" s="44">
        <v>-30</v>
      </c>
      <c r="E53" s="44">
        <v>-20</v>
      </c>
      <c r="F53" s="44">
        <v>-10</v>
      </c>
      <c r="G53" s="44">
        <v>0</v>
      </c>
      <c r="H53" s="44">
        <v>10</v>
      </c>
      <c r="I53" s="44">
        <v>20</v>
      </c>
      <c r="J53" s="44">
        <v>30</v>
      </c>
      <c r="K53" s="44">
        <v>40</v>
      </c>
      <c r="L53" s="44">
        <v>50</v>
      </c>
      <c r="M53" s="44">
        <v>60</v>
      </c>
      <c r="N53" s="44">
        <v>70</v>
      </c>
      <c r="O53" s="44">
        <v>80</v>
      </c>
      <c r="P53" s="44">
        <v>90</v>
      </c>
      <c r="Q53" s="45">
        <v>100</v>
      </c>
    </row>
    <row r="54" spans="1:34" x14ac:dyDescent="0.25">
      <c r="A54" s="5" t="s">
        <v>39</v>
      </c>
      <c r="B54" s="6">
        <v>72.50399037020054</v>
      </c>
      <c r="C54" s="6">
        <v>73.557487786380719</v>
      </c>
      <c r="D54" s="6">
        <v>74.610985202560897</v>
      </c>
      <c r="E54" s="6">
        <v>75.66448261874109</v>
      </c>
      <c r="F54" s="6">
        <v>76.717980034921268</v>
      </c>
      <c r="G54" s="6">
        <v>77.771477451101447</v>
      </c>
      <c r="H54" s="6">
        <v>78.703306054780526</v>
      </c>
      <c r="I54" s="6">
        <v>79.635134658459592</v>
      </c>
      <c r="J54" s="6">
        <v>80.566963262138671</v>
      </c>
      <c r="K54" s="6">
        <v>81.498791865817751</v>
      </c>
      <c r="L54" s="6">
        <v>82.43062046949683</v>
      </c>
      <c r="M54" s="6">
        <v>83.362449073175895</v>
      </c>
      <c r="N54" s="6">
        <v>84.294277676854975</v>
      </c>
      <c r="O54" s="6">
        <v>85.226106280534054</v>
      </c>
      <c r="P54" s="6">
        <v>86.15793488421312</v>
      </c>
      <c r="Q54" s="7">
        <v>87.089763487892199</v>
      </c>
    </row>
    <row r="55" spans="1:34" x14ac:dyDescent="0.25">
      <c r="A55" s="8" t="s">
        <v>40</v>
      </c>
      <c r="B55" s="9">
        <f>72.5039903702005 * $B$29 / 100</f>
        <v>72.503990370200498</v>
      </c>
      <c r="C55" s="9">
        <f>73.5574877863807 * $B$29 / 100</f>
        <v>73.557487786380705</v>
      </c>
      <c r="D55" s="9">
        <f>74.6109852025609 * $B$29 / 100</f>
        <v>74.610985202560897</v>
      </c>
      <c r="E55" s="9">
        <f>75.664482618741 * $B$29 / 100</f>
        <v>75.664482618741005</v>
      </c>
      <c r="F55" s="9">
        <f>76.7179800349212 * $B$29 / 100</f>
        <v>76.717980034921197</v>
      </c>
      <c r="G55" s="9">
        <f>77.7714774511014 * $B$29 / 100</f>
        <v>77.771477451101404</v>
      </c>
      <c r="H55" s="9">
        <f>78.7033060547805 * $B$29 / 100</f>
        <v>78.703306054780498</v>
      </c>
      <c r="I55" s="9">
        <f>79.6351346584595 * $B$29 / 100</f>
        <v>79.635134658459506</v>
      </c>
      <c r="J55" s="9">
        <f>80.5669632621386 * $B$29 / 100</f>
        <v>80.5669632621386</v>
      </c>
      <c r="K55" s="9">
        <f>81.4987918658177 * $B$29 / 100</f>
        <v>81.498791865817694</v>
      </c>
      <c r="L55" s="9">
        <f>82.4306204694968 * $B$29 / 100</f>
        <v>82.430620469496802</v>
      </c>
      <c r="M55" s="9">
        <f>83.3624490731759 * $B$29 / 100</f>
        <v>83.36244907317591</v>
      </c>
      <c r="N55" s="9">
        <f>84.2942776768549 * $B$29 / 100</f>
        <v>84.294277676854904</v>
      </c>
      <c r="O55" s="9">
        <f>85.226106280534 * $B$29 / 100</f>
        <v>85.226106280533998</v>
      </c>
      <c r="P55" s="9">
        <f>86.1579348842131 * $B$29 / 100</f>
        <v>86.157934884213105</v>
      </c>
      <c r="Q55" s="10">
        <f>87.0897634878922 * $B$29 / 100</f>
        <v>87.089763487892199</v>
      </c>
    </row>
    <row r="58" spans="1:34" ht="28.9" customHeight="1" x14ac:dyDescent="0.5">
      <c r="A58" s="1" t="s">
        <v>13</v>
      </c>
      <c r="B58" s="1"/>
    </row>
    <row r="59" spans="1:34" x14ac:dyDescent="0.25">
      <c r="A59" s="43" t="s">
        <v>14</v>
      </c>
      <c r="B59" s="44">
        <v>-120</v>
      </c>
      <c r="C59" s="44">
        <v>-114</v>
      </c>
      <c r="D59" s="44">
        <v>-108</v>
      </c>
      <c r="E59" s="44">
        <v>-101</v>
      </c>
      <c r="F59" s="44">
        <v>-95</v>
      </c>
      <c r="G59" s="44">
        <v>-89</v>
      </c>
      <c r="H59" s="44">
        <v>-83</v>
      </c>
      <c r="I59" s="44">
        <v>-76</v>
      </c>
      <c r="J59" s="44">
        <v>-70</v>
      </c>
      <c r="K59" s="44">
        <v>-64</v>
      </c>
      <c r="L59" s="44">
        <v>-58</v>
      </c>
      <c r="M59" s="44">
        <v>-51</v>
      </c>
      <c r="N59" s="44">
        <v>-45</v>
      </c>
      <c r="O59" s="44">
        <v>-39</v>
      </c>
      <c r="P59" s="44">
        <v>-33</v>
      </c>
      <c r="Q59" s="44">
        <v>-26</v>
      </c>
      <c r="R59" s="44">
        <v>-20</v>
      </c>
      <c r="S59" s="44">
        <v>-14</v>
      </c>
      <c r="T59" s="44">
        <v>-8</v>
      </c>
      <c r="U59" s="44">
        <v>-1</v>
      </c>
      <c r="V59" s="44">
        <v>5</v>
      </c>
      <c r="W59" s="44">
        <v>11</v>
      </c>
      <c r="X59" s="44">
        <v>18</v>
      </c>
      <c r="Y59" s="44">
        <v>24</v>
      </c>
      <c r="Z59" s="44">
        <v>30</v>
      </c>
      <c r="AA59" s="44">
        <v>36</v>
      </c>
      <c r="AB59" s="44">
        <v>43</v>
      </c>
      <c r="AC59" s="44">
        <v>49</v>
      </c>
      <c r="AD59" s="44">
        <v>55</v>
      </c>
      <c r="AE59" s="44">
        <v>61</v>
      </c>
      <c r="AF59" s="44">
        <v>68</v>
      </c>
      <c r="AG59" s="44">
        <v>74</v>
      </c>
      <c r="AH59" s="45">
        <v>80</v>
      </c>
    </row>
    <row r="60" spans="1:34" x14ac:dyDescent="0.25">
      <c r="A60" s="5" t="s">
        <v>39</v>
      </c>
      <c r="B60" s="6">
        <v>64.660214465863589</v>
      </c>
      <c r="C60" s="6">
        <v>65.433101112894406</v>
      </c>
      <c r="D60" s="6">
        <v>66.205987759925222</v>
      </c>
      <c r="E60" s="6">
        <v>67.107688848127836</v>
      </c>
      <c r="F60" s="6">
        <v>67.76325199738973</v>
      </c>
      <c r="G60" s="6">
        <v>68.39535044709784</v>
      </c>
      <c r="H60" s="6">
        <v>69.027448896805936</v>
      </c>
      <c r="I60" s="6">
        <v>69.764897088132074</v>
      </c>
      <c r="J60" s="6">
        <v>70.396995537840183</v>
      </c>
      <c r="K60" s="6">
        <v>71.029093987548293</v>
      </c>
      <c r="L60" s="6">
        <v>71.661192437256389</v>
      </c>
      <c r="M60" s="6">
        <v>72.398640628582527</v>
      </c>
      <c r="N60" s="6">
        <v>73.030739078290637</v>
      </c>
      <c r="O60" s="6">
        <v>73.662837527998747</v>
      </c>
      <c r="P60" s="6">
        <v>74.294935977706842</v>
      </c>
      <c r="Q60" s="6">
        <v>75.03238416903298</v>
      </c>
      <c r="R60" s="6">
        <v>75.66448261874109</v>
      </c>
      <c r="S60" s="6">
        <v>76.2965810684492</v>
      </c>
      <c r="T60" s="6">
        <v>76.92867951815731</v>
      </c>
      <c r="U60" s="6">
        <v>77.666127709483433</v>
      </c>
      <c r="V60" s="6">
        <v>78.237391752940979</v>
      </c>
      <c r="W60" s="6">
        <v>78.79648891514843</v>
      </c>
      <c r="X60" s="6">
        <v>79.448768937723784</v>
      </c>
      <c r="Y60" s="6">
        <v>80.007866099931221</v>
      </c>
      <c r="Z60" s="6">
        <v>80.566963262138671</v>
      </c>
      <c r="AA60" s="6">
        <v>81.126060424346122</v>
      </c>
      <c r="AB60" s="6">
        <v>81.778340446921476</v>
      </c>
      <c r="AC60" s="6">
        <v>82.337437609128912</v>
      </c>
      <c r="AD60" s="6">
        <v>82.896534771336363</v>
      </c>
      <c r="AE60" s="6">
        <v>83.455631933543799</v>
      </c>
      <c r="AF60" s="6">
        <v>84.107911956119153</v>
      </c>
      <c r="AG60" s="6">
        <v>84.667009118326604</v>
      </c>
      <c r="AH60" s="7">
        <v>85.226106280534054</v>
      </c>
    </row>
    <row r="61" spans="1:34" x14ac:dyDescent="0.25">
      <c r="A61" s="8" t="s">
        <v>40</v>
      </c>
      <c r="B61" s="9">
        <f>64.6602144658635 * $B$29 / 100</f>
        <v>64.660214465863504</v>
      </c>
      <c r="C61" s="9">
        <f>65.4331011128944 * $B$29 / 100</f>
        <v>65.433101112894406</v>
      </c>
      <c r="D61" s="9">
        <f>66.2059877599252 * $B$29 / 100</f>
        <v>66.205987759925193</v>
      </c>
      <c r="E61" s="9">
        <f>67.1076888481278 * $B$29 / 100</f>
        <v>67.107688848127793</v>
      </c>
      <c r="F61" s="9">
        <f>67.7632519973897 * $B$29 / 100</f>
        <v>67.763251997389702</v>
      </c>
      <c r="G61" s="9">
        <f>68.3953504470978 * $B$29 / 100</f>
        <v>68.395350447097798</v>
      </c>
      <c r="H61" s="9">
        <f>69.0274488968059 * $B$29 / 100</f>
        <v>69.027448896805893</v>
      </c>
      <c r="I61" s="9">
        <f>69.764897088132 * $B$29 / 100</f>
        <v>69.764897088132003</v>
      </c>
      <c r="J61" s="9">
        <f>70.3969955378401 * $B$29 / 100</f>
        <v>70.396995537840098</v>
      </c>
      <c r="K61" s="9">
        <f>71.0290939875483 * $B$29 / 100</f>
        <v>71.029093987548293</v>
      </c>
      <c r="L61" s="9">
        <f>71.6611924372563 * $B$29 / 100</f>
        <v>71.661192437256304</v>
      </c>
      <c r="M61" s="9">
        <f>72.3986406285825 * $B$29 / 100</f>
        <v>72.398640628582498</v>
      </c>
      <c r="N61" s="9">
        <f>73.0307390782906 * $B$29 / 100</f>
        <v>73.030739078290594</v>
      </c>
      <c r="O61" s="9">
        <f>73.6628375279987 * $B$29 / 100</f>
        <v>73.662837527998704</v>
      </c>
      <c r="P61" s="9">
        <f>74.2949359777068 * $B$29 / 100</f>
        <v>74.2949359777068</v>
      </c>
      <c r="Q61" s="9">
        <f>75.0323841690329 * $B$29 / 100</f>
        <v>75.032384169032895</v>
      </c>
      <c r="R61" s="9">
        <f>75.664482618741 * $B$29 / 100</f>
        <v>75.664482618741005</v>
      </c>
      <c r="S61" s="9">
        <f>76.2965810684492 * $B$29 / 100</f>
        <v>76.2965810684492</v>
      </c>
      <c r="T61" s="9">
        <f>76.9286795181573 * $B$29 / 100</f>
        <v>76.928679518157296</v>
      </c>
      <c r="U61" s="9">
        <f>77.6661277094834 * $B$29 / 100</f>
        <v>77.666127709483405</v>
      </c>
      <c r="V61" s="9">
        <f>78.2373917529409 * $B$29 / 100</f>
        <v>78.237391752940894</v>
      </c>
      <c r="W61" s="9">
        <f>78.7964889151484 * $B$29 / 100</f>
        <v>78.796488915148402</v>
      </c>
      <c r="X61" s="9">
        <f>79.4487689377237 * $B$29 / 100</f>
        <v>79.448768937723699</v>
      </c>
      <c r="Y61" s="9">
        <f>80.0078660999312 * $B$29 / 100</f>
        <v>80.007866099931206</v>
      </c>
      <c r="Z61" s="9">
        <f>80.5669632621386 * $B$29 / 100</f>
        <v>80.5669632621386</v>
      </c>
      <c r="AA61" s="9">
        <f>81.1260604243461 * $B$29 / 100</f>
        <v>81.126060424346093</v>
      </c>
      <c r="AB61" s="9">
        <f>81.7783404469214 * $B$29 / 100</f>
        <v>81.778340446921405</v>
      </c>
      <c r="AC61" s="9">
        <f>82.3374376091289 * $B$29 / 100</f>
        <v>82.337437609128898</v>
      </c>
      <c r="AD61" s="9">
        <f>82.8965347713363 * $B$29 / 100</f>
        <v>82.896534771336306</v>
      </c>
      <c r="AE61" s="9">
        <f>83.4556319335438 * $B$29 / 100</f>
        <v>83.455631933543785</v>
      </c>
      <c r="AF61" s="9">
        <f>84.1079119561191 * $B$29 / 100</f>
        <v>84.107911956119096</v>
      </c>
      <c r="AG61" s="9">
        <f>84.6670091183266 * $B$29 / 100</f>
        <v>84.667009118326604</v>
      </c>
      <c r="AH61" s="10">
        <f>85.226106280534 * $B$29 / 100</f>
        <v>85.226106280533998</v>
      </c>
    </row>
    <row r="64" spans="1:34" ht="28.9" customHeight="1" x14ac:dyDescent="0.5">
      <c r="A64" s="1" t="s">
        <v>16</v>
      </c>
      <c r="B64" s="1"/>
    </row>
    <row r="65" spans="1:34" x14ac:dyDescent="0.25">
      <c r="A65" s="43" t="s">
        <v>11</v>
      </c>
      <c r="B65" s="44">
        <v>128</v>
      </c>
      <c r="C65" s="44">
        <v>144</v>
      </c>
      <c r="D65" s="44">
        <v>160</v>
      </c>
      <c r="E65" s="44">
        <v>176</v>
      </c>
      <c r="F65" s="44">
        <v>192</v>
      </c>
      <c r="G65" s="44">
        <v>208</v>
      </c>
      <c r="H65" s="44">
        <v>224</v>
      </c>
      <c r="I65" s="44">
        <v>240</v>
      </c>
      <c r="J65" s="44">
        <v>256</v>
      </c>
      <c r="K65" s="44">
        <v>272</v>
      </c>
      <c r="L65" s="44">
        <v>288</v>
      </c>
      <c r="M65" s="44">
        <v>304</v>
      </c>
      <c r="N65" s="44">
        <v>320</v>
      </c>
      <c r="O65" s="44">
        <v>336</v>
      </c>
      <c r="P65" s="44">
        <v>352</v>
      </c>
      <c r="Q65" s="44">
        <v>368</v>
      </c>
      <c r="R65" s="44">
        <v>384</v>
      </c>
      <c r="S65" s="44">
        <v>400</v>
      </c>
      <c r="T65" s="44">
        <v>416</v>
      </c>
      <c r="U65" s="44">
        <v>432</v>
      </c>
      <c r="V65" s="44">
        <v>448</v>
      </c>
      <c r="W65" s="44">
        <v>464</v>
      </c>
      <c r="X65" s="44">
        <v>480</v>
      </c>
      <c r="Y65" s="44">
        <v>496</v>
      </c>
      <c r="Z65" s="44">
        <v>512</v>
      </c>
      <c r="AA65" s="44">
        <v>528</v>
      </c>
      <c r="AB65" s="44">
        <v>544</v>
      </c>
      <c r="AC65" s="44">
        <v>560</v>
      </c>
      <c r="AD65" s="44">
        <v>576</v>
      </c>
      <c r="AE65" s="44">
        <v>592</v>
      </c>
      <c r="AF65" s="44">
        <v>608</v>
      </c>
      <c r="AG65" s="44">
        <v>624</v>
      </c>
      <c r="AH65" s="45">
        <v>640</v>
      </c>
    </row>
    <row r="66" spans="1:34" x14ac:dyDescent="0.25">
      <c r="A66" s="5" t="s">
        <v>39</v>
      </c>
      <c r="B66" s="6">
        <v>43.44801941145662</v>
      </c>
      <c r="C66" s="6">
        <v>46.083583732448588</v>
      </c>
      <c r="D66" s="6">
        <v>48.576362445873713</v>
      </c>
      <c r="E66" s="6">
        <v>50.947318745152607</v>
      </c>
      <c r="F66" s="6">
        <v>53.212738946303702</v>
      </c>
      <c r="G66" s="6">
        <v>55.385574701493852</v>
      </c>
      <c r="H66" s="6">
        <v>57.446605760242683</v>
      </c>
      <c r="I66" s="6">
        <v>59.507636818991507</v>
      </c>
      <c r="J66" s="6">
        <v>61.568667877740353</v>
      </c>
      <c r="K66" s="6">
        <v>63.629698936489177</v>
      </c>
      <c r="L66" s="6">
        <v>65.690729995238016</v>
      </c>
      <c r="M66" s="6">
        <v>67.657902255771702</v>
      </c>
      <c r="N66" s="6">
        <v>69.343498121659991</v>
      </c>
      <c r="O66" s="6">
        <v>71.029093987548293</v>
      </c>
      <c r="P66" s="6">
        <v>72.714689853436582</v>
      </c>
      <c r="Q66" s="6">
        <v>74.40028571932487</v>
      </c>
      <c r="R66" s="6">
        <v>76.085881585213158</v>
      </c>
      <c r="S66" s="6">
        <v>77.771477451101447</v>
      </c>
      <c r="T66" s="6">
        <v>79.262403216987963</v>
      </c>
      <c r="U66" s="6">
        <v>80.753328982874493</v>
      </c>
      <c r="V66" s="6">
        <v>82.244254748761008</v>
      </c>
      <c r="W66" s="6">
        <v>83.735180514647524</v>
      </c>
      <c r="X66" s="6">
        <v>85.226106280534054</v>
      </c>
      <c r="Y66" s="6">
        <v>86.71703204642057</v>
      </c>
      <c r="Z66" s="6">
        <v>88.095559004567974</v>
      </c>
      <c r="AA66" s="6">
        <v>89.436619693469012</v>
      </c>
      <c r="AB66" s="6">
        <v>90.77768038237005</v>
      </c>
      <c r="AC66" s="6">
        <v>92.118741071271089</v>
      </c>
      <c r="AD66" s="6">
        <v>93.459801760172127</v>
      </c>
      <c r="AE66" s="6">
        <v>94.800862449073179</v>
      </c>
      <c r="AF66" s="6">
        <v>96.073414187016027</v>
      </c>
      <c r="AG66" s="6">
        <v>97.329329115183839</v>
      </c>
      <c r="AH66" s="7">
        <v>98.569243166789178</v>
      </c>
    </row>
    <row r="67" spans="1:34" x14ac:dyDescent="0.25">
      <c r="A67" s="8" t="s">
        <v>40</v>
      </c>
      <c r="B67" s="9">
        <f>43.4480194114566 * $B$29 / 100</f>
        <v>43.448019411456599</v>
      </c>
      <c r="C67" s="9">
        <f>46.0835837324485 * $B$29 / 100</f>
        <v>46.083583732448503</v>
      </c>
      <c r="D67" s="9">
        <f>48.5763624458737 * $B$29 / 100</f>
        <v>48.576362445873698</v>
      </c>
      <c r="E67" s="9">
        <f>50.9473187451526 * $B$29 / 100</f>
        <v>50.9473187451526</v>
      </c>
      <c r="F67" s="9">
        <f>53.2127389463037 * $B$29 / 100</f>
        <v>53.212738946303695</v>
      </c>
      <c r="G67" s="9">
        <f>55.3855747014938 * $B$29 / 100</f>
        <v>55.385574701493809</v>
      </c>
      <c r="H67" s="9">
        <f>57.4466057602426 * $B$29 / 100</f>
        <v>57.446605760242598</v>
      </c>
      <c r="I67" s="9">
        <f>59.5076368189915 * $B$29 / 100</f>
        <v>59.507636818991507</v>
      </c>
      <c r="J67" s="9">
        <f>61.5686678777403 * $B$29 / 100</f>
        <v>61.568667877740296</v>
      </c>
      <c r="K67" s="9">
        <f>63.6296989364891 * $B$29 / 100</f>
        <v>63.629698936489106</v>
      </c>
      <c r="L67" s="9">
        <f>65.690729995238 * $B$29 / 100</f>
        <v>65.690729995238001</v>
      </c>
      <c r="M67" s="9">
        <f>67.6579022557717 * $B$29 / 100</f>
        <v>67.657902255771702</v>
      </c>
      <c r="N67" s="9">
        <f>69.3434981216599 * $B$29 / 100</f>
        <v>69.343498121659906</v>
      </c>
      <c r="O67" s="9">
        <f>71.0290939875483 * $B$29 / 100</f>
        <v>71.029093987548293</v>
      </c>
      <c r="P67" s="9">
        <f>72.7146898534365 * $B$29 / 100</f>
        <v>72.714689853436496</v>
      </c>
      <c r="Q67" s="9">
        <f>74.4002857193248 * $B$29 / 100</f>
        <v>74.400285719324799</v>
      </c>
      <c r="R67" s="9">
        <f>76.0858815852131 * $B$29 / 100</f>
        <v>76.085881585213102</v>
      </c>
      <c r="S67" s="9">
        <f>77.7714774511014 * $B$29 / 100</f>
        <v>77.771477451101404</v>
      </c>
      <c r="T67" s="9">
        <f>79.2624032169879 * $B$29 / 100</f>
        <v>79.262403216987906</v>
      </c>
      <c r="U67" s="9">
        <f>80.7533289828744 * $B$29 / 100</f>
        <v>80.753328982874393</v>
      </c>
      <c r="V67" s="9">
        <f>82.244254748761 * $B$29 / 100</f>
        <v>82.244254748760994</v>
      </c>
      <c r="W67" s="9">
        <f>83.7351805146475 * $B$29 / 100</f>
        <v>83.735180514647496</v>
      </c>
      <c r="X67" s="9">
        <f>85.226106280534 * $B$29 / 100</f>
        <v>85.226106280533998</v>
      </c>
      <c r="Y67" s="9">
        <f>86.7170320464205 * $B$29 / 100</f>
        <v>86.717032046420499</v>
      </c>
      <c r="Z67" s="9">
        <f>88.0955590045679 * $B$29 / 100</f>
        <v>88.095559004567889</v>
      </c>
      <c r="AA67" s="9">
        <f>89.436619693469 * $B$29 / 100</f>
        <v>89.436619693468998</v>
      </c>
      <c r="AB67" s="9">
        <f>90.77768038237 * $B$29 / 100</f>
        <v>90.777680382369994</v>
      </c>
      <c r="AC67" s="9">
        <f>92.118741071271 * $B$29 / 100</f>
        <v>92.118741071271003</v>
      </c>
      <c r="AD67" s="9">
        <f>93.4598017601721 * $B$29 / 100</f>
        <v>93.459801760172098</v>
      </c>
      <c r="AE67" s="9">
        <f>94.8008624490731 * $B$29 / 100</f>
        <v>94.800862449073108</v>
      </c>
      <c r="AF67" s="9">
        <f>96.073414187016 * $B$29 / 100</f>
        <v>96.073414187015999</v>
      </c>
      <c r="AG67" s="9">
        <f>97.3293291151838 * $B$29 / 100</f>
        <v>97.329329115183796</v>
      </c>
      <c r="AH67" s="10">
        <f>98.5692431667891 * $B$29 / 100</f>
        <v>98.569243166789093</v>
      </c>
    </row>
    <row r="70" spans="1:34" ht="28.9" customHeight="1" x14ac:dyDescent="0.5">
      <c r="A70" s="1" t="s">
        <v>43</v>
      </c>
      <c r="B70" s="1"/>
    </row>
    <row r="71" spans="1:34" x14ac:dyDescent="0.25">
      <c r="A71" s="43" t="s">
        <v>11</v>
      </c>
      <c r="B71" s="44">
        <v>128</v>
      </c>
      <c r="C71" s="44">
        <v>148</v>
      </c>
      <c r="D71" s="44">
        <v>168</v>
      </c>
      <c r="E71" s="44">
        <v>188</v>
      </c>
      <c r="F71" s="44">
        <v>208</v>
      </c>
      <c r="G71" s="44">
        <v>228</v>
      </c>
      <c r="H71" s="44">
        <v>248</v>
      </c>
      <c r="I71" s="44">
        <v>268</v>
      </c>
      <c r="J71" s="44">
        <v>288</v>
      </c>
      <c r="K71" s="44">
        <v>308</v>
      </c>
      <c r="L71" s="44">
        <v>328</v>
      </c>
      <c r="M71" s="44">
        <v>348</v>
      </c>
      <c r="N71" s="44">
        <v>368</v>
      </c>
      <c r="O71" s="44">
        <v>388</v>
      </c>
      <c r="P71" s="44">
        <v>408</v>
      </c>
      <c r="Q71" s="44">
        <v>428</v>
      </c>
      <c r="R71" s="44">
        <v>448</v>
      </c>
      <c r="S71" s="44">
        <v>468</v>
      </c>
      <c r="T71" s="44">
        <v>488</v>
      </c>
      <c r="U71" s="44">
        <v>508</v>
      </c>
      <c r="V71" s="44">
        <v>528</v>
      </c>
      <c r="W71" s="44">
        <v>548</v>
      </c>
      <c r="X71" s="44">
        <v>568</v>
      </c>
      <c r="Y71" s="44">
        <v>588</v>
      </c>
      <c r="Z71" s="44">
        <v>608</v>
      </c>
      <c r="AA71" s="44">
        <v>628</v>
      </c>
      <c r="AB71" s="44">
        <v>648</v>
      </c>
      <c r="AC71" s="44">
        <v>668</v>
      </c>
      <c r="AD71" s="44">
        <v>688</v>
      </c>
      <c r="AE71" s="44">
        <v>708</v>
      </c>
      <c r="AF71" s="44">
        <v>728</v>
      </c>
      <c r="AG71" s="44">
        <v>748</v>
      </c>
      <c r="AH71" s="45">
        <v>768</v>
      </c>
    </row>
    <row r="72" spans="1:34" x14ac:dyDescent="0.25">
      <c r="A72" s="5" t="s">
        <v>39</v>
      </c>
      <c r="B72" s="6">
        <v>43.44801941145662</v>
      </c>
      <c r="C72" s="6">
        <v>46.71924939826647</v>
      </c>
      <c r="D72" s="6">
        <v>49.775959437227662</v>
      </c>
      <c r="E72" s="6">
        <v>52.65552213638798</v>
      </c>
      <c r="F72" s="6">
        <v>55.385574701493852</v>
      </c>
      <c r="G72" s="6">
        <v>57.961863524929889</v>
      </c>
      <c r="H72" s="6">
        <v>60.538152348365927</v>
      </c>
      <c r="I72" s="6">
        <v>63.114441171801971</v>
      </c>
      <c r="J72" s="6">
        <v>65.690729995238016</v>
      </c>
      <c r="K72" s="6">
        <v>68.079301222243785</v>
      </c>
      <c r="L72" s="6">
        <v>70.186296054604142</v>
      </c>
      <c r="M72" s="6">
        <v>72.293290886964499</v>
      </c>
      <c r="N72" s="6">
        <v>74.40028571932487</v>
      </c>
      <c r="O72" s="6">
        <v>76.507280551685227</v>
      </c>
      <c r="P72" s="6">
        <v>78.516940334044705</v>
      </c>
      <c r="Q72" s="6">
        <v>80.380597541402864</v>
      </c>
      <c r="R72" s="6">
        <v>82.244254748761008</v>
      </c>
      <c r="S72" s="6">
        <v>84.107911956119153</v>
      </c>
      <c r="T72" s="6">
        <v>85.971569163477312</v>
      </c>
      <c r="U72" s="6">
        <v>87.760293832342725</v>
      </c>
      <c r="V72" s="6">
        <v>89.436619693469012</v>
      </c>
      <c r="W72" s="6">
        <v>91.112945554595314</v>
      </c>
      <c r="X72" s="6">
        <v>92.789271415721615</v>
      </c>
      <c r="Y72" s="6">
        <v>94.465597276847916</v>
      </c>
      <c r="Z72" s="6">
        <v>96.05872135712201</v>
      </c>
      <c r="AA72" s="6">
        <v>97.625851231417201</v>
      </c>
      <c r="AB72" s="6">
        <v>99.168219246653777</v>
      </c>
      <c r="AC72" s="6">
        <v>100.6869633490155</v>
      </c>
      <c r="AD72" s="6">
        <v>102.1831369079046</v>
      </c>
      <c r="AE72" s="6">
        <v>103.6577172632755</v>
      </c>
      <c r="AF72" s="6">
        <v>105.11161319343719</v>
      </c>
      <c r="AG72" s="6">
        <v>106.54567146543479</v>
      </c>
      <c r="AH72" s="7">
        <v>107.9606826021119</v>
      </c>
    </row>
    <row r="73" spans="1:34" x14ac:dyDescent="0.25">
      <c r="A73" s="8" t="s">
        <v>40</v>
      </c>
      <c r="B73" s="9">
        <f>43.4480194114566 * $B$29 / 100</f>
        <v>43.448019411456599</v>
      </c>
      <c r="C73" s="9">
        <f>46.7192493982664 * $B$29 / 100</f>
        <v>46.719249398266399</v>
      </c>
      <c r="D73" s="9">
        <f>49.7759594372276 * $B$29 / 100</f>
        <v>49.775959437227606</v>
      </c>
      <c r="E73" s="9">
        <f>52.6555221363879 * $B$29 / 100</f>
        <v>52.655522136387901</v>
      </c>
      <c r="F73" s="9">
        <f>55.3855747014938 * $B$29 / 100</f>
        <v>55.385574701493809</v>
      </c>
      <c r="G73" s="9">
        <f>57.9618635249298 * $B$29 / 100</f>
        <v>57.961863524929797</v>
      </c>
      <c r="H73" s="9">
        <f>60.5381523483659 * $B$29 / 100</f>
        <v>60.538152348365905</v>
      </c>
      <c r="I73" s="9">
        <f>63.1144411718019 * $B$29 / 100</f>
        <v>63.1144411718019</v>
      </c>
      <c r="J73" s="9">
        <f>65.690729995238 * $B$29 / 100</f>
        <v>65.690729995238001</v>
      </c>
      <c r="K73" s="9">
        <f>68.0793012222437 * $B$29 / 100</f>
        <v>68.0793012222437</v>
      </c>
      <c r="L73" s="9">
        <f>70.1862960546041 * $B$29 / 100</f>
        <v>70.186296054604099</v>
      </c>
      <c r="M73" s="9">
        <f>72.2932908869645 * $B$29 / 100</f>
        <v>72.293290886964499</v>
      </c>
      <c r="N73" s="9">
        <f>74.4002857193248 * $B$29 / 100</f>
        <v>74.400285719324799</v>
      </c>
      <c r="O73" s="9">
        <f>76.5072805516852 * $B$29 / 100</f>
        <v>76.507280551685199</v>
      </c>
      <c r="P73" s="9">
        <f>78.5169403340447 * $B$29 / 100</f>
        <v>78.516940334044705</v>
      </c>
      <c r="Q73" s="9">
        <f>80.3805975414028 * $B$29 / 100</f>
        <v>80.380597541402807</v>
      </c>
      <c r="R73" s="9">
        <f>82.244254748761 * $B$29 / 100</f>
        <v>82.244254748760994</v>
      </c>
      <c r="S73" s="9">
        <f>84.1079119561191 * $B$29 / 100</f>
        <v>84.107911956119096</v>
      </c>
      <c r="T73" s="9">
        <f>85.9715691634773 * $B$29 / 100</f>
        <v>85.971569163477312</v>
      </c>
      <c r="U73" s="9">
        <f>87.7602938323427 * $B$29 / 100</f>
        <v>87.760293832342711</v>
      </c>
      <c r="V73" s="9">
        <f>89.436619693469 * $B$29 / 100</f>
        <v>89.436619693468998</v>
      </c>
      <c r="W73" s="9">
        <f>91.1129455545953 * $B$29 / 100</f>
        <v>91.112945554595299</v>
      </c>
      <c r="X73" s="9">
        <f>92.7892714157216 * $B$29 / 100</f>
        <v>92.789271415721601</v>
      </c>
      <c r="Y73" s="9">
        <f>94.4655972768479 * $B$29 / 100</f>
        <v>94.465597276847888</v>
      </c>
      <c r="Z73" s="9">
        <f>96.058721357122 * $B$29 / 100</f>
        <v>96.058721357121996</v>
      </c>
      <c r="AA73" s="9">
        <f>97.6258512314172 * $B$29 / 100</f>
        <v>97.625851231417201</v>
      </c>
      <c r="AB73" s="9">
        <f>99.1682192466537 * $B$29 / 100</f>
        <v>99.168219246653692</v>
      </c>
      <c r="AC73" s="9">
        <f>100.686963349015 * $B$29 / 100</f>
        <v>100.686963349015</v>
      </c>
      <c r="AD73" s="9">
        <f>102.183136907904 * $B$29 / 100</f>
        <v>102.18313690790401</v>
      </c>
      <c r="AE73" s="9">
        <f>103.657717263275 * $B$29 / 100</f>
        <v>103.657717263275</v>
      </c>
      <c r="AF73" s="9">
        <f>105.111613193437 * $B$29 / 100</f>
        <v>105.11161319343699</v>
      </c>
      <c r="AG73" s="9">
        <f>106.545671465434 * $B$29 / 100</f>
        <v>106.54567146543398</v>
      </c>
      <c r="AH73" s="10">
        <f>107.960682602111 * $B$29 / 100</f>
        <v>107.96068260211101</v>
      </c>
    </row>
    <row r="76" spans="1:34" ht="28.9" customHeight="1" x14ac:dyDescent="0.5">
      <c r="A76" s="1" t="s">
        <v>18</v>
      </c>
      <c r="B76" s="1"/>
    </row>
    <row r="77" spans="1:34" x14ac:dyDescent="0.25">
      <c r="A77" s="43" t="s">
        <v>14</v>
      </c>
      <c r="B77" s="44">
        <v>-80</v>
      </c>
      <c r="C77" s="44">
        <v>-70</v>
      </c>
      <c r="D77" s="44">
        <v>-60</v>
      </c>
      <c r="E77" s="44">
        <v>-50</v>
      </c>
      <c r="F77" s="44">
        <v>-40</v>
      </c>
      <c r="G77" s="44">
        <v>-30</v>
      </c>
      <c r="H77" s="44">
        <v>-20</v>
      </c>
      <c r="I77" s="44">
        <v>-10</v>
      </c>
      <c r="J77" s="44">
        <v>0</v>
      </c>
      <c r="K77" s="44">
        <v>10</v>
      </c>
      <c r="L77" s="44">
        <v>20</v>
      </c>
      <c r="M77" s="44">
        <v>30</v>
      </c>
      <c r="N77" s="44">
        <v>40</v>
      </c>
      <c r="O77" s="44">
        <v>50</v>
      </c>
      <c r="P77" s="44">
        <v>60</v>
      </c>
      <c r="Q77" s="44">
        <v>70</v>
      </c>
      <c r="R77" s="45">
        <v>80</v>
      </c>
    </row>
    <row r="78" spans="1:34" x14ac:dyDescent="0.25">
      <c r="A78" s="5" t="s">
        <v>39</v>
      </c>
      <c r="B78" s="6">
        <v>69.343498121659991</v>
      </c>
      <c r="C78" s="6">
        <v>70.396995537840183</v>
      </c>
      <c r="D78" s="6">
        <v>71.450492954020362</v>
      </c>
      <c r="E78" s="6">
        <v>72.50399037020054</v>
      </c>
      <c r="F78" s="6">
        <v>73.557487786380719</v>
      </c>
      <c r="G78" s="6">
        <v>74.610985202560897</v>
      </c>
      <c r="H78" s="6">
        <v>75.66448261874109</v>
      </c>
      <c r="I78" s="6">
        <v>76.717980034921268</v>
      </c>
      <c r="J78" s="6">
        <v>77.771477451101447</v>
      </c>
      <c r="K78" s="6">
        <v>78.703306054780526</v>
      </c>
      <c r="L78" s="6">
        <v>79.635134658459592</v>
      </c>
      <c r="M78" s="6">
        <v>80.566963262138671</v>
      </c>
      <c r="N78" s="6">
        <v>81.498791865817751</v>
      </c>
      <c r="O78" s="6">
        <v>82.43062046949683</v>
      </c>
      <c r="P78" s="6">
        <v>83.362449073175895</v>
      </c>
      <c r="Q78" s="6">
        <v>84.294277676854975</v>
      </c>
      <c r="R78" s="7">
        <v>85.226106280534054</v>
      </c>
    </row>
    <row r="79" spans="1:34" x14ac:dyDescent="0.25">
      <c r="A79" s="8" t="s">
        <v>40</v>
      </c>
      <c r="B79" s="9">
        <f>69.3434981216599 * $B$29 / 100</f>
        <v>69.343498121659906</v>
      </c>
      <c r="C79" s="9">
        <f>70.3969955378401 * $B$29 / 100</f>
        <v>70.396995537840098</v>
      </c>
      <c r="D79" s="9">
        <f>71.4504929540203 * $B$29 / 100</f>
        <v>71.450492954020305</v>
      </c>
      <c r="E79" s="9">
        <f>72.5039903702005 * $B$29 / 100</f>
        <v>72.503990370200498</v>
      </c>
      <c r="F79" s="9">
        <f>73.5574877863807 * $B$29 / 100</f>
        <v>73.557487786380705</v>
      </c>
      <c r="G79" s="9">
        <f>74.6109852025609 * $B$29 / 100</f>
        <v>74.610985202560897</v>
      </c>
      <c r="H79" s="9">
        <f>75.664482618741 * $B$29 / 100</f>
        <v>75.664482618741005</v>
      </c>
      <c r="I79" s="9">
        <f>76.7179800349212 * $B$29 / 100</f>
        <v>76.717980034921197</v>
      </c>
      <c r="J79" s="9">
        <f>77.7714774511014 * $B$29 / 100</f>
        <v>77.771477451101404</v>
      </c>
      <c r="K79" s="9">
        <f>78.7033060547805 * $B$29 / 100</f>
        <v>78.703306054780498</v>
      </c>
      <c r="L79" s="9">
        <f>79.6351346584595 * $B$29 / 100</f>
        <v>79.635134658459506</v>
      </c>
      <c r="M79" s="9">
        <f>80.5669632621386 * $B$29 / 100</f>
        <v>80.5669632621386</v>
      </c>
      <c r="N79" s="9">
        <f>81.4987918658177 * $B$29 / 100</f>
        <v>81.498791865817694</v>
      </c>
      <c r="O79" s="9">
        <f>82.4306204694968 * $B$29 / 100</f>
        <v>82.430620469496802</v>
      </c>
      <c r="P79" s="9">
        <f>83.3624490731759 * $B$29 / 100</f>
        <v>83.36244907317591</v>
      </c>
      <c r="Q79" s="9">
        <f>84.2942776768549 * $B$29 / 100</f>
        <v>84.294277676854904</v>
      </c>
      <c r="R79" s="10">
        <f>85.226106280534 * $B$29 / 100</f>
        <v>85.226106280533998</v>
      </c>
    </row>
  </sheetData>
  <sheetProtection algorithmName="SHA-512" hashValue="9liA5fX8eSYSyFZuZoOY9J1sBMafiATVVcNox7b7czF//VoD1ijAlk5v+sRABdLOM83TWnp9J8osi/c/bLB/7A==" saltValue="C0jKMNaRojQ3RCeNnYb4vQ==" spinCount="100000" sheet="1" objects="1" scenarios="1"/>
  <protectedRanges>
    <protectedRange sqref="B29:B31" name="Range1"/>
  </protectedRange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Offset</vt:lpstr>
      <vt:lpstr>Short Pulse Adder</vt:lpstr>
      <vt:lpstr>Minimum Pulse Width</vt:lpstr>
      <vt:lpstr>Flow Rate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Steven Gerakelis</cp:lastModifiedBy>
  <dcterms:created xsi:type="dcterms:W3CDTF">2022-05-20T03:40:28Z</dcterms:created>
  <dcterms:modified xsi:type="dcterms:W3CDTF">2022-05-23T00:03:05Z</dcterms:modified>
</cp:coreProperties>
</file>