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950S\"/>
    </mc:Choice>
  </mc:AlternateContent>
  <xr:revisionPtr revIDLastSave="0" documentId="8_{818E0C0B-5466-4FF9-80EC-D7ADBDC39B08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SCT Stock 20...70psi" sheetId="1" r:id="rId1"/>
    <sheet name="SCT Stock 40...70psi" sheetId="2" r:id="rId2"/>
    <sheet name="SCT Stock 55.1...85psi" sheetId="3" r:id="rId3"/>
    <sheet name="SCT Return" sheetId="4" r:id="rId4"/>
    <sheet name="HP Tuners Stock 20...70psi" sheetId="5" r:id="rId5"/>
    <sheet name="HP Tuners Stock 40...70psi" sheetId="6" r:id="rId6"/>
    <sheet name="HP Tuners Stock 55.1...85psi" sheetId="7" r:id="rId7"/>
    <sheet name="HP Tuners Return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0" i="8" l="1"/>
  <c r="B139" i="8"/>
  <c r="B138" i="8"/>
  <c r="B137" i="8"/>
  <c r="B136" i="8"/>
  <c r="B135" i="8"/>
  <c r="B134" i="8"/>
  <c r="B133" i="8"/>
  <c r="B132" i="8"/>
  <c r="B131" i="8"/>
  <c r="B130" i="8"/>
  <c r="B129" i="8"/>
  <c r="D113" i="8"/>
  <c r="B113" i="8"/>
  <c r="D112" i="8"/>
  <c r="B112" i="8"/>
  <c r="D111" i="8"/>
  <c r="B111" i="8"/>
  <c r="D110" i="8"/>
  <c r="B110" i="8"/>
  <c r="B82" i="7"/>
  <c r="B81" i="7"/>
  <c r="B80" i="7"/>
  <c r="B79" i="7"/>
  <c r="B78" i="7"/>
  <c r="B77" i="7"/>
  <c r="B76" i="7"/>
  <c r="B75" i="7"/>
  <c r="B74" i="7"/>
  <c r="B73" i="7"/>
  <c r="B72" i="7"/>
  <c r="B71" i="7"/>
  <c r="D56" i="7"/>
  <c r="B56" i="7"/>
  <c r="D55" i="7"/>
  <c r="B55" i="7"/>
  <c r="D54" i="7"/>
  <c r="B54" i="7"/>
  <c r="D53" i="7"/>
  <c r="B53" i="7"/>
  <c r="B82" i="6"/>
  <c r="B81" i="6"/>
  <c r="B80" i="6"/>
  <c r="B79" i="6"/>
  <c r="B78" i="6"/>
  <c r="B77" i="6"/>
  <c r="B76" i="6"/>
  <c r="B75" i="6"/>
  <c r="B74" i="6"/>
  <c r="B73" i="6"/>
  <c r="B72" i="6"/>
  <c r="B71" i="6"/>
  <c r="D56" i="6"/>
  <c r="B56" i="6"/>
  <c r="D55" i="6"/>
  <c r="B55" i="6"/>
  <c r="D54" i="6"/>
  <c r="B54" i="6"/>
  <c r="D53" i="6"/>
  <c r="B53" i="6"/>
  <c r="B82" i="5"/>
  <c r="B81" i="5"/>
  <c r="B80" i="5"/>
  <c r="B79" i="5"/>
  <c r="B78" i="5"/>
  <c r="B77" i="5"/>
  <c r="B76" i="5"/>
  <c r="B75" i="5"/>
  <c r="B74" i="5"/>
  <c r="B73" i="5"/>
  <c r="B72" i="5"/>
  <c r="B71" i="5"/>
  <c r="D56" i="5"/>
  <c r="B56" i="5"/>
  <c r="D55" i="5"/>
  <c r="B55" i="5"/>
  <c r="D54" i="5"/>
  <c r="B54" i="5"/>
  <c r="D53" i="5"/>
  <c r="B53" i="5"/>
  <c r="B140" i="4"/>
  <c r="B139" i="4"/>
  <c r="B138" i="4"/>
  <c r="B137" i="4"/>
  <c r="B136" i="4"/>
  <c r="B135" i="4"/>
  <c r="B134" i="4"/>
  <c r="B133" i="4"/>
  <c r="B132" i="4"/>
  <c r="B131" i="4"/>
  <c r="B130" i="4"/>
  <c r="B129" i="4"/>
  <c r="D113" i="4"/>
  <c r="B113" i="4"/>
  <c r="D112" i="4"/>
  <c r="B112" i="4"/>
  <c r="D111" i="4"/>
  <c r="B111" i="4"/>
  <c r="D110" i="4"/>
  <c r="B110" i="4"/>
  <c r="B82" i="3"/>
  <c r="B81" i="3"/>
  <c r="B80" i="3"/>
  <c r="B79" i="3"/>
  <c r="B78" i="3"/>
  <c r="B77" i="3"/>
  <c r="B76" i="3"/>
  <c r="B75" i="3"/>
  <c r="B74" i="3"/>
  <c r="B73" i="3"/>
  <c r="B72" i="3"/>
  <c r="B71" i="3"/>
  <c r="D56" i="3"/>
  <c r="B56" i="3"/>
  <c r="D55" i="3"/>
  <c r="B55" i="3"/>
  <c r="D54" i="3"/>
  <c r="B54" i="3"/>
  <c r="D53" i="3"/>
  <c r="B53" i="3"/>
  <c r="B82" i="2"/>
  <c r="B81" i="2"/>
  <c r="B80" i="2"/>
  <c r="B79" i="2"/>
  <c r="B78" i="2"/>
  <c r="B77" i="2"/>
  <c r="B76" i="2"/>
  <c r="B75" i="2"/>
  <c r="B74" i="2"/>
  <c r="B73" i="2"/>
  <c r="B72" i="2"/>
  <c r="B71" i="2"/>
  <c r="D56" i="2"/>
  <c r="B56" i="2"/>
  <c r="D55" i="2"/>
  <c r="B55" i="2"/>
  <c r="D54" i="2"/>
  <c r="B54" i="2"/>
  <c r="D53" i="2"/>
  <c r="B53" i="2"/>
  <c r="B82" i="1"/>
  <c r="B81" i="1"/>
  <c r="B80" i="1"/>
  <c r="B79" i="1"/>
  <c r="B78" i="1"/>
  <c r="B77" i="1"/>
  <c r="B76" i="1"/>
  <c r="B75" i="1"/>
  <c r="B74" i="1"/>
  <c r="B73" i="1"/>
  <c r="B72" i="1"/>
  <c r="B71" i="1"/>
  <c r="D56" i="1"/>
  <c r="B56" i="1"/>
  <c r="D55" i="1"/>
  <c r="B55" i="1"/>
  <c r="D54" i="1"/>
  <c r="B54" i="1"/>
  <c r="D53" i="1"/>
  <c r="B53" i="1"/>
</calcChain>
</file>

<file path=xl/sharedStrings.xml><?xml version="1.0" encoding="utf-8"?>
<sst xmlns="http://schemas.openxmlformats.org/spreadsheetml/2006/main" count="466" uniqueCount="52">
  <si>
    <t>Injector Type:</t>
  </si>
  <si>
    <t>Matched Set:</t>
  </si>
  <si>
    <t>None selected</t>
  </si>
  <si>
    <t>Report Date:</t>
  </si>
  <si>
    <t>24/10/2022</t>
  </si>
  <si>
    <t>(c) Injectors Online Pty Ltd ATF Injectors Online Trust 2020</t>
  </si>
  <si>
    <t>Reference Voltage:</t>
  </si>
  <si>
    <t>V</t>
  </si>
  <si>
    <t>Reference Pressure:</t>
  </si>
  <si>
    <t>psi</t>
  </si>
  <si>
    <t>Fuel Density</t>
  </si>
  <si>
    <t>kg/L</t>
  </si>
  <si>
    <t>Edit to update</t>
  </si>
  <si>
    <t>Breakpoint CC flowed [cc/cycle]</t>
  </si>
  <si>
    <t>Voltage [V]</t>
  </si>
  <si>
    <t>Differential Pressure [psi]</t>
  </si>
  <si>
    <t>Minimum Pulse Width [s]</t>
  </si>
  <si>
    <t>Slope Scalars</t>
  </si>
  <si>
    <t>Metric</t>
  </si>
  <si>
    <t>Imperial</t>
  </si>
  <si>
    <t>Breakpoint</t>
  </si>
  <si>
    <t>mg/cycle</t>
  </si>
  <si>
    <t>lb/cycle</t>
  </si>
  <si>
    <t>High Flow Slope</t>
  </si>
  <si>
    <t>g/sec</t>
  </si>
  <si>
    <t>lb/sec</t>
  </si>
  <si>
    <t>Low Flow Slope</t>
  </si>
  <si>
    <t>Minimum Pulse Width</t>
  </si>
  <si>
    <t>sec</t>
  </si>
  <si>
    <t>High Flow Offsets at Pressure [ms]</t>
  </si>
  <si>
    <t>Injector Comp Batt Volt Offset</t>
  </si>
  <si>
    <t>Offset [s]</t>
  </si>
  <si>
    <t>Low Slope Multiplier</t>
  </si>
  <si>
    <t>Multiplier</t>
  </si>
  <si>
    <t>High Slope Multiplier</t>
  </si>
  <si>
    <t>Breakpoint Multiplier</t>
  </si>
  <si>
    <t>Offset Multiplier</t>
  </si>
  <si>
    <t>Differential Fuel Pressure</t>
  </si>
  <si>
    <t>Edit to update. Range 20 to 70</t>
  </si>
  <si>
    <t>Low Flow Offset [ms]</t>
  </si>
  <si>
    <t>Low Flow Slope [cc/min]</t>
  </si>
  <si>
    <t>High Flow Offset [ms]</t>
  </si>
  <si>
    <t>High Flow Slope [cc/min]</t>
  </si>
  <si>
    <t>Knee Offset [ms]</t>
  </si>
  <si>
    <t>For return style fuel systems, set all values in the following tables to 1.</t>
  </si>
  <si>
    <t>FNPW_Offset (Battery Offset)</t>
  </si>
  <si>
    <t>FNPW_LSCOMP (Low Flow Slope)</t>
  </si>
  <si>
    <t>FNPW_HSCOMP (High Flow Slope)</t>
  </si>
  <si>
    <t>FNPW_BKCOMP (Knee Flow Rate)</t>
  </si>
  <si>
    <t>Offset Multiplier (High Flow Offset)</t>
  </si>
  <si>
    <t>HP950S Ford</t>
  </si>
  <si>
    <t>HP950S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</si>
</sst>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###"/>
    <numFmt numFmtId="166" formatCode="0.00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64" fontId="2" fillId="2" borderId="3" xfId="0" applyNumberFormat="1" applyFont="1" applyFill="1" applyBorder="1"/>
    <xf numFmtId="164" fontId="2" fillId="2" borderId="10" xfId="0" applyNumberFormat="1" applyFont="1" applyFill="1" applyBorder="1"/>
    <xf numFmtId="164" fontId="2" fillId="2" borderId="11" xfId="0" applyNumberFormat="1" applyFont="1" applyFill="1" applyBorder="1"/>
    <xf numFmtId="166" fontId="0" fillId="3" borderId="5" xfId="0" applyNumberFormat="1" applyFill="1" applyBorder="1"/>
    <xf numFmtId="166" fontId="0" fillId="3" borderId="8" xfId="0" applyNumberFormat="1" applyFill="1" applyBorder="1"/>
    <xf numFmtId="164" fontId="2" fillId="2" borderId="12" xfId="0" applyNumberFormat="1" applyFont="1" applyFill="1" applyBorder="1"/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166" fontId="0" fillId="3" borderId="0" xfId="0" applyNumberFormat="1" applyFill="1"/>
    <xf numFmtId="166" fontId="0" fillId="3" borderId="7" xfId="0" applyNumberFormat="1" applyFill="1" applyBorder="1"/>
    <xf numFmtId="164" fontId="2" fillId="2" borderId="2" xfId="0" applyNumberFormat="1" applyFont="1" applyFill="1" applyBorder="1"/>
    <xf numFmtId="164" fontId="2" fillId="2" borderId="15" xfId="0" applyNumberFormat="1" applyFont="1" applyFill="1" applyBorder="1"/>
    <xf numFmtId="165" fontId="2" fillId="4" borderId="9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775172B-E0BE-4936-8176-091F7DB52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A7B89F-DF22-42F1-B9DE-2DC6577C8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1986D45-66F4-45C5-A26F-AC0AEBBCE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01E439-AB5E-4F43-A71B-44A5EF709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501B00-01A5-4544-9E00-1A1A59385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D3E212-4ACD-415B-9702-5AE631F54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63E9F9-437B-41EC-97FF-933AEB255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485775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AFB045-8FB4-4FA1-8687-11C8A03BB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M119"/>
  <sheetViews>
    <sheetView workbookViewId="0">
      <selection activeCell="B14" sqref="B14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50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0</v>
      </c>
      <c r="B17" s="6" t="s">
        <v>51</v>
      </c>
      <c r="C17" s="6"/>
      <c r="D17" s="7"/>
    </row>
    <row r="18" spans="1:7" x14ac:dyDescent="0.25">
      <c r="A18" s="5" t="s">
        <v>1</v>
      </c>
      <c r="B18" s="6" t="s">
        <v>2</v>
      </c>
      <c r="C18" s="6"/>
      <c r="D18" s="7"/>
    </row>
    <row r="19" spans="1:7" x14ac:dyDescent="0.25">
      <c r="A19" s="5" t="s">
        <v>3</v>
      </c>
      <c r="B19" s="6" t="s">
        <v>4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5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6</v>
      </c>
      <c r="B24" s="13">
        <v>14</v>
      </c>
      <c r="C24" s="13" t="s">
        <v>7</v>
      </c>
      <c r="D24" s="14"/>
    </row>
    <row r="25" spans="1:7" x14ac:dyDescent="0.25">
      <c r="A25" s="5" t="s">
        <v>8</v>
      </c>
      <c r="B25" s="13">
        <v>43.511299999999999</v>
      </c>
      <c r="C25" s="13" t="s">
        <v>9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10</v>
      </c>
      <c r="B29" s="30">
        <v>0.71</v>
      </c>
      <c r="C29" s="17" t="s">
        <v>11</v>
      </c>
      <c r="D29" s="17" t="s">
        <v>12</v>
      </c>
      <c r="E29" s="17"/>
      <c r="F29" s="17"/>
      <c r="G29" s="17"/>
    </row>
    <row r="31" spans="1:7" ht="31.5" hidden="1" x14ac:dyDescent="0.5">
      <c r="A31" s="1" t="s">
        <v>13</v>
      </c>
      <c r="B31" s="1"/>
    </row>
    <row r="32" spans="1:7" hidden="1" x14ac:dyDescent="0.25">
      <c r="A32" s="2"/>
      <c r="B32" s="18" t="s">
        <v>14</v>
      </c>
    </row>
    <row r="33" spans="1:2" hidden="1" x14ac:dyDescent="0.25">
      <c r="A33" s="19" t="s">
        <v>15</v>
      </c>
      <c r="B33" s="20">
        <v>14</v>
      </c>
    </row>
    <row r="34" spans="1:2" hidden="1" x14ac:dyDescent="0.25">
      <c r="A34" s="5">
        <v>20</v>
      </c>
      <c r="B34" s="7">
        <v>3.3787952981250498E-3</v>
      </c>
    </row>
    <row r="35" spans="1:2" hidden="1" x14ac:dyDescent="0.25">
      <c r="A35" s="5">
        <v>30</v>
      </c>
      <c r="B35" s="7">
        <v>4.3865362949344709E-3</v>
      </c>
    </row>
    <row r="36" spans="1:2" hidden="1" x14ac:dyDescent="0.25">
      <c r="A36" s="5">
        <v>40</v>
      </c>
      <c r="B36" s="7">
        <v>5.2048629349838206E-3</v>
      </c>
    </row>
    <row r="37" spans="1:2" hidden="1" x14ac:dyDescent="0.25">
      <c r="A37" s="5">
        <v>50</v>
      </c>
      <c r="B37" s="7">
        <v>5.8899961816432818E-3</v>
      </c>
    </row>
    <row r="38" spans="1:2" hidden="1" x14ac:dyDescent="0.25">
      <c r="A38" s="5">
        <v>60.000000000000007</v>
      </c>
      <c r="B38" s="7">
        <v>6.4742597975573678E-3</v>
      </c>
    </row>
    <row r="39" spans="1:2" hidden="1" x14ac:dyDescent="0.25">
      <c r="A39" s="8">
        <v>70</v>
      </c>
      <c r="B39" s="10">
        <v>6.9422788449478674E-3</v>
      </c>
    </row>
    <row r="40" spans="1:2" hidden="1" x14ac:dyDescent="0.25"/>
    <row r="41" spans="1:2" ht="31.5" hidden="1" x14ac:dyDescent="0.5">
      <c r="A41" s="1" t="s">
        <v>16</v>
      </c>
      <c r="B41" s="1"/>
    </row>
    <row r="42" spans="1:2" hidden="1" x14ac:dyDescent="0.25">
      <c r="A42" s="2"/>
      <c r="B42" s="18" t="s">
        <v>14</v>
      </c>
    </row>
    <row r="43" spans="1:2" hidden="1" x14ac:dyDescent="0.25">
      <c r="A43" s="19" t="s">
        <v>15</v>
      </c>
      <c r="B43" s="20">
        <v>14</v>
      </c>
    </row>
    <row r="44" spans="1:2" hidden="1" x14ac:dyDescent="0.25">
      <c r="A44" s="5">
        <v>20</v>
      </c>
      <c r="B44" s="21">
        <v>2.1585661075457129E-4</v>
      </c>
    </row>
    <row r="45" spans="1:2" hidden="1" x14ac:dyDescent="0.25">
      <c r="A45" s="5">
        <v>30</v>
      </c>
      <c r="B45" s="21">
        <v>2.123025229048494E-4</v>
      </c>
    </row>
    <row r="46" spans="1:2" hidden="1" x14ac:dyDescent="0.25">
      <c r="A46" s="5">
        <v>40</v>
      </c>
      <c r="B46" s="21">
        <v>2.079635391129088E-4</v>
      </c>
    </row>
    <row r="47" spans="1:2" hidden="1" x14ac:dyDescent="0.25">
      <c r="A47" s="5">
        <v>50</v>
      </c>
      <c r="B47" s="21">
        <v>2.0273909591364011E-4</v>
      </c>
    </row>
    <row r="48" spans="1:2" hidden="1" x14ac:dyDescent="0.25">
      <c r="A48" s="5">
        <v>60.000000000000007</v>
      </c>
      <c r="B48" s="21">
        <v>1.967868777392239E-4</v>
      </c>
    </row>
    <row r="49" spans="1:13" hidden="1" x14ac:dyDescent="0.25">
      <c r="A49" s="8">
        <v>70</v>
      </c>
      <c r="B49" s="22">
        <v>1.8983076233181379E-4</v>
      </c>
    </row>
    <row r="50" spans="1:13" hidden="1" x14ac:dyDescent="0.25"/>
    <row r="51" spans="1:13" ht="28.9" customHeight="1" x14ac:dyDescent="0.5">
      <c r="A51" s="1" t="s">
        <v>17</v>
      </c>
      <c r="B51" s="1"/>
    </row>
    <row r="52" spans="1:13" x14ac:dyDescent="0.25">
      <c r="A52" s="23"/>
      <c r="B52" s="24" t="s">
        <v>18</v>
      </c>
      <c r="C52" s="24"/>
      <c r="D52" s="24" t="s">
        <v>19</v>
      </c>
      <c r="E52" s="25"/>
    </row>
    <row r="53" spans="1:13" x14ac:dyDescent="0.25">
      <c r="A53" s="5" t="s">
        <v>20</v>
      </c>
      <c r="B53" s="26">
        <f>1000 * (0.00544543377188335)*B29</f>
        <v>3.8662579780371789</v>
      </c>
      <c r="C53" s="26" t="s">
        <v>21</v>
      </c>
      <c r="D53" s="26">
        <f>1000 * 0.00544543377188335*B29 / 453592</f>
        <v>8.5236467531111185E-6</v>
      </c>
      <c r="E53" s="21" t="s">
        <v>22</v>
      </c>
    </row>
    <row r="54" spans="1:13" x14ac:dyDescent="0.25">
      <c r="A54" s="5" t="s">
        <v>23</v>
      </c>
      <c r="B54" s="26">
        <f>(893.36494087795)*B29 / 60</f>
        <v>10.571485133722407</v>
      </c>
      <c r="C54" s="26" t="s">
        <v>24</v>
      </c>
      <c r="D54" s="26">
        <f>(893.36494087795)*B29 * 0.00220462 / 60</f>
        <v>2.3306107555507095E-2</v>
      </c>
      <c r="E54" s="21" t="s">
        <v>25</v>
      </c>
    </row>
    <row r="55" spans="1:13" x14ac:dyDescent="0.25">
      <c r="A55" s="5" t="s">
        <v>26</v>
      </c>
      <c r="B55" s="26">
        <f>(2043.39062246306)*B29 / 60</f>
        <v>24.180122365812874</v>
      </c>
      <c r="C55" s="26" t="s">
        <v>24</v>
      </c>
      <c r="D55" s="26">
        <f>(2043.39062246306)*B29 * 0.00220462 / 60</f>
        <v>5.3307981370118385E-2</v>
      </c>
      <c r="E55" s="21" t="s">
        <v>25</v>
      </c>
    </row>
    <row r="56" spans="1:13" x14ac:dyDescent="0.25">
      <c r="A56" s="8" t="s">
        <v>27</v>
      </c>
      <c r="B56" s="27">
        <f>0.000206129080372349</f>
        <v>2.0612908037234901E-4</v>
      </c>
      <c r="C56" s="27" t="s">
        <v>28</v>
      </c>
      <c r="D56" s="27">
        <f>0.000206129080372349</f>
        <v>2.0612908037234901E-4</v>
      </c>
      <c r="E56" s="22" t="s">
        <v>28</v>
      </c>
    </row>
    <row r="59" spans="1:13" ht="31.5" hidden="1" x14ac:dyDescent="0.5">
      <c r="A59" s="1" t="s">
        <v>29</v>
      </c>
      <c r="B59" s="1"/>
    </row>
    <row r="60" spans="1:13" hidden="1" x14ac:dyDescent="0.25">
      <c r="A60" s="2"/>
      <c r="B60" s="28" t="s">
        <v>14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15</v>
      </c>
      <c r="B61" s="29">
        <v>15</v>
      </c>
      <c r="C61" s="29">
        <v>14.5</v>
      </c>
      <c r="D61" s="29">
        <v>14</v>
      </c>
      <c r="E61" s="29">
        <v>13.5</v>
      </c>
      <c r="F61" s="29">
        <v>13</v>
      </c>
      <c r="G61" s="29">
        <v>12</v>
      </c>
      <c r="H61" s="29">
        <v>11</v>
      </c>
      <c r="I61" s="29">
        <v>10</v>
      </c>
      <c r="J61" s="29">
        <v>9</v>
      </c>
      <c r="K61" s="29">
        <v>8</v>
      </c>
      <c r="L61" s="29">
        <v>7</v>
      </c>
      <c r="M61" s="20">
        <v>6</v>
      </c>
    </row>
    <row r="62" spans="1:13" hidden="1" x14ac:dyDescent="0.25">
      <c r="A62" s="5">
        <v>20</v>
      </c>
      <c r="B62" s="26">
        <v>0.84344966206834981</v>
      </c>
      <c r="C62" s="26">
        <v>0.88323357607387964</v>
      </c>
      <c r="D62" s="26">
        <v>0.92445610531996592</v>
      </c>
      <c r="E62" s="26">
        <v>0.96786442335282152</v>
      </c>
      <c r="F62" s="26">
        <v>1.0143664002291091</v>
      </c>
      <c r="G62" s="26">
        <v>1.121086293290773</v>
      </c>
      <c r="H62" s="26">
        <v>1.2550926751668989</v>
      </c>
      <c r="I62" s="26">
        <v>1.42943358068639</v>
      </c>
      <c r="J62" s="26">
        <v>1.6597281888451241</v>
      </c>
      <c r="K62" s="26">
        <v>1.9641668228059319</v>
      </c>
      <c r="L62" s="26">
        <v>2.363510949898616</v>
      </c>
      <c r="M62" s="21">
        <v>2.8810931816199421</v>
      </c>
    </row>
    <row r="63" spans="1:13" hidden="1" x14ac:dyDescent="0.25">
      <c r="A63" s="5">
        <v>30</v>
      </c>
      <c r="B63" s="26">
        <v>0.87542121767901293</v>
      </c>
      <c r="C63" s="26">
        <v>0.91272170196266666</v>
      </c>
      <c r="D63" s="26">
        <v>0.95233160070671485</v>
      </c>
      <c r="E63" s="26">
        <v>0.99518802108095528</v>
      </c>
      <c r="F63" s="26">
        <v>1.042388766765626</v>
      </c>
      <c r="G63" s="26">
        <v>1.15501793133938</v>
      </c>
      <c r="H63" s="26">
        <v>1.3022154540785571</v>
      </c>
      <c r="I63" s="26">
        <v>1.4985488388007</v>
      </c>
      <c r="J63" s="26">
        <v>1.76115673349033</v>
      </c>
      <c r="K63" s="26">
        <v>2.1097489302989172</v>
      </c>
      <c r="L63" s="26">
        <v>2.5666063655449061</v>
      </c>
      <c r="M63" s="21">
        <v>3.156581119713699</v>
      </c>
    </row>
    <row r="64" spans="1:13" hidden="1" x14ac:dyDescent="0.25">
      <c r="A64" s="5">
        <v>40</v>
      </c>
      <c r="B64" s="26">
        <v>0.90802156826300617</v>
      </c>
      <c r="C64" s="26">
        <v>0.94343954214117931</v>
      </c>
      <c r="D64" s="26">
        <v>0.982327635935628</v>
      </c>
      <c r="E64" s="26">
        <v>1.025812890439735</v>
      </c>
      <c r="F64" s="26">
        <v>1.075183042957309</v>
      </c>
      <c r="G64" s="26">
        <v>1.1975324738003039</v>
      </c>
      <c r="H64" s="26">
        <v>1.3628917571038459</v>
      </c>
      <c r="I64" s="26">
        <v>1.5873478656741189</v>
      </c>
      <c r="J64" s="26">
        <v>1.889558916484277</v>
      </c>
      <c r="K64" s="26">
        <v>2.2907541706744379</v>
      </c>
      <c r="L64" s="26">
        <v>2.8147340335516842</v>
      </c>
      <c r="M64" s="21">
        <v>3.4878700545900601</v>
      </c>
    </row>
    <row r="65" spans="1:13" hidden="1" x14ac:dyDescent="0.25">
      <c r="A65" s="5">
        <v>50</v>
      </c>
      <c r="B65" s="26">
        <v>0.94333555773502908</v>
      </c>
      <c r="C65" s="26">
        <v>0.97800139625330984</v>
      </c>
      <c r="D65" s="26">
        <v>1.0175068647240559</v>
      </c>
      <c r="E65" s="26">
        <v>1.063168937564229</v>
      </c>
      <c r="F65" s="26">
        <v>1.1164652857012169</v>
      </c>
      <c r="G65" s="26">
        <v>1.2526749741274099</v>
      </c>
      <c r="H65" s="26">
        <v>1.441171227630508</v>
      </c>
      <c r="I65" s="26">
        <v>1.6995604880053361</v>
      </c>
      <c r="J65" s="26">
        <v>2.0480203412136899</v>
      </c>
      <c r="K65" s="26">
        <v>2.509299517384326</v>
      </c>
      <c r="L65" s="26">
        <v>3.10871789081297</v>
      </c>
      <c r="M65" s="21">
        <v>3.8741664799623039</v>
      </c>
    </row>
    <row r="66" spans="1:13" hidden="1" x14ac:dyDescent="0.25">
      <c r="A66" s="5">
        <v>60.000000000000007</v>
      </c>
      <c r="B66" s="26">
        <v>0.98235088024958761</v>
      </c>
      <c r="C66" s="26">
        <v>1.0174354384708819</v>
      </c>
      <c r="D66" s="26">
        <v>1.058906015529995</v>
      </c>
      <c r="E66" s="26">
        <v>1.108269519467465</v>
      </c>
      <c r="F66" s="26">
        <v>1.1671935548342649</v>
      </c>
      <c r="G66" s="26">
        <v>1.3211971206119479</v>
      </c>
      <c r="H66" s="26">
        <v>1.537471479479549</v>
      </c>
      <c r="I66" s="26">
        <v>1.8351425422205401</v>
      </c>
      <c r="J66" s="26">
        <v>2.2359073637853539</v>
      </c>
      <c r="K66" s="26">
        <v>2.7640341432913891</v>
      </c>
      <c r="L66" s="26">
        <v>3.4463622240230118</v>
      </c>
      <c r="M66" s="21">
        <v>4.3123020934315468</v>
      </c>
    </row>
    <row r="67" spans="1:13" hidden="1" x14ac:dyDescent="0.25">
      <c r="A67" s="8">
        <v>70</v>
      </c>
      <c r="B67" s="27">
        <v>1.0303859047096871</v>
      </c>
      <c r="C67" s="27">
        <v>1.068147622376973</v>
      </c>
      <c r="D67" s="27">
        <v>1.1140997282723211</v>
      </c>
      <c r="E67" s="27">
        <v>1.1699390640598559</v>
      </c>
      <c r="F67" s="27">
        <v>1.2375231679141341</v>
      </c>
      <c r="G67" s="27">
        <v>1.4161593150733129</v>
      </c>
      <c r="H67" s="27">
        <v>1.668082405355013</v>
      </c>
      <c r="I67" s="27">
        <v>2.013937818531339</v>
      </c>
      <c r="J67" s="27">
        <v>2.4769420785413678</v>
      </c>
      <c r="K67" s="27">
        <v>3.082882853491137</v>
      </c>
      <c r="L67" s="27">
        <v>3.860118955653653</v>
      </c>
      <c r="M67" s="22">
        <v>4.8395803414688823</v>
      </c>
    </row>
    <row r="68" spans="1:13" hidden="1" x14ac:dyDescent="0.25"/>
    <row r="69" spans="1:13" ht="28.9" customHeight="1" x14ac:dyDescent="0.5">
      <c r="A69" s="1" t="s">
        <v>30</v>
      </c>
      <c r="B69" s="1"/>
    </row>
    <row r="70" spans="1:13" x14ac:dyDescent="0.25">
      <c r="A70" s="23" t="s">
        <v>14</v>
      </c>
      <c r="B70" s="25" t="s">
        <v>31</v>
      </c>
    </row>
    <row r="71" spans="1:13" x14ac:dyDescent="0.25">
      <c r="A71" s="5">
        <v>15</v>
      </c>
      <c r="B71" s="21">
        <f ca="1">(FORECAST( 43.5113, OFFSET(B62:B67,MATCH(43.5113,A62:A67,1)-1,0,2), OFFSET(A62:A67,MATCH(43.5113,A62:A67,1)-1,0,2) )) / 1000</f>
        <v>9.2042136938631758E-4</v>
      </c>
    </row>
    <row r="72" spans="1:13" x14ac:dyDescent="0.25">
      <c r="A72" s="5">
        <v>14.5</v>
      </c>
      <c r="B72" s="21">
        <f ca="1">(FORECAST( 43.5113, OFFSET(C62:C67,MATCH(43.5113,A62:A67,1)-1,0,2), OFFSET(A62:A67,MATCH(43.5113,A62:A67,1)-1,0,2) )) / 1000</f>
        <v>9.5557524597557179E-4</v>
      </c>
    </row>
    <row r="73" spans="1:13" x14ac:dyDescent="0.25">
      <c r="A73" s="5">
        <v>14</v>
      </c>
      <c r="B73" s="21">
        <f ca="1">(FORECAST( 43.5113, OFFSET(D62:D67,MATCH(43.5113,A62:A67,1)-1,0,2), OFFSET(A62:A67,MATCH(43.5113,A62:A67,1)-1,0,2) )) / 1000</f>
        <v>9.9468011854010868E-4</v>
      </c>
    </row>
    <row r="74" spans="1:13" x14ac:dyDescent="0.25">
      <c r="A74" s="5">
        <v>13.5</v>
      </c>
      <c r="B74" s="21">
        <f ca="1">(FORECAST( 43.5113, OFFSET(E62:E67,MATCH(43.5113,A62:A67,1)-1,0,2), OFFSET(A62:A67,MATCH(43.5113,A62:A67,1)-1,0,2) )) / 1000</f>
        <v>1.0389297192665585E-3</v>
      </c>
    </row>
    <row r="75" spans="1:13" x14ac:dyDescent="0.25">
      <c r="A75" s="5">
        <v>13</v>
      </c>
      <c r="B75" s="21">
        <f ca="1">(FORECAST( 43.5113, OFFSET(F62:F67,MATCH(43.5113,A62:A67,1)-1,0,2), OFFSET(A62:A67,MATCH(43.5113,A62:A67,1)-1,0,2) )) / 1000</f>
        <v>1.0896784768519773E-3</v>
      </c>
    </row>
    <row r="76" spans="1:13" x14ac:dyDescent="0.25">
      <c r="A76" s="5">
        <v>12</v>
      </c>
      <c r="B76" s="21">
        <f ca="1">(FORECAST( 43.5113, OFFSET(G62:G67,MATCH(43.5113,A62:A67,1)-1,0,2), OFFSET(A62:A67,MATCH(43.5113,A62:A67,1)-1,0,2) )) / 1000</f>
        <v>1.2168946599401607E-3</v>
      </c>
    </row>
    <row r="77" spans="1:13" x14ac:dyDescent="0.25">
      <c r="A77" s="5">
        <v>11</v>
      </c>
      <c r="B77" s="21">
        <f ca="1">(FORECAST( 43.5113, OFFSET(H62:H67,MATCH(43.5113,A62:A67,1)-1,0,2), OFFSET(A62:A67,MATCH(43.5113,A62:A67,1)-1,0,2) )) / 1000</f>
        <v>1.3903780275898725E-3</v>
      </c>
    </row>
    <row r="78" spans="1:13" x14ac:dyDescent="0.25">
      <c r="A78" s="5">
        <v>10</v>
      </c>
      <c r="B78" s="21">
        <f ca="1">(FORECAST( 43.5113, OFFSET(I62:I67,MATCH(43.5113,A62:A67,1)-1,0,2), OFFSET(A62:A67,MATCH(43.5113,A62:A67,1)-1,0,2) )) / 1000</f>
        <v>1.6267490837532793E-3</v>
      </c>
    </row>
    <row r="79" spans="1:13" x14ac:dyDescent="0.25">
      <c r="A79" s="5">
        <v>9</v>
      </c>
      <c r="B79" s="21">
        <f ca="1">(FORECAST( 43.5113, OFFSET(J62:J67,MATCH(43.5113,A62:A67,1)-1,0,2), OFFSET(A62:A67,MATCH(43.5113,A62:A67,1)-1,0,2) )) / 1000</f>
        <v>1.9451994765495157E-3</v>
      </c>
    </row>
    <row r="80" spans="1:13" x14ac:dyDescent="0.25">
      <c r="A80" s="5">
        <v>8</v>
      </c>
      <c r="B80" s="21">
        <f ca="1">(FORECAST( 43.5113, OFFSET(K62:K67,MATCH(43.5113,A62:A67,1)-1,0,2), OFFSET(A62:A67,MATCH(43.5113,A62:A67,1)-1,0,2) )) / 1000</f>
        <v>2.3674919982646808E-3</v>
      </c>
    </row>
    <row r="81" spans="1:2" x14ac:dyDescent="0.25">
      <c r="A81" s="5">
        <v>7</v>
      </c>
      <c r="B81" s="21">
        <f ca="1">(FORECAST( 43.5113, OFFSET(L62:L67,MATCH(43.5113,A62:A67,1)-1,0,2), OFFSET(A62:A67,MATCH(43.5113,A62:A67,1)-1,0,2) )) / 1000</f>
        <v>2.9179605853518393E-3</v>
      </c>
    </row>
    <row r="82" spans="1:2" x14ac:dyDescent="0.25">
      <c r="A82" s="8">
        <v>6</v>
      </c>
      <c r="B82" s="22">
        <f ca="1">(FORECAST( 43.5113, OFFSET(M62:M67,MATCH(43.5113,A62:A67,1)-1,0,2), OFFSET(A62:A67,MATCH(43.5113,A62:A67,1)-1,0,2) )) / 1000</f>
        <v>3.6235103184310163E-3</v>
      </c>
    </row>
    <row r="84" spans="1:2" ht="28.9" customHeight="1" x14ac:dyDescent="0.5">
      <c r="A84" s="1" t="s">
        <v>32</v>
      </c>
      <c r="B84" s="1"/>
    </row>
    <row r="85" spans="1:2" x14ac:dyDescent="0.25">
      <c r="A85" s="23" t="s">
        <v>15</v>
      </c>
      <c r="B85" s="25" t="s">
        <v>33</v>
      </c>
    </row>
    <row r="86" spans="1:2" x14ac:dyDescent="0.25">
      <c r="A86" s="5">
        <v>70</v>
      </c>
      <c r="B86" s="7">
        <v>1.193413088481549</v>
      </c>
    </row>
    <row r="87" spans="1:2" x14ac:dyDescent="0.25">
      <c r="A87" s="5">
        <v>60</v>
      </c>
      <c r="B87" s="7">
        <v>1.1334211938338969</v>
      </c>
    </row>
    <row r="88" spans="1:2" x14ac:dyDescent="0.25">
      <c r="A88" s="5">
        <v>50</v>
      </c>
      <c r="B88" s="7">
        <v>1.0543625718649869</v>
      </c>
    </row>
    <row r="89" spans="1:2" x14ac:dyDescent="0.25">
      <c r="A89" s="5">
        <v>40</v>
      </c>
      <c r="B89" s="7">
        <v>0.96198133523710172</v>
      </c>
    </row>
    <row r="90" spans="1:2" x14ac:dyDescent="0.25">
      <c r="A90" s="5">
        <v>30</v>
      </c>
      <c r="B90" s="7">
        <v>0.85370615293169239</v>
      </c>
    </row>
    <row r="91" spans="1:2" x14ac:dyDescent="0.25">
      <c r="A91" s="8">
        <v>20</v>
      </c>
      <c r="B91" s="10">
        <v>0.72461859525315409</v>
      </c>
    </row>
    <row r="93" spans="1:2" ht="28.9" customHeight="1" x14ac:dyDescent="0.5">
      <c r="A93" s="1" t="s">
        <v>34</v>
      </c>
      <c r="B93" s="1"/>
    </row>
    <row r="94" spans="1:2" x14ac:dyDescent="0.25">
      <c r="A94" s="23" t="s">
        <v>15</v>
      </c>
      <c r="B94" s="25" t="s">
        <v>33</v>
      </c>
    </row>
    <row r="95" spans="1:2" x14ac:dyDescent="0.25">
      <c r="A95" s="5">
        <v>70</v>
      </c>
      <c r="B95" s="7">
        <v>1.289541423171759</v>
      </c>
    </row>
    <row r="96" spans="1:2" x14ac:dyDescent="0.25">
      <c r="A96" s="5">
        <v>60</v>
      </c>
      <c r="B96" s="7">
        <v>1.189683028046574</v>
      </c>
    </row>
    <row r="97" spans="1:2" x14ac:dyDescent="0.25">
      <c r="A97" s="5">
        <v>50</v>
      </c>
      <c r="B97" s="7">
        <v>1.0759930574599981</v>
      </c>
    </row>
    <row r="98" spans="1:2" x14ac:dyDescent="0.25">
      <c r="A98" s="5">
        <v>40</v>
      </c>
      <c r="B98" s="7">
        <v>0.95027478064557147</v>
      </c>
    </row>
    <row r="99" spans="1:2" x14ac:dyDescent="0.25">
      <c r="A99" s="5">
        <v>30</v>
      </c>
      <c r="B99" s="7">
        <v>0.80865993897887167</v>
      </c>
    </row>
    <row r="100" spans="1:2" x14ac:dyDescent="0.25">
      <c r="A100" s="8">
        <v>20</v>
      </c>
      <c r="B100" s="10">
        <v>0.64066456719795428</v>
      </c>
    </row>
    <row r="102" spans="1:2" ht="28.9" customHeight="1" x14ac:dyDescent="0.5">
      <c r="A102" s="1" t="s">
        <v>35</v>
      </c>
      <c r="B102" s="1"/>
    </row>
    <row r="103" spans="1:2" x14ac:dyDescent="0.25">
      <c r="A103" s="23" t="s">
        <v>15</v>
      </c>
      <c r="B103" s="25" t="s">
        <v>33</v>
      </c>
    </row>
    <row r="104" spans="1:2" x14ac:dyDescent="0.25">
      <c r="A104" s="5">
        <v>70</v>
      </c>
      <c r="B104" s="7">
        <v>1.2640246817696721</v>
      </c>
    </row>
    <row r="105" spans="1:2" x14ac:dyDescent="0.25">
      <c r="A105" s="5">
        <v>60</v>
      </c>
      <c r="B105" s="7">
        <v>1.178809489373527</v>
      </c>
    </row>
    <row r="106" spans="1:2" x14ac:dyDescent="0.25">
      <c r="A106" s="5">
        <v>50</v>
      </c>
      <c r="B106" s="7">
        <v>1.0724289120919259</v>
      </c>
    </row>
    <row r="107" spans="1:2" x14ac:dyDescent="0.25">
      <c r="A107" s="5">
        <v>40</v>
      </c>
      <c r="B107" s="7">
        <v>0.94768236223117186</v>
      </c>
    </row>
    <row r="108" spans="1:2" x14ac:dyDescent="0.25">
      <c r="A108" s="5">
        <v>30</v>
      </c>
      <c r="B108" s="7">
        <v>0.79868444758751245</v>
      </c>
    </row>
    <row r="109" spans="1:2" x14ac:dyDescent="0.25">
      <c r="A109" s="8">
        <v>20</v>
      </c>
      <c r="B109" s="10">
        <v>0.6151986612559428</v>
      </c>
    </row>
    <row r="111" spans="1:2" ht="28.9" customHeight="1" x14ac:dyDescent="0.5">
      <c r="A111" s="1" t="s">
        <v>36</v>
      </c>
      <c r="B111" s="1"/>
    </row>
    <row r="112" spans="1:2" x14ac:dyDescent="0.25">
      <c r="A112" s="23" t="s">
        <v>15</v>
      </c>
      <c r="B112" s="25" t="s">
        <v>33</v>
      </c>
    </row>
    <row r="113" spans="1:2" x14ac:dyDescent="0.25">
      <c r="A113" s="5">
        <v>70</v>
      </c>
      <c r="B113" s="7">
        <v>1.122111442629276</v>
      </c>
    </row>
    <row r="114" spans="1:2" x14ac:dyDescent="0.25">
      <c r="A114" s="5">
        <v>61.666666666666671</v>
      </c>
      <c r="B114" s="7">
        <v>1.075785924471969</v>
      </c>
    </row>
    <row r="115" spans="1:2" x14ac:dyDescent="0.25">
      <c r="A115" s="5">
        <v>53.333333333333343</v>
      </c>
      <c r="B115" s="7">
        <v>1.037576655486206</v>
      </c>
    </row>
    <row r="116" spans="1:2" x14ac:dyDescent="0.25">
      <c r="A116" s="5">
        <v>45</v>
      </c>
      <c r="B116" s="7">
        <v>1.005694917887598</v>
      </c>
    </row>
    <row r="117" spans="1:2" x14ac:dyDescent="0.25">
      <c r="A117" s="5">
        <v>36.666666666666671</v>
      </c>
      <c r="B117" s="7">
        <v>0.97932116986659878</v>
      </c>
    </row>
    <row r="118" spans="1:2" x14ac:dyDescent="0.25">
      <c r="A118" s="5">
        <v>28.333333333333339</v>
      </c>
      <c r="B118" s="7">
        <v>0.95430468048092743</v>
      </c>
    </row>
    <row r="119" spans="1:2" x14ac:dyDescent="0.25">
      <c r="A119" s="8">
        <v>20</v>
      </c>
      <c r="B119" s="10">
        <v>0.93110405438898891</v>
      </c>
    </row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50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0</v>
      </c>
      <c r="B17" s="6" t="s">
        <v>51</v>
      </c>
      <c r="C17" s="6"/>
      <c r="D17" s="7"/>
    </row>
    <row r="18" spans="1:7" x14ac:dyDescent="0.25">
      <c r="A18" s="5" t="s">
        <v>1</v>
      </c>
      <c r="B18" s="6" t="s">
        <v>2</v>
      </c>
      <c r="C18" s="6"/>
      <c r="D18" s="7"/>
    </row>
    <row r="19" spans="1:7" x14ac:dyDescent="0.25">
      <c r="A19" s="5" t="s">
        <v>3</v>
      </c>
      <c r="B19" s="6" t="s">
        <v>4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5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6</v>
      </c>
      <c r="B24" s="13">
        <v>14</v>
      </c>
      <c r="C24" s="13" t="s">
        <v>7</v>
      </c>
      <c r="D24" s="14"/>
    </row>
    <row r="25" spans="1:7" x14ac:dyDescent="0.25">
      <c r="A25" s="5" t="s">
        <v>8</v>
      </c>
      <c r="B25" s="13">
        <v>55.1</v>
      </c>
      <c r="C25" s="13" t="s">
        <v>9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10</v>
      </c>
      <c r="B29" s="30">
        <v>0.71</v>
      </c>
      <c r="C29" s="17" t="s">
        <v>11</v>
      </c>
      <c r="D29" s="17" t="s">
        <v>12</v>
      </c>
      <c r="E29" s="17"/>
      <c r="F29" s="17"/>
      <c r="G29" s="17"/>
    </row>
    <row r="31" spans="1:7" ht="31.5" hidden="1" x14ac:dyDescent="0.5">
      <c r="A31" s="1" t="s">
        <v>13</v>
      </c>
      <c r="B31" s="1"/>
    </row>
    <row r="32" spans="1:7" hidden="1" x14ac:dyDescent="0.25">
      <c r="A32" s="2"/>
      <c r="B32" s="18" t="s">
        <v>14</v>
      </c>
    </row>
    <row r="33" spans="1:2" hidden="1" x14ac:dyDescent="0.25">
      <c r="A33" s="19" t="s">
        <v>15</v>
      </c>
      <c r="B33" s="20">
        <v>14</v>
      </c>
    </row>
    <row r="34" spans="1:2" hidden="1" x14ac:dyDescent="0.25">
      <c r="A34" s="5">
        <v>40</v>
      </c>
      <c r="B34" s="7">
        <v>5.2048629349838206E-3</v>
      </c>
    </row>
    <row r="35" spans="1:2" hidden="1" x14ac:dyDescent="0.25">
      <c r="A35" s="5">
        <v>46</v>
      </c>
      <c r="B35" s="7">
        <v>5.6447822909687266E-3</v>
      </c>
    </row>
    <row r="36" spans="1:2" hidden="1" x14ac:dyDescent="0.25">
      <c r="A36" s="5">
        <v>52</v>
      </c>
      <c r="B36" s="7">
        <v>6.0126031269805598E-3</v>
      </c>
    </row>
    <row r="37" spans="1:2" hidden="1" x14ac:dyDescent="0.25">
      <c r="A37" s="5">
        <v>58</v>
      </c>
      <c r="B37" s="7">
        <v>6.3804239629923938E-3</v>
      </c>
    </row>
    <row r="38" spans="1:2" hidden="1" x14ac:dyDescent="0.25">
      <c r="A38" s="5">
        <v>63.999999999999993</v>
      </c>
      <c r="B38" s="7">
        <v>6.6614674165135666E-3</v>
      </c>
    </row>
    <row r="39" spans="1:2" hidden="1" x14ac:dyDescent="0.25">
      <c r="A39" s="8">
        <v>70</v>
      </c>
      <c r="B39" s="10">
        <v>6.9422788449478674E-3</v>
      </c>
    </row>
    <row r="40" spans="1:2" hidden="1" x14ac:dyDescent="0.25"/>
    <row r="41" spans="1:2" ht="31.5" hidden="1" x14ac:dyDescent="0.5">
      <c r="A41" s="1" t="s">
        <v>16</v>
      </c>
      <c r="B41" s="1"/>
    </row>
    <row r="42" spans="1:2" hidden="1" x14ac:dyDescent="0.25">
      <c r="A42" s="2"/>
      <c r="B42" s="18" t="s">
        <v>14</v>
      </c>
    </row>
    <row r="43" spans="1:2" hidden="1" x14ac:dyDescent="0.25">
      <c r="A43" s="19" t="s">
        <v>15</v>
      </c>
      <c r="B43" s="20">
        <v>14</v>
      </c>
    </row>
    <row r="44" spans="1:2" hidden="1" x14ac:dyDescent="0.25">
      <c r="A44" s="5">
        <v>40</v>
      </c>
      <c r="B44" s="21">
        <v>2.079635391129088E-4</v>
      </c>
    </row>
    <row r="45" spans="1:2" hidden="1" x14ac:dyDescent="0.25">
      <c r="A45" s="5">
        <v>46</v>
      </c>
      <c r="B45" s="21">
        <v>2.0502059535355309E-4</v>
      </c>
    </row>
    <row r="46" spans="1:2" hidden="1" x14ac:dyDescent="0.25">
      <c r="A46" s="5">
        <v>52</v>
      </c>
      <c r="B46" s="21">
        <v>2.0159834619368341E-4</v>
      </c>
    </row>
    <row r="47" spans="1:2" hidden="1" x14ac:dyDescent="0.25">
      <c r="A47" s="5">
        <v>58</v>
      </c>
      <c r="B47" s="21">
        <v>1.98176097033814E-4</v>
      </c>
    </row>
    <row r="48" spans="1:2" hidden="1" x14ac:dyDescent="0.25">
      <c r="A48" s="5">
        <v>63.999999999999993</v>
      </c>
      <c r="B48" s="21">
        <v>1.9400443157626009E-4</v>
      </c>
    </row>
    <row r="49" spans="1:13" hidden="1" x14ac:dyDescent="0.25">
      <c r="A49" s="8">
        <v>70</v>
      </c>
      <c r="B49" s="22">
        <v>1.8983076233181379E-4</v>
      </c>
    </row>
    <row r="50" spans="1:13" hidden="1" x14ac:dyDescent="0.25"/>
    <row r="51" spans="1:13" ht="28.9" customHeight="1" x14ac:dyDescent="0.5">
      <c r="A51" s="1" t="s">
        <v>17</v>
      </c>
      <c r="B51" s="1"/>
    </row>
    <row r="52" spans="1:13" x14ac:dyDescent="0.25">
      <c r="A52" s="23"/>
      <c r="B52" s="24" t="s">
        <v>18</v>
      </c>
      <c r="C52" s="24"/>
      <c r="D52" s="24" t="s">
        <v>19</v>
      </c>
      <c r="E52" s="25"/>
    </row>
    <row r="53" spans="1:13" x14ac:dyDescent="0.25">
      <c r="A53" s="5" t="s">
        <v>20</v>
      </c>
      <c r="B53" s="26">
        <f>1000 * (0.00620264389225334)*B29</f>
        <v>4.403877163499871</v>
      </c>
      <c r="C53" s="26" t="s">
        <v>21</v>
      </c>
      <c r="D53" s="26">
        <f>1000 * 0.00620264389225334*B29 / 453592</f>
        <v>9.708895138141481E-6</v>
      </c>
      <c r="E53" s="21" t="s">
        <v>22</v>
      </c>
    </row>
    <row r="54" spans="1:13" x14ac:dyDescent="0.25">
      <c r="A54" s="5" t="s">
        <v>23</v>
      </c>
      <c r="B54" s="26">
        <f>(1020.30832335771)*B29 / 60</f>
        <v>12.073648493066235</v>
      </c>
      <c r="C54" s="26" t="s">
        <v>24</v>
      </c>
      <c r="D54" s="26">
        <f>(1020.30832335771)*B29 * 0.00220462 / 60</f>
        <v>2.6617806940783684E-2</v>
      </c>
      <c r="E54" s="21" t="s">
        <v>25</v>
      </c>
    </row>
    <row r="55" spans="1:13" x14ac:dyDescent="0.25">
      <c r="A55" s="5" t="s">
        <v>26</v>
      </c>
      <c r="B55" s="26">
        <f>(2254.36305654731)*B29 / 60</f>
        <v>26.676629502476498</v>
      </c>
      <c r="C55" s="26" t="s">
        <v>24</v>
      </c>
      <c r="D55" s="26">
        <f>(2254.36305654731)*B29 * 0.00220462 / 60</f>
        <v>5.881183093374974E-2</v>
      </c>
      <c r="E55" s="21" t="s">
        <v>25</v>
      </c>
    </row>
    <row r="56" spans="1:13" x14ac:dyDescent="0.25">
      <c r="A56" s="8" t="s">
        <v>27</v>
      </c>
      <c r="B56" s="27">
        <f>0.00019983018412775</f>
        <v>1.9983018412775001E-4</v>
      </c>
      <c r="C56" s="27" t="s">
        <v>28</v>
      </c>
      <c r="D56" s="27">
        <f>0.00019983018412775</f>
        <v>1.9983018412775001E-4</v>
      </c>
      <c r="E56" s="22" t="s">
        <v>28</v>
      </c>
    </row>
    <row r="59" spans="1:13" ht="31.5" hidden="1" x14ac:dyDescent="0.5">
      <c r="A59" s="1" t="s">
        <v>29</v>
      </c>
      <c r="B59" s="1"/>
    </row>
    <row r="60" spans="1:13" hidden="1" x14ac:dyDescent="0.25">
      <c r="A60" s="2"/>
      <c r="B60" s="28" t="s">
        <v>14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15</v>
      </c>
      <c r="B61" s="29">
        <v>15</v>
      </c>
      <c r="C61" s="29">
        <v>14.5</v>
      </c>
      <c r="D61" s="29">
        <v>14</v>
      </c>
      <c r="E61" s="29">
        <v>13.5</v>
      </c>
      <c r="F61" s="29">
        <v>13</v>
      </c>
      <c r="G61" s="29">
        <v>12</v>
      </c>
      <c r="H61" s="29">
        <v>11</v>
      </c>
      <c r="I61" s="29">
        <v>10</v>
      </c>
      <c r="J61" s="29">
        <v>9</v>
      </c>
      <c r="K61" s="29">
        <v>8</v>
      </c>
      <c r="L61" s="29">
        <v>7</v>
      </c>
      <c r="M61" s="20">
        <v>6</v>
      </c>
    </row>
    <row r="62" spans="1:13" hidden="1" x14ac:dyDescent="0.25">
      <c r="A62" s="5">
        <v>40</v>
      </c>
      <c r="B62" s="26">
        <v>0.90802156826300617</v>
      </c>
      <c r="C62" s="26">
        <v>0.94343954214117931</v>
      </c>
      <c r="D62" s="26">
        <v>0.982327635935628</v>
      </c>
      <c r="E62" s="26">
        <v>1.025812890439735</v>
      </c>
      <c r="F62" s="26">
        <v>1.075183042957309</v>
      </c>
      <c r="G62" s="26">
        <v>1.1975324738003039</v>
      </c>
      <c r="H62" s="26">
        <v>1.3628917571038459</v>
      </c>
      <c r="I62" s="26">
        <v>1.5873478656741189</v>
      </c>
      <c r="J62" s="26">
        <v>1.889558916484277</v>
      </c>
      <c r="K62" s="26">
        <v>2.2907541706744379</v>
      </c>
      <c r="L62" s="26">
        <v>2.8147340335516842</v>
      </c>
      <c r="M62" s="21">
        <v>3.4878700545900601</v>
      </c>
    </row>
    <row r="63" spans="1:13" hidden="1" x14ac:dyDescent="0.25">
      <c r="A63" s="5">
        <v>46</v>
      </c>
      <c r="B63" s="26">
        <v>0.92862239722521134</v>
      </c>
      <c r="C63" s="26">
        <v>0.96334433790470519</v>
      </c>
      <c r="D63" s="26">
        <v>1.002312893567439</v>
      </c>
      <c r="E63" s="26">
        <v>1.0467690651809429</v>
      </c>
      <c r="F63" s="26">
        <v>1.0981145502231719</v>
      </c>
      <c r="G63" s="26">
        <v>1.227883733057848</v>
      </c>
      <c r="H63" s="26">
        <v>1.406047952103886</v>
      </c>
      <c r="I63" s="26">
        <v>1.649605861560655</v>
      </c>
      <c r="J63" s="26">
        <v>1.978127259794493</v>
      </c>
      <c r="K63" s="26">
        <v>2.4137530893387011</v>
      </c>
      <c r="L63" s="26">
        <v>2.9811954368935472</v>
      </c>
      <c r="M63" s="21">
        <v>3.707737533326259</v>
      </c>
    </row>
    <row r="64" spans="1:13" hidden="1" x14ac:dyDescent="0.25">
      <c r="A64" s="5">
        <v>52</v>
      </c>
      <c r="B64" s="26">
        <v>0.9506921379899379</v>
      </c>
      <c r="C64" s="26">
        <v>0.98532992542761222</v>
      </c>
      <c r="D64" s="26">
        <v>1.0251038503023651</v>
      </c>
      <c r="E64" s="26">
        <v>1.071368873755872</v>
      </c>
      <c r="F64" s="26">
        <v>1.125640653440239</v>
      </c>
      <c r="G64" s="26">
        <v>1.265070594662191</v>
      </c>
      <c r="H64" s="26">
        <v>1.4587328653938181</v>
      </c>
      <c r="I64" s="26">
        <v>1.7245378012276771</v>
      </c>
      <c r="J64" s="26">
        <v>2.0829668819232889</v>
      </c>
      <c r="K64" s="26">
        <v>2.5570727314071382</v>
      </c>
      <c r="L64" s="26">
        <v>3.172479117772681</v>
      </c>
      <c r="M64" s="21">
        <v>3.9573809532803259</v>
      </c>
    </row>
    <row r="65" spans="1:13" hidden="1" x14ac:dyDescent="0.25">
      <c r="A65" s="5">
        <v>58</v>
      </c>
      <c r="B65" s="26">
        <v>0.97276187875466436</v>
      </c>
      <c r="C65" s="26">
        <v>1.00731551295052</v>
      </c>
      <c r="D65" s="26">
        <v>1.0478948070372911</v>
      </c>
      <c r="E65" s="26">
        <v>1.095968682330801</v>
      </c>
      <c r="F65" s="26">
        <v>1.1531667566573069</v>
      </c>
      <c r="G65" s="26">
        <v>1.3022574562665341</v>
      </c>
      <c r="H65" s="26">
        <v>1.5114177786837499</v>
      </c>
      <c r="I65" s="26">
        <v>1.799469740894698</v>
      </c>
      <c r="J65" s="26">
        <v>2.1878065040520842</v>
      </c>
      <c r="K65" s="26">
        <v>2.7003923734755761</v>
      </c>
      <c r="L65" s="26">
        <v>3.3637627986518148</v>
      </c>
      <c r="M65" s="21">
        <v>4.2070243732343959</v>
      </c>
    </row>
    <row r="66" spans="1:13" hidden="1" x14ac:dyDescent="0.25">
      <c r="A66" s="5">
        <v>63.999999999999993</v>
      </c>
      <c r="B66" s="26">
        <v>1.001564890033628</v>
      </c>
      <c r="C66" s="26">
        <v>1.0377203120333189</v>
      </c>
      <c r="D66" s="26">
        <v>1.0809835006269251</v>
      </c>
      <c r="E66" s="26">
        <v>1.1329373373044209</v>
      </c>
      <c r="F66" s="26">
        <v>1.195325400066213</v>
      </c>
      <c r="G66" s="26">
        <v>1.359181998396493</v>
      </c>
      <c r="H66" s="26">
        <v>1.5897158498297339</v>
      </c>
      <c r="I66" s="26">
        <v>1.9066606527448591</v>
      </c>
      <c r="J66" s="26">
        <v>2.3323212496877601</v>
      </c>
      <c r="K66" s="26">
        <v>2.891573627371288</v>
      </c>
      <c r="L66" s="26">
        <v>3.6118649166752692</v>
      </c>
      <c r="M66" s="21">
        <v>4.5232133926464808</v>
      </c>
    </row>
    <row r="67" spans="1:13" hidden="1" x14ac:dyDescent="0.25">
      <c r="A67" s="8">
        <v>70</v>
      </c>
      <c r="B67" s="27">
        <v>1.0303859047096871</v>
      </c>
      <c r="C67" s="27">
        <v>1.068147622376973</v>
      </c>
      <c r="D67" s="27">
        <v>1.1140997282723211</v>
      </c>
      <c r="E67" s="27">
        <v>1.1699390640598559</v>
      </c>
      <c r="F67" s="27">
        <v>1.2375231679141341</v>
      </c>
      <c r="G67" s="27">
        <v>1.4161593150733129</v>
      </c>
      <c r="H67" s="27">
        <v>1.668082405355013</v>
      </c>
      <c r="I67" s="27">
        <v>2.013937818531339</v>
      </c>
      <c r="J67" s="27">
        <v>2.4769420785413678</v>
      </c>
      <c r="K67" s="27">
        <v>3.082882853491137</v>
      </c>
      <c r="L67" s="27">
        <v>3.860118955653653</v>
      </c>
      <c r="M67" s="22">
        <v>4.8395803414688823</v>
      </c>
    </row>
    <row r="68" spans="1:13" hidden="1" x14ac:dyDescent="0.25"/>
    <row r="69" spans="1:13" ht="28.9" customHeight="1" x14ac:dyDescent="0.5">
      <c r="A69" s="1" t="s">
        <v>30</v>
      </c>
      <c r="B69" s="1"/>
    </row>
    <row r="70" spans="1:13" x14ac:dyDescent="0.25">
      <c r="A70" s="23" t="s">
        <v>14</v>
      </c>
      <c r="B70" s="25" t="s">
        <v>31</v>
      </c>
    </row>
    <row r="71" spans="1:13" x14ac:dyDescent="0.25">
      <c r="A71" s="5">
        <v>15</v>
      </c>
      <c r="B71" s="21">
        <f ca="1">(FORECAST( 55.1, OFFSET(B62:B67,MATCH(55.1,A62:A67,1)-1,0,2), OFFSET(A62:A67,MATCH(55.1,A62:A67,1)-1,0,2) )) / 1000</f>
        <v>9.6209483738504643E-4</v>
      </c>
    </row>
    <row r="72" spans="1:13" x14ac:dyDescent="0.25">
      <c r="A72" s="5">
        <v>14.5</v>
      </c>
      <c r="B72" s="21">
        <f ca="1">(FORECAST( 55.1, OFFSET(C62:C67,MATCH(55.1,A62:A67,1)-1,0,2), OFFSET(A62:A67,MATCH(55.1,A62:A67,1)-1,0,2) )) / 1000</f>
        <v>9.966891456477812E-4</v>
      </c>
    </row>
    <row r="73" spans="1:13" x14ac:dyDescent="0.25">
      <c r="A73" s="5">
        <v>14</v>
      </c>
      <c r="B73" s="21">
        <f ca="1">(FORECAST( 55.1, OFFSET(D62:D67,MATCH(55.1,A62:A67,1)-1,0,2), OFFSET(A62:A67,MATCH(55.1,A62:A67,1)-1,0,2) )) / 1000</f>
        <v>1.0368791779487437E-3</v>
      </c>
    </row>
    <row r="74" spans="1:13" x14ac:dyDescent="0.25">
      <c r="A74" s="5">
        <v>13.5</v>
      </c>
      <c r="B74" s="21">
        <f ca="1">(FORECAST( 55.1, OFFSET(E62:E67,MATCH(55.1,A62:A67,1)-1,0,2), OFFSET(A62:A67,MATCH(55.1,A62:A67,1)-1,0,2) )) / 1000</f>
        <v>1.0840787748529186E-3</v>
      </c>
    </row>
    <row r="75" spans="1:13" x14ac:dyDescent="0.25">
      <c r="A75" s="5">
        <v>13</v>
      </c>
      <c r="B75" s="21">
        <f ca="1">(FORECAST( 55.1, OFFSET(F62:F67,MATCH(55.1,A62:A67,1)-1,0,2), OFFSET(A62:A67,MATCH(55.1,A62:A67,1)-1,0,2) )) / 1000</f>
        <v>1.139862473435724E-3</v>
      </c>
    </row>
    <row r="76" spans="1:13" x14ac:dyDescent="0.25">
      <c r="A76" s="5">
        <v>12</v>
      </c>
      <c r="B76" s="21">
        <f ca="1">(FORECAST( 55.1, OFFSET(G62:G67,MATCH(55.1,A62:A67,1)-1,0,2), OFFSET(A62:A67,MATCH(55.1,A62:A67,1)-1,0,2) )) / 1000</f>
        <v>1.2842838064911015E-3</v>
      </c>
    </row>
    <row r="77" spans="1:13" x14ac:dyDescent="0.25">
      <c r="A77" s="5">
        <v>11</v>
      </c>
      <c r="B77" s="21">
        <f ca="1">(FORECAST( 55.1, OFFSET(H62:H67,MATCH(55.1,A62:A67,1)-1,0,2), OFFSET(A62:A67,MATCH(55.1,A62:A67,1)-1,0,2) )) / 1000</f>
        <v>1.4859534039269495E-3</v>
      </c>
    </row>
    <row r="78" spans="1:13" x14ac:dyDescent="0.25">
      <c r="A78" s="5">
        <v>10</v>
      </c>
      <c r="B78" s="21">
        <f ca="1">(FORECAST( 55.1, OFFSET(I62:I67,MATCH(55.1,A62:A67,1)-1,0,2), OFFSET(A62:A67,MATCH(55.1,A62:A67,1)-1,0,2) )) / 1000</f>
        <v>1.7632526367223047E-3</v>
      </c>
    </row>
    <row r="79" spans="1:13" x14ac:dyDescent="0.25">
      <c r="A79" s="5">
        <v>9</v>
      </c>
      <c r="B79" s="21">
        <f ca="1">(FORECAST( 55.1, OFFSET(J62:J67,MATCH(55.1,A62:A67,1)-1,0,2), OFFSET(A62:A67,MATCH(55.1,A62:A67,1)-1,0,2) )) / 1000</f>
        <v>2.1371340200231665E-3</v>
      </c>
    </row>
    <row r="80" spans="1:13" x14ac:dyDescent="0.25">
      <c r="A80" s="5">
        <v>8</v>
      </c>
      <c r="B80" s="21">
        <f ca="1">(FORECAST( 55.1, OFFSET(K62:K67,MATCH(55.1,A62:A67,1)-1,0,2), OFFSET(A62:A67,MATCH(55.1,A62:A67,1)-1,0,2) )) / 1000</f>
        <v>2.6311212131424977E-3</v>
      </c>
    </row>
    <row r="81" spans="1:2" x14ac:dyDescent="0.25">
      <c r="A81" s="5">
        <v>7</v>
      </c>
      <c r="B81" s="21">
        <f ca="1">(FORECAST( 55.1, OFFSET(L62:L67,MATCH(55.1,A62:A67,1)-1,0,2), OFFSET(A62:A67,MATCH(55.1,A62:A67,1)-1,0,2) )) / 1000</f>
        <v>3.2713090195602337E-3</v>
      </c>
    </row>
    <row r="82" spans="1:2" x14ac:dyDescent="0.25">
      <c r="A82" s="8">
        <v>6</v>
      </c>
      <c r="B82" s="22">
        <f ca="1">(FORECAST( 55.1, OFFSET(M62:M67,MATCH(55.1,A62:A67,1)-1,0,2), OFFSET(A62:A67,MATCH(55.1,A62:A67,1)-1,0,2) )) / 1000</f>
        <v>4.0863633869232616E-3</v>
      </c>
    </row>
    <row r="84" spans="1:2" ht="28.9" customHeight="1" x14ac:dyDescent="0.5">
      <c r="A84" s="1" t="s">
        <v>32</v>
      </c>
      <c r="B84" s="1"/>
    </row>
    <row r="85" spans="1:2" x14ac:dyDescent="0.25">
      <c r="A85" s="23" t="s">
        <v>15</v>
      </c>
      <c r="B85" s="25" t="s">
        <v>33</v>
      </c>
    </row>
    <row r="86" spans="1:2" x14ac:dyDescent="0.25">
      <c r="A86" s="5">
        <v>70</v>
      </c>
      <c r="B86" s="7">
        <v>1.087799489680862</v>
      </c>
    </row>
    <row r="87" spans="1:2" x14ac:dyDescent="0.25">
      <c r="A87" s="5">
        <v>64</v>
      </c>
      <c r="B87" s="7">
        <v>1.0549898181534261</v>
      </c>
    </row>
    <row r="88" spans="1:2" x14ac:dyDescent="0.25">
      <c r="A88" s="5">
        <v>58</v>
      </c>
      <c r="B88" s="7">
        <v>1.022145457250291</v>
      </c>
    </row>
    <row r="89" spans="1:2" x14ac:dyDescent="0.25">
      <c r="A89" s="5">
        <v>52</v>
      </c>
      <c r="B89" s="7">
        <v>0.97632726983589568</v>
      </c>
    </row>
    <row r="90" spans="1:2" x14ac:dyDescent="0.25">
      <c r="A90" s="5">
        <v>46</v>
      </c>
      <c r="B90" s="7">
        <v>0.93050908242150021</v>
      </c>
    </row>
    <row r="91" spans="1:2" x14ac:dyDescent="0.25">
      <c r="A91" s="8">
        <v>40</v>
      </c>
      <c r="B91" s="10">
        <v>0.87684877571175757</v>
      </c>
    </row>
    <row r="93" spans="1:2" ht="28.9" customHeight="1" x14ac:dyDescent="0.5">
      <c r="A93" s="1" t="s">
        <v>34</v>
      </c>
      <c r="B93" s="1"/>
    </row>
    <row r="94" spans="1:2" x14ac:dyDescent="0.25">
      <c r="A94" s="23" t="s">
        <v>15</v>
      </c>
      <c r="B94" s="25" t="s">
        <v>33</v>
      </c>
    </row>
    <row r="95" spans="1:2" x14ac:dyDescent="0.25">
      <c r="A95" s="5">
        <v>70</v>
      </c>
      <c r="B95" s="7">
        <v>1.135438697304145</v>
      </c>
    </row>
    <row r="96" spans="1:2" x14ac:dyDescent="0.25">
      <c r="A96" s="5">
        <v>64</v>
      </c>
      <c r="B96" s="7">
        <v>1.0826836245138749</v>
      </c>
    </row>
    <row r="97" spans="1:2" x14ac:dyDescent="0.25">
      <c r="A97" s="5">
        <v>58</v>
      </c>
      <c r="B97" s="7">
        <v>1.0299042429908669</v>
      </c>
    </row>
    <row r="98" spans="1:2" x14ac:dyDescent="0.25">
      <c r="A98" s="5">
        <v>52</v>
      </c>
      <c r="B98" s="7">
        <v>0.96803339542355538</v>
      </c>
    </row>
    <row r="99" spans="1:2" x14ac:dyDescent="0.25">
      <c r="A99" s="5">
        <v>46</v>
      </c>
      <c r="B99" s="7">
        <v>0.90616254785624306</v>
      </c>
    </row>
    <row r="100" spans="1:2" x14ac:dyDescent="0.25">
      <c r="A100" s="8">
        <v>40</v>
      </c>
      <c r="B100" s="10">
        <v>0.83671508307451725</v>
      </c>
    </row>
    <row r="102" spans="1:2" ht="28.9" customHeight="1" x14ac:dyDescent="0.5">
      <c r="A102" s="1" t="s">
        <v>35</v>
      </c>
      <c r="B102" s="1"/>
    </row>
    <row r="103" spans="1:2" x14ac:dyDescent="0.25">
      <c r="A103" s="23" t="s">
        <v>15</v>
      </c>
      <c r="B103" s="25" t="s">
        <v>33</v>
      </c>
    </row>
    <row r="104" spans="1:2" x14ac:dyDescent="0.25">
      <c r="A104" s="5">
        <v>70</v>
      </c>
      <c r="B104" s="7">
        <v>1.119245109914867</v>
      </c>
    </row>
    <row r="105" spans="1:2" x14ac:dyDescent="0.25">
      <c r="A105" s="5">
        <v>64</v>
      </c>
      <c r="B105" s="7">
        <v>1.0739722499357509</v>
      </c>
    </row>
    <row r="106" spans="1:2" x14ac:dyDescent="0.25">
      <c r="A106" s="5">
        <v>58</v>
      </c>
      <c r="B106" s="7">
        <v>1.0286619825073451</v>
      </c>
    </row>
    <row r="107" spans="1:2" x14ac:dyDescent="0.25">
      <c r="A107" s="5">
        <v>52</v>
      </c>
      <c r="B107" s="7">
        <v>0.96936132904387295</v>
      </c>
    </row>
    <row r="108" spans="1:2" x14ac:dyDescent="0.25">
      <c r="A108" s="5">
        <v>46</v>
      </c>
      <c r="B108" s="7">
        <v>0.91006067558040138</v>
      </c>
    </row>
    <row r="109" spans="1:2" x14ac:dyDescent="0.25">
      <c r="A109" s="8">
        <v>40</v>
      </c>
      <c r="B109" s="10">
        <v>0.83913618537480794</v>
      </c>
    </row>
    <row r="111" spans="1:2" ht="28.9" customHeight="1" x14ac:dyDescent="0.5">
      <c r="A111" s="1" t="s">
        <v>36</v>
      </c>
      <c r="B111" s="1"/>
    </row>
    <row r="112" spans="1:2" x14ac:dyDescent="0.25">
      <c r="A112" s="23" t="s">
        <v>15</v>
      </c>
      <c r="B112" s="25" t="s">
        <v>33</v>
      </c>
    </row>
    <row r="113" spans="1:2" x14ac:dyDescent="0.25">
      <c r="A113" s="5">
        <v>70</v>
      </c>
      <c r="B113" s="7">
        <v>1.0744740100542309</v>
      </c>
    </row>
    <row r="114" spans="1:2" x14ac:dyDescent="0.25">
      <c r="A114" s="5">
        <v>65</v>
      </c>
      <c r="B114" s="7">
        <v>1.0478587042808449</v>
      </c>
    </row>
    <row r="115" spans="1:2" x14ac:dyDescent="0.25">
      <c r="A115" s="5">
        <v>60</v>
      </c>
      <c r="B115" s="7">
        <v>1.0212433985074589</v>
      </c>
    </row>
    <row r="116" spans="1:2" x14ac:dyDescent="0.25">
      <c r="A116" s="5">
        <v>55</v>
      </c>
      <c r="B116" s="7">
        <v>0.99963366100217477</v>
      </c>
    </row>
    <row r="117" spans="1:2" x14ac:dyDescent="0.25">
      <c r="A117" s="5">
        <v>50</v>
      </c>
      <c r="B117" s="7">
        <v>0.98131671111092067</v>
      </c>
    </row>
    <row r="118" spans="1:2" x14ac:dyDescent="0.25">
      <c r="A118" s="5">
        <v>45</v>
      </c>
      <c r="B118" s="7">
        <v>0.96299976121966635</v>
      </c>
    </row>
    <row r="119" spans="1:2" x14ac:dyDescent="0.25">
      <c r="A119" s="8">
        <v>40</v>
      </c>
      <c r="B119" s="10">
        <v>0.94738871878878417</v>
      </c>
    </row>
  </sheetData>
  <sheetProtection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50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0</v>
      </c>
      <c r="B17" s="6" t="s">
        <v>51</v>
      </c>
      <c r="C17" s="6"/>
      <c r="D17" s="7"/>
    </row>
    <row r="18" spans="1:7" x14ac:dyDescent="0.25">
      <c r="A18" s="5" t="s">
        <v>1</v>
      </c>
      <c r="B18" s="6" t="s">
        <v>2</v>
      </c>
      <c r="C18" s="6"/>
      <c r="D18" s="7"/>
    </row>
    <row r="19" spans="1:7" x14ac:dyDescent="0.25">
      <c r="A19" s="5" t="s">
        <v>3</v>
      </c>
      <c r="B19" s="6" t="s">
        <v>4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5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6</v>
      </c>
      <c r="B24" s="13">
        <v>14</v>
      </c>
      <c r="C24" s="13" t="s">
        <v>7</v>
      </c>
      <c r="D24" s="14"/>
    </row>
    <row r="25" spans="1:7" x14ac:dyDescent="0.25">
      <c r="A25" s="5" t="s">
        <v>8</v>
      </c>
      <c r="B25" s="13">
        <v>72.52</v>
      </c>
      <c r="C25" s="13" t="s">
        <v>9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10</v>
      </c>
      <c r="B29" s="30">
        <v>0.71</v>
      </c>
      <c r="C29" s="17" t="s">
        <v>11</v>
      </c>
      <c r="D29" s="17" t="s">
        <v>12</v>
      </c>
      <c r="E29" s="17"/>
      <c r="F29" s="17"/>
      <c r="G29" s="17"/>
    </row>
    <row r="31" spans="1:7" ht="31.5" hidden="1" x14ac:dyDescent="0.5">
      <c r="A31" s="1" t="s">
        <v>13</v>
      </c>
      <c r="B31" s="1"/>
    </row>
    <row r="32" spans="1:7" hidden="1" x14ac:dyDescent="0.25">
      <c r="A32" s="2"/>
      <c r="B32" s="18" t="s">
        <v>14</v>
      </c>
    </row>
    <row r="33" spans="1:2" hidden="1" x14ac:dyDescent="0.25">
      <c r="A33" s="19" t="s">
        <v>15</v>
      </c>
      <c r="B33" s="20">
        <v>14</v>
      </c>
    </row>
    <row r="34" spans="1:2" hidden="1" x14ac:dyDescent="0.25">
      <c r="A34" s="5">
        <v>55.1</v>
      </c>
      <c r="B34" s="7">
        <v>6.2026438922533414E-3</v>
      </c>
    </row>
    <row r="35" spans="1:2" hidden="1" x14ac:dyDescent="0.25">
      <c r="A35" s="5">
        <v>61.079999999999991</v>
      </c>
      <c r="B35" s="7">
        <v>6.524805854675542E-3</v>
      </c>
    </row>
    <row r="36" spans="1:2" hidden="1" x14ac:dyDescent="0.25">
      <c r="A36" s="5">
        <v>67.06</v>
      </c>
      <c r="B36" s="7">
        <v>6.8046812450150602E-3</v>
      </c>
    </row>
    <row r="37" spans="1:2" hidden="1" x14ac:dyDescent="0.25">
      <c r="A37" s="5">
        <v>73.039999999999992</v>
      </c>
      <c r="B37" s="7">
        <v>7.083038772507138E-3</v>
      </c>
    </row>
    <row r="38" spans="1:2" hidden="1" x14ac:dyDescent="0.25">
      <c r="A38" s="5">
        <v>79.02</v>
      </c>
      <c r="B38" s="7">
        <v>7.3454587401010777E-3</v>
      </c>
    </row>
    <row r="39" spans="1:2" hidden="1" x14ac:dyDescent="0.25">
      <c r="A39" s="8">
        <v>85</v>
      </c>
      <c r="B39" s="10">
        <v>7.6078787076950174E-3</v>
      </c>
    </row>
    <row r="40" spans="1:2" hidden="1" x14ac:dyDescent="0.25"/>
    <row r="41" spans="1:2" ht="31.5" hidden="1" x14ac:dyDescent="0.5">
      <c r="A41" s="1" t="s">
        <v>16</v>
      </c>
      <c r="B41" s="1"/>
    </row>
    <row r="42" spans="1:2" hidden="1" x14ac:dyDescent="0.25">
      <c r="A42" s="2"/>
      <c r="B42" s="18" t="s">
        <v>14</v>
      </c>
    </row>
    <row r="43" spans="1:2" hidden="1" x14ac:dyDescent="0.25">
      <c r="A43" s="19" t="s">
        <v>15</v>
      </c>
      <c r="B43" s="20">
        <v>14</v>
      </c>
    </row>
    <row r="44" spans="1:2" hidden="1" x14ac:dyDescent="0.25">
      <c r="A44" s="5">
        <v>55.1</v>
      </c>
      <c r="B44" s="21">
        <v>1.9983018412775101E-4</v>
      </c>
    </row>
    <row r="45" spans="1:2" hidden="1" x14ac:dyDescent="0.25">
      <c r="A45" s="5">
        <v>61.079999999999991</v>
      </c>
      <c r="B45" s="21">
        <v>1.960356172752238E-4</v>
      </c>
    </row>
    <row r="46" spans="1:2" hidden="1" x14ac:dyDescent="0.25">
      <c r="A46" s="5">
        <v>67.06</v>
      </c>
      <c r="B46" s="21">
        <v>1.918758602615922E-4</v>
      </c>
    </row>
    <row r="47" spans="1:2" hidden="1" x14ac:dyDescent="0.25">
      <c r="A47" s="5">
        <v>73.039999999999992</v>
      </c>
      <c r="B47" s="21">
        <v>1.8768832806756919E-4</v>
      </c>
    </row>
    <row r="48" spans="1:2" hidden="1" x14ac:dyDescent="0.25">
      <c r="A48" s="5">
        <v>79.02</v>
      </c>
      <c r="B48" s="21">
        <v>1.832091564794314E-4</v>
      </c>
    </row>
    <row r="49" spans="1:13" hidden="1" x14ac:dyDescent="0.25">
      <c r="A49" s="8">
        <v>85</v>
      </c>
      <c r="B49" s="22">
        <v>1.7872998489129379E-4</v>
      </c>
    </row>
    <row r="50" spans="1:13" hidden="1" x14ac:dyDescent="0.25"/>
    <row r="51" spans="1:13" ht="28.9" customHeight="1" x14ac:dyDescent="0.5">
      <c r="A51" s="1" t="s">
        <v>17</v>
      </c>
      <c r="B51" s="1"/>
    </row>
    <row r="52" spans="1:13" x14ac:dyDescent="0.25">
      <c r="A52" s="23"/>
      <c r="B52" s="24" t="s">
        <v>18</v>
      </c>
      <c r="C52" s="24"/>
      <c r="D52" s="24" t="s">
        <v>19</v>
      </c>
      <c r="E52" s="25"/>
    </row>
    <row r="53" spans="1:13" x14ac:dyDescent="0.25">
      <c r="A53" s="5" t="s">
        <v>20</v>
      </c>
      <c r="B53" s="26">
        <f>1000 * (0.00705883377011652)*B29</f>
        <v>5.0117719767827289</v>
      </c>
      <c r="C53" s="26" t="s">
        <v>21</v>
      </c>
      <c r="D53" s="26">
        <f>1000 * 0.00705883377011652*B29 / 453592</f>
        <v>1.1049074888407928E-5</v>
      </c>
      <c r="E53" s="21" t="s">
        <v>22</v>
      </c>
    </row>
    <row r="54" spans="1:13" x14ac:dyDescent="0.25">
      <c r="A54" s="5" t="s">
        <v>23</v>
      </c>
      <c r="B54" s="26">
        <f>(1180.7827913544)*B29 / 60</f>
        <v>13.972596364360397</v>
      </c>
      <c r="C54" s="26" t="s">
        <v>24</v>
      </c>
      <c r="D54" s="26">
        <f>(1180.7827913544)*B29 * 0.00220462 / 60</f>
        <v>3.0804265396796218E-2</v>
      </c>
      <c r="E54" s="21" t="s">
        <v>25</v>
      </c>
    </row>
    <row r="55" spans="1:13" x14ac:dyDescent="0.25">
      <c r="A55" s="5" t="s">
        <v>26</v>
      </c>
      <c r="B55" s="26">
        <f>(2481.31443898016)*B29 / 60</f>
        <v>29.362220861265225</v>
      </c>
      <c r="C55" s="26" t="s">
        <v>24</v>
      </c>
      <c r="D55" s="26">
        <f>(2481.31443898016)*B29 * 0.00220462 / 60</f>
        <v>6.4732539355162544E-2</v>
      </c>
      <c r="E55" s="21" t="s">
        <v>25</v>
      </c>
    </row>
    <row r="56" spans="1:13" x14ac:dyDescent="0.25">
      <c r="A56" s="8" t="s">
        <v>27</v>
      </c>
      <c r="B56" s="27">
        <f>0.000188052461301832</f>
        <v>1.8805246130183199E-4</v>
      </c>
      <c r="C56" s="27" t="s">
        <v>28</v>
      </c>
      <c r="D56" s="27">
        <f>0.000188052461301832</f>
        <v>1.8805246130183199E-4</v>
      </c>
      <c r="E56" s="22" t="s">
        <v>28</v>
      </c>
    </row>
    <row r="59" spans="1:13" ht="31.5" hidden="1" x14ac:dyDescent="0.5">
      <c r="A59" s="1" t="s">
        <v>29</v>
      </c>
      <c r="B59" s="1"/>
    </row>
    <row r="60" spans="1:13" hidden="1" x14ac:dyDescent="0.25">
      <c r="A60" s="2"/>
      <c r="B60" s="28" t="s">
        <v>14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15</v>
      </c>
      <c r="B61" s="29">
        <v>15</v>
      </c>
      <c r="C61" s="29">
        <v>14.5</v>
      </c>
      <c r="D61" s="29">
        <v>14</v>
      </c>
      <c r="E61" s="29">
        <v>13.5</v>
      </c>
      <c r="F61" s="29">
        <v>13</v>
      </c>
      <c r="G61" s="29">
        <v>12</v>
      </c>
      <c r="H61" s="29">
        <v>11</v>
      </c>
      <c r="I61" s="29">
        <v>10</v>
      </c>
      <c r="J61" s="29">
        <v>9</v>
      </c>
      <c r="K61" s="29">
        <v>8</v>
      </c>
      <c r="L61" s="29">
        <v>7</v>
      </c>
      <c r="M61" s="20">
        <v>6</v>
      </c>
    </row>
    <row r="62" spans="1:13" hidden="1" x14ac:dyDescent="0.25">
      <c r="A62" s="5">
        <v>55.1</v>
      </c>
      <c r="B62" s="26">
        <v>0.96209483738504664</v>
      </c>
      <c r="C62" s="26">
        <v>0.99668914564778099</v>
      </c>
      <c r="D62" s="26">
        <v>1.0368791779487441</v>
      </c>
      <c r="E62" s="26">
        <v>1.084078774852919</v>
      </c>
      <c r="F62" s="26">
        <v>1.139862473435725</v>
      </c>
      <c r="G62" s="26">
        <v>1.284283806491102</v>
      </c>
      <c r="H62" s="26">
        <v>1.4859534039269491</v>
      </c>
      <c r="I62" s="26">
        <v>1.7632526367223049</v>
      </c>
      <c r="J62" s="26">
        <v>2.1371340200231659</v>
      </c>
      <c r="K62" s="26">
        <v>2.6311212131424981</v>
      </c>
      <c r="L62" s="26">
        <v>3.2713090195602339</v>
      </c>
      <c r="M62" s="21">
        <v>4.0863633869232618</v>
      </c>
    </row>
    <row r="63" spans="1:13" hidden="1" x14ac:dyDescent="0.25">
      <c r="A63" s="5">
        <v>61.079999999999991</v>
      </c>
      <c r="B63" s="26">
        <v>0.98753866289127823</v>
      </c>
      <c r="C63" s="26">
        <v>1.0229123543327401</v>
      </c>
      <c r="D63" s="26">
        <v>1.064866936506166</v>
      </c>
      <c r="E63" s="26">
        <v>1.1149298302834429</v>
      </c>
      <c r="F63" s="26">
        <v>1.174789153046891</v>
      </c>
      <c r="G63" s="26">
        <v>1.331453037613775</v>
      </c>
      <c r="H63" s="26">
        <v>1.5515774594740981</v>
      </c>
      <c r="I63" s="26">
        <v>1.8544524320621061</v>
      </c>
      <c r="J63" s="26">
        <v>2.2619391129790039</v>
      </c>
      <c r="K63" s="26">
        <v>2.798469803992961</v>
      </c>
      <c r="L63" s="26">
        <v>3.4910479510391208</v>
      </c>
      <c r="M63" s="21">
        <v>4.3692481442195792</v>
      </c>
    </row>
    <row r="64" spans="1:13" hidden="1" x14ac:dyDescent="0.25">
      <c r="A64" s="5">
        <v>67.06</v>
      </c>
      <c r="B64" s="26">
        <v>1.0162636075184179</v>
      </c>
      <c r="C64" s="26">
        <v>1.0532382403085829</v>
      </c>
      <c r="D64" s="26">
        <v>1.097872776726077</v>
      </c>
      <c r="E64" s="26">
        <v>1.1518082179496929</v>
      </c>
      <c r="F64" s="26">
        <v>1.2168462616686531</v>
      </c>
      <c r="G64" s="26">
        <v>1.388240429901672</v>
      </c>
      <c r="H64" s="26">
        <v>1.6296827931476261</v>
      </c>
      <c r="I64" s="26">
        <v>1.9613720072959639</v>
      </c>
      <c r="J64" s="26">
        <v>2.4060778724030998</v>
      </c>
      <c r="K64" s="26">
        <v>2.989141332692411</v>
      </c>
      <c r="L64" s="26">
        <v>3.738474476554245</v>
      </c>
      <c r="M64" s="21">
        <v>4.6845605365459058</v>
      </c>
    </row>
    <row r="65" spans="1:13" hidden="1" x14ac:dyDescent="0.25">
      <c r="A65" s="5">
        <v>73.039999999999992</v>
      </c>
      <c r="B65" s="26">
        <v>1.046127703566025</v>
      </c>
      <c r="C65" s="26">
        <v>1.084905691589064</v>
      </c>
      <c r="D65" s="26">
        <v>1.132439331397092</v>
      </c>
      <c r="E65" s="26">
        <v>1.190483204475806</v>
      </c>
      <c r="F65" s="26">
        <v>1.2609525888213291</v>
      </c>
      <c r="G65" s="26">
        <v>1.447632485849468</v>
      </c>
      <c r="H65" s="26">
        <v>1.7110151766592141</v>
      </c>
      <c r="I65" s="26">
        <v>2.072207959595215</v>
      </c>
      <c r="J65" s="26">
        <v>2.554889277169099</v>
      </c>
      <c r="K65" s="26">
        <v>3.1853087160594451</v>
      </c>
      <c r="L65" s="26">
        <v>3.9922870071118108</v>
      </c>
      <c r="M65" s="21">
        <v>5.0072160253387068</v>
      </c>
    </row>
    <row r="66" spans="1:13" hidden="1" x14ac:dyDescent="0.25">
      <c r="A66" s="5">
        <v>79.02</v>
      </c>
      <c r="B66" s="26">
        <v>1.0879528895285411</v>
      </c>
      <c r="C66" s="26">
        <v>1.1306595785682481</v>
      </c>
      <c r="D66" s="26">
        <v>1.1833933878046969</v>
      </c>
      <c r="E66" s="26">
        <v>1.248022479030475</v>
      </c>
      <c r="F66" s="26">
        <v>1.326575710548612</v>
      </c>
      <c r="G66" s="26">
        <v>1.5343735102262199</v>
      </c>
      <c r="H66" s="26">
        <v>1.826231583470431</v>
      </c>
      <c r="I66" s="26">
        <v>2.224165871081107</v>
      </c>
      <c r="J66" s="26">
        <v>2.7527634580250782</v>
      </c>
      <c r="K66" s="26">
        <v>3.4391825734361321</v>
      </c>
      <c r="L66" s="26">
        <v>4.313152590615033</v>
      </c>
      <c r="M66" s="21">
        <v>5.4069740270294986</v>
      </c>
    </row>
    <row r="67" spans="1:13" hidden="1" x14ac:dyDescent="0.25">
      <c r="A67" s="8">
        <v>85</v>
      </c>
      <c r="B67" s="27">
        <v>1.129778075491056</v>
      </c>
      <c r="C67" s="27">
        <v>1.176413465547433</v>
      </c>
      <c r="D67" s="27">
        <v>1.234347444212303</v>
      </c>
      <c r="E67" s="27">
        <v>1.3055617535851449</v>
      </c>
      <c r="F67" s="27">
        <v>1.392198832275894</v>
      </c>
      <c r="G67" s="27">
        <v>1.6211145346029709</v>
      </c>
      <c r="H67" s="27">
        <v>1.941447990281649</v>
      </c>
      <c r="I67" s="27">
        <v>2.376123782566999</v>
      </c>
      <c r="J67" s="27">
        <v>2.9506376388810569</v>
      </c>
      <c r="K67" s="27">
        <v>3.6930564308128191</v>
      </c>
      <c r="L67" s="27">
        <v>4.6340181741182542</v>
      </c>
      <c r="M67" s="22">
        <v>5.8067320287202904</v>
      </c>
    </row>
    <row r="68" spans="1:13" hidden="1" x14ac:dyDescent="0.25"/>
    <row r="69" spans="1:13" ht="28.9" customHeight="1" x14ac:dyDescent="0.5">
      <c r="A69" s="1" t="s">
        <v>30</v>
      </c>
      <c r="B69" s="1"/>
    </row>
    <row r="70" spans="1:13" x14ac:dyDescent="0.25">
      <c r="A70" s="23" t="s">
        <v>14</v>
      </c>
      <c r="B70" s="25" t="s">
        <v>31</v>
      </c>
    </row>
    <row r="71" spans="1:13" x14ac:dyDescent="0.25">
      <c r="A71" s="5">
        <v>15</v>
      </c>
      <c r="B71" s="21">
        <f ca="1">(FORECAST( 72.52, OFFSET(B62:B67,MATCH(72.52,A62:A67,1)-1,0,2), OFFSET(A62:A67,MATCH(72.52,A62:A67,1)-1,0,2) )) / 1000</f>
        <v>1.0435308256488418E-3</v>
      </c>
    </row>
    <row r="72" spans="1:13" x14ac:dyDescent="0.25">
      <c r="A72" s="5">
        <v>14.5</v>
      </c>
      <c r="B72" s="21">
        <f ca="1">(FORECAST( 72.52, OFFSET(C62:C67,MATCH(72.52,A62:A67,1)-1,0,2), OFFSET(A62:A67,MATCH(72.52,A62:A67,1)-1,0,2) )) / 1000</f>
        <v>1.0821520001733701E-3</v>
      </c>
    </row>
    <row r="73" spans="1:13" x14ac:dyDescent="0.25">
      <c r="A73" s="5">
        <v>14</v>
      </c>
      <c r="B73" s="21">
        <f ca="1">(FORECAST( 72.52, OFFSET(D62:D67,MATCH(72.52,A62:A67,1)-1,0,2), OFFSET(A62:A67,MATCH(72.52,A62:A67,1)-1,0,2) )) / 1000</f>
        <v>1.129433544034395E-3</v>
      </c>
    </row>
    <row r="74" spans="1:13" x14ac:dyDescent="0.25">
      <c r="A74" s="5">
        <v>13.5</v>
      </c>
      <c r="B74" s="21">
        <f ca="1">(FORECAST( 72.52, OFFSET(E62:E67,MATCH(72.52,A62:A67,1)-1,0,2), OFFSET(A62:A67,MATCH(72.52,A62:A67,1)-1,0,2) )) / 1000</f>
        <v>1.1871201621691876E-3</v>
      </c>
    </row>
    <row r="75" spans="1:13" x14ac:dyDescent="0.25">
      <c r="A75" s="5">
        <v>13</v>
      </c>
      <c r="B75" s="21">
        <f ca="1">(FORECAST( 72.52, OFFSET(F62:F67,MATCH(72.52,A62:A67,1)-1,0,2), OFFSET(A62:A67,MATCH(72.52,A62:A67,1)-1,0,2) )) / 1000</f>
        <v>1.2571172560254444E-3</v>
      </c>
    </row>
    <row r="76" spans="1:13" x14ac:dyDescent="0.25">
      <c r="A76" s="5">
        <v>12</v>
      </c>
      <c r="B76" s="21">
        <f ca="1">(FORECAST( 72.52, OFFSET(G62:G67,MATCH(72.52,A62:A67,1)-1,0,2), OFFSET(A62:A67,MATCH(72.52,A62:A67,1)-1,0,2) )) / 1000</f>
        <v>1.4424679592453119E-3</v>
      </c>
    </row>
    <row r="77" spans="1:13" x14ac:dyDescent="0.25">
      <c r="A77" s="5">
        <v>11</v>
      </c>
      <c r="B77" s="21">
        <f ca="1">(FORECAST( 72.52, OFFSET(H62:H67,MATCH(72.52,A62:A67,1)-1,0,2), OFFSET(A62:A67,MATCH(72.52,A62:A67,1)-1,0,2) )) / 1000</f>
        <v>1.7039427954842934E-3</v>
      </c>
    </row>
    <row r="78" spans="1:13" x14ac:dyDescent="0.25">
      <c r="A78" s="5">
        <v>10</v>
      </c>
      <c r="B78" s="21">
        <f ca="1">(FORECAST( 72.52, OFFSET(I62:I67,MATCH(72.52,A62:A67,1)-1,0,2), OFFSET(A62:A67,MATCH(72.52,A62:A67,1)-1,0,2) )) / 1000</f>
        <v>2.0625700506996282E-3</v>
      </c>
    </row>
    <row r="79" spans="1:13" x14ac:dyDescent="0.25">
      <c r="A79" s="5">
        <v>9</v>
      </c>
      <c r="B79" s="21">
        <f ca="1">(FORECAST( 72.52, OFFSET(J62:J67,MATCH(72.52,A62:A67,1)-1,0,2), OFFSET(A62:A67,MATCH(72.52,A62:A67,1)-1,0,2) )) / 1000</f>
        <v>2.5419491550155333E-3</v>
      </c>
    </row>
    <row r="80" spans="1:13" x14ac:dyDescent="0.25">
      <c r="A80" s="5">
        <v>8</v>
      </c>
      <c r="B80" s="21">
        <f ca="1">(FORECAST( 72.52, OFFSET(K62:K67,MATCH(72.52,A62:A67,1)-1,0,2), OFFSET(A62:A67,MATCH(72.52,A62:A67,1)-1,0,2) )) / 1000</f>
        <v>3.1682506827231814E-3</v>
      </c>
    </row>
    <row r="81" spans="1:2" x14ac:dyDescent="0.25">
      <c r="A81" s="5">
        <v>7</v>
      </c>
      <c r="B81" s="21">
        <f ca="1">(FORECAST( 72.52, OFFSET(L62:L67,MATCH(72.52,A62:A67,1)-1,0,2), OFFSET(A62:A67,MATCH(72.52,A62:A67,1)-1,0,2) )) / 1000</f>
        <v>3.9702163522807189E-3</v>
      </c>
    </row>
    <row r="82" spans="1:2" x14ac:dyDescent="0.25">
      <c r="A82" s="8">
        <v>6</v>
      </c>
      <c r="B82" s="22">
        <f ca="1">(FORECAST( 72.52, OFFSET(M62:M67,MATCH(72.52,A62:A67,1)-1,0,2), OFFSET(A62:A67,MATCH(72.52,A62:A67,1)-1,0,2) )) / 1000</f>
        <v>4.9791590263132462E-3</v>
      </c>
    </row>
    <row r="84" spans="1:2" ht="28.9" customHeight="1" x14ac:dyDescent="0.5">
      <c r="A84" s="1" t="s">
        <v>32</v>
      </c>
      <c r="B84" s="1"/>
    </row>
    <row r="85" spans="1:2" x14ac:dyDescent="0.25">
      <c r="A85" s="23" t="s">
        <v>15</v>
      </c>
      <c r="B85" s="25" t="s">
        <v>33</v>
      </c>
    </row>
    <row r="86" spans="1:2" x14ac:dyDescent="0.25">
      <c r="A86" s="5">
        <v>85</v>
      </c>
      <c r="B86" s="7">
        <v>1.040296826352102</v>
      </c>
    </row>
    <row r="87" spans="1:2" x14ac:dyDescent="0.25">
      <c r="A87" s="5">
        <v>79.02</v>
      </c>
      <c r="B87" s="7">
        <v>1.02098793039172</v>
      </c>
    </row>
    <row r="88" spans="1:2" x14ac:dyDescent="0.25">
      <c r="A88" s="5">
        <v>73.039999999999992</v>
      </c>
      <c r="B88" s="7">
        <v>1.001679034431338</v>
      </c>
    </row>
    <row r="89" spans="1:2" x14ac:dyDescent="0.25">
      <c r="A89" s="5">
        <v>67.06</v>
      </c>
      <c r="B89" s="7">
        <v>0.9728963731731548</v>
      </c>
    </row>
    <row r="90" spans="1:2" x14ac:dyDescent="0.25">
      <c r="A90" s="5">
        <v>61.08</v>
      </c>
      <c r="B90" s="7">
        <v>0.94321144855327643</v>
      </c>
    </row>
    <row r="91" spans="1:2" x14ac:dyDescent="0.25">
      <c r="A91" s="8">
        <v>55.1</v>
      </c>
      <c r="B91" s="10">
        <v>0.90778736627458279</v>
      </c>
    </row>
    <row r="93" spans="1:2" ht="28.9" customHeight="1" x14ac:dyDescent="0.5">
      <c r="A93" s="1" t="s">
        <v>34</v>
      </c>
      <c r="B93" s="1"/>
    </row>
    <row r="94" spans="1:2" x14ac:dyDescent="0.25">
      <c r="A94" s="23" t="s">
        <v>15</v>
      </c>
      <c r="B94" s="25" t="s">
        <v>33</v>
      </c>
    </row>
    <row r="95" spans="1:2" x14ac:dyDescent="0.25">
      <c r="A95" s="5">
        <v>85</v>
      </c>
      <c r="B95" s="7">
        <v>1.087628553931044</v>
      </c>
    </row>
    <row r="96" spans="1:2" x14ac:dyDescent="0.25">
      <c r="A96" s="5">
        <v>79.02</v>
      </c>
      <c r="B96" s="7">
        <v>1.045639871839086</v>
      </c>
    </row>
    <row r="97" spans="1:2" x14ac:dyDescent="0.25">
      <c r="A97" s="5">
        <v>73.039999999999992</v>
      </c>
      <c r="B97" s="7">
        <v>1.003651189747127</v>
      </c>
    </row>
    <row r="98" spans="1:2" x14ac:dyDescent="0.25">
      <c r="A98" s="5">
        <v>67.06</v>
      </c>
      <c r="B98" s="7">
        <v>0.95852860291728281</v>
      </c>
    </row>
    <row r="99" spans="1:2" x14ac:dyDescent="0.25">
      <c r="A99" s="5">
        <v>61.08</v>
      </c>
      <c r="B99" s="7">
        <v>0.9131075489695446</v>
      </c>
    </row>
    <row r="100" spans="1:2" x14ac:dyDescent="0.25">
      <c r="A100" s="8">
        <v>55.1</v>
      </c>
      <c r="B100" s="10">
        <v>0.8638593677680988</v>
      </c>
    </row>
    <row r="102" spans="1:2" ht="28.9" customHeight="1" x14ac:dyDescent="0.5">
      <c r="A102" s="1" t="s">
        <v>35</v>
      </c>
      <c r="B102" s="1"/>
    </row>
    <row r="103" spans="1:2" x14ac:dyDescent="0.25">
      <c r="A103" s="23" t="s">
        <v>15</v>
      </c>
      <c r="B103" s="25" t="s">
        <v>33</v>
      </c>
    </row>
    <row r="104" spans="1:2" x14ac:dyDescent="0.25">
      <c r="A104" s="5">
        <v>85</v>
      </c>
      <c r="B104" s="7">
        <v>1.0775696919289339</v>
      </c>
    </row>
    <row r="105" spans="1:2" x14ac:dyDescent="0.25">
      <c r="A105" s="5">
        <v>79.02</v>
      </c>
      <c r="B105" s="7">
        <v>1.0404008812129859</v>
      </c>
    </row>
    <row r="106" spans="1:2" x14ac:dyDescent="0.25">
      <c r="A106" s="5">
        <v>73.039999999999992</v>
      </c>
      <c r="B106" s="7">
        <v>1.003232070497039</v>
      </c>
    </row>
    <row r="107" spans="1:2" x14ac:dyDescent="0.25">
      <c r="A107" s="5">
        <v>67.06</v>
      </c>
      <c r="B107" s="7">
        <v>0.96380588526588484</v>
      </c>
    </row>
    <row r="108" spans="1:2" x14ac:dyDescent="0.25">
      <c r="A108" s="5">
        <v>61.08</v>
      </c>
      <c r="B108" s="7">
        <v>0.9241647119856633</v>
      </c>
    </row>
    <row r="109" spans="1:2" x14ac:dyDescent="0.25">
      <c r="A109" s="8">
        <v>55.1</v>
      </c>
      <c r="B109" s="10">
        <v>0.87853412559797783</v>
      </c>
    </row>
    <row r="111" spans="1:2" ht="28.9" customHeight="1" x14ac:dyDescent="0.5">
      <c r="A111" s="1" t="s">
        <v>36</v>
      </c>
      <c r="B111" s="1"/>
    </row>
    <row r="112" spans="1:2" x14ac:dyDescent="0.25">
      <c r="A112" s="23" t="s">
        <v>15</v>
      </c>
      <c r="B112" s="25" t="s">
        <v>33</v>
      </c>
    </row>
    <row r="113" spans="1:2" x14ac:dyDescent="0.25">
      <c r="A113" s="5">
        <v>85</v>
      </c>
      <c r="B113" s="7">
        <v>1.09427136071401</v>
      </c>
    </row>
    <row r="114" spans="1:2" x14ac:dyDescent="0.25">
      <c r="A114" s="5">
        <v>80.016666666666666</v>
      </c>
      <c r="B114" s="7">
        <v>1.056628282651124</v>
      </c>
    </row>
    <row r="115" spans="1:2" x14ac:dyDescent="0.25">
      <c r="A115" s="5">
        <v>75.033333333333331</v>
      </c>
      <c r="B115" s="7">
        <v>1.0189852045882379</v>
      </c>
    </row>
    <row r="116" spans="1:2" x14ac:dyDescent="0.25">
      <c r="A116" s="5">
        <v>70.05</v>
      </c>
      <c r="B116" s="7">
        <v>0.98791423423051317</v>
      </c>
    </row>
    <row r="117" spans="1:2" x14ac:dyDescent="0.25">
      <c r="A117" s="5">
        <v>65.066666666666663</v>
      </c>
      <c r="B117" s="7">
        <v>0.96353067171312756</v>
      </c>
    </row>
    <row r="118" spans="1:2" x14ac:dyDescent="0.25">
      <c r="A118" s="5">
        <v>60.083333333333343</v>
      </c>
      <c r="B118" s="7">
        <v>0.93914710919574207</v>
      </c>
    </row>
    <row r="119" spans="1:2" x14ac:dyDescent="0.25">
      <c r="A119" s="8">
        <v>55.1</v>
      </c>
      <c r="B119" s="10">
        <v>0.91921216693899055</v>
      </c>
    </row>
  </sheetData>
  <sheetProtection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5:M183"/>
  <sheetViews>
    <sheetView workbookViewId="0">
      <selection activeCell="B28" sqref="B28: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50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0</v>
      </c>
      <c r="B17" s="6" t="s">
        <v>51</v>
      </c>
      <c r="C17" s="6"/>
      <c r="D17" s="7"/>
    </row>
    <row r="18" spans="1:7" x14ac:dyDescent="0.25">
      <c r="A18" s="5" t="s">
        <v>1</v>
      </c>
      <c r="B18" s="6" t="s">
        <v>2</v>
      </c>
      <c r="C18" s="6"/>
      <c r="D18" s="7"/>
    </row>
    <row r="19" spans="1:7" x14ac:dyDescent="0.25">
      <c r="A19" s="5" t="s">
        <v>3</v>
      </c>
      <c r="B19" s="6" t="s">
        <v>4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5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6</v>
      </c>
      <c r="B24" s="13">
        <v>14</v>
      </c>
      <c r="C24" s="13" t="s">
        <v>7</v>
      </c>
      <c r="D24" s="14"/>
    </row>
    <row r="25" spans="1:7" x14ac:dyDescent="0.25">
      <c r="A25" s="8"/>
      <c r="B25" s="15"/>
      <c r="C25" s="15"/>
      <c r="D25" s="16"/>
    </row>
    <row r="28" spans="1:7" x14ac:dyDescent="0.25">
      <c r="A28" s="17" t="s">
        <v>10</v>
      </c>
      <c r="B28" s="30">
        <v>0.71</v>
      </c>
      <c r="C28" s="17" t="s">
        <v>11</v>
      </c>
      <c r="D28" s="17" t="s">
        <v>12</v>
      </c>
      <c r="E28" s="17"/>
      <c r="F28" s="17"/>
      <c r="G28" s="17"/>
    </row>
    <row r="29" spans="1:7" x14ac:dyDescent="0.25">
      <c r="A29" s="17" t="s">
        <v>37</v>
      </c>
      <c r="B29" s="30">
        <v>72.52</v>
      </c>
      <c r="C29" s="17" t="s">
        <v>9</v>
      </c>
      <c r="D29" s="17" t="s">
        <v>38</v>
      </c>
      <c r="E29" s="17"/>
      <c r="F29" s="17"/>
      <c r="G29" s="17"/>
    </row>
    <row r="31" spans="1:7" ht="31.5" hidden="1" x14ac:dyDescent="0.5">
      <c r="A31" s="1" t="s">
        <v>39</v>
      </c>
      <c r="B31" s="1"/>
    </row>
    <row r="32" spans="1:7" hidden="1" x14ac:dyDescent="0.25">
      <c r="A32" s="2"/>
      <c r="B32" s="18" t="s">
        <v>14</v>
      </c>
    </row>
    <row r="33" spans="1:2" hidden="1" x14ac:dyDescent="0.25">
      <c r="A33" s="19" t="s">
        <v>15</v>
      </c>
      <c r="B33" s="20">
        <v>14</v>
      </c>
    </row>
    <row r="34" spans="1:2" hidden="1" x14ac:dyDescent="0.25">
      <c r="A34" s="5">
        <v>55.1</v>
      </c>
      <c r="B34" s="7">
        <v>1.2367093620764951</v>
      </c>
    </row>
    <row r="35" spans="1:2" hidden="1" x14ac:dyDescent="0.25">
      <c r="A35" s="5">
        <v>61.079999999999991</v>
      </c>
      <c r="B35" s="7">
        <v>1.26090255378139</v>
      </c>
    </row>
    <row r="36" spans="1:2" hidden="1" x14ac:dyDescent="0.25">
      <c r="A36" s="5">
        <v>67.06</v>
      </c>
      <c r="B36" s="7">
        <v>1.2897486369876701</v>
      </c>
    </row>
    <row r="37" spans="1:2" hidden="1" x14ac:dyDescent="0.25">
      <c r="A37" s="5">
        <v>72.52</v>
      </c>
      <c r="B37" s="7">
        <v>1.316086365132533</v>
      </c>
    </row>
    <row r="38" spans="1:2" hidden="1" x14ac:dyDescent="0.25">
      <c r="A38" s="5">
        <v>73.039999999999992</v>
      </c>
      <c r="B38" s="7">
        <v>1.3201276594646609</v>
      </c>
    </row>
    <row r="39" spans="1:2" hidden="1" x14ac:dyDescent="0.25">
      <c r="A39" s="5">
        <v>79.02</v>
      </c>
      <c r="B39" s="7">
        <v>1.366602544284129</v>
      </c>
    </row>
    <row r="40" spans="1:2" hidden="1" x14ac:dyDescent="0.25">
      <c r="A40" s="8">
        <v>85</v>
      </c>
      <c r="B40" s="10">
        <v>1.413077429103597</v>
      </c>
    </row>
    <row r="41" spans="1:2" hidden="1" x14ac:dyDescent="0.25"/>
    <row r="42" spans="1:2" ht="31.5" hidden="1" x14ac:dyDescent="0.5">
      <c r="A42" s="1" t="s">
        <v>40</v>
      </c>
      <c r="B42" s="1"/>
    </row>
    <row r="43" spans="1:2" hidden="1" x14ac:dyDescent="0.25">
      <c r="A43" s="2"/>
      <c r="B43" s="18" t="s">
        <v>14</v>
      </c>
    </row>
    <row r="44" spans="1:2" hidden="1" x14ac:dyDescent="0.25">
      <c r="A44" s="19" t="s">
        <v>15</v>
      </c>
      <c r="B44" s="20">
        <v>14</v>
      </c>
    </row>
    <row r="45" spans="1:2" hidden="1" x14ac:dyDescent="0.25">
      <c r="A45" s="5">
        <v>55.1</v>
      </c>
      <c r="B45" s="7">
        <v>2254.3630565473122</v>
      </c>
    </row>
    <row r="46" spans="1:2" hidden="1" x14ac:dyDescent="0.25">
      <c r="A46" s="5">
        <v>61.079999999999991</v>
      </c>
      <c r="B46" s="7">
        <v>2342.3338142027169</v>
      </c>
    </row>
    <row r="47" spans="1:2" hidden="1" x14ac:dyDescent="0.25">
      <c r="A47" s="5">
        <v>67.06</v>
      </c>
      <c r="B47" s="7">
        <v>2416.0521758869918</v>
      </c>
    </row>
    <row r="48" spans="1:2" hidden="1" x14ac:dyDescent="0.25">
      <c r="A48" s="5">
        <v>72.52</v>
      </c>
      <c r="B48" s="7">
        <v>2483.3602452508949</v>
      </c>
    </row>
    <row r="49" spans="1:13" hidden="1" x14ac:dyDescent="0.25">
      <c r="A49" s="5">
        <v>73.039999999999992</v>
      </c>
      <c r="B49" s="7">
        <v>2487.5298926080859</v>
      </c>
    </row>
    <row r="50" spans="1:13" hidden="1" x14ac:dyDescent="0.25">
      <c r="A50" s="5">
        <v>79.02</v>
      </c>
      <c r="B50" s="7">
        <v>2535.480837215785</v>
      </c>
    </row>
    <row r="51" spans="1:13" hidden="1" x14ac:dyDescent="0.25">
      <c r="A51" s="8">
        <v>85</v>
      </c>
      <c r="B51" s="10">
        <v>2583.431781823484</v>
      </c>
    </row>
    <row r="52" spans="1:13" hidden="1" x14ac:dyDescent="0.25"/>
    <row r="53" spans="1:13" ht="31.5" hidden="1" x14ac:dyDescent="0.5">
      <c r="A53" s="1" t="s">
        <v>41</v>
      </c>
      <c r="B53" s="1"/>
    </row>
    <row r="54" spans="1:13" hidden="1" x14ac:dyDescent="0.25">
      <c r="A54" s="2"/>
      <c r="B54" s="28" t="s">
        <v>14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18"/>
    </row>
    <row r="55" spans="1:13" hidden="1" x14ac:dyDescent="0.25">
      <c r="A55" s="19" t="s">
        <v>15</v>
      </c>
      <c r="B55" s="29">
        <v>15</v>
      </c>
      <c r="C55" s="29">
        <v>14.5</v>
      </c>
      <c r="D55" s="29">
        <v>14</v>
      </c>
      <c r="E55" s="29">
        <v>13.5</v>
      </c>
      <c r="F55" s="29">
        <v>13</v>
      </c>
      <c r="G55" s="29">
        <v>12</v>
      </c>
      <c r="H55" s="29">
        <v>11</v>
      </c>
      <c r="I55" s="29">
        <v>10</v>
      </c>
      <c r="J55" s="29">
        <v>9</v>
      </c>
      <c r="K55" s="29">
        <v>8</v>
      </c>
      <c r="L55" s="29">
        <v>7</v>
      </c>
      <c r="M55" s="20">
        <v>6</v>
      </c>
    </row>
    <row r="56" spans="1:13" hidden="1" x14ac:dyDescent="0.25">
      <c r="A56" s="5">
        <v>55.1</v>
      </c>
      <c r="B56" s="6">
        <v>0.96209483738504664</v>
      </c>
      <c r="C56" s="6">
        <v>0.99668914564778099</v>
      </c>
      <c r="D56" s="6">
        <v>1.0368791779487441</v>
      </c>
      <c r="E56" s="6">
        <v>1.084078774852919</v>
      </c>
      <c r="F56" s="6">
        <v>1.139862473435725</v>
      </c>
      <c r="G56" s="6">
        <v>1.284283806491102</v>
      </c>
      <c r="H56" s="6">
        <v>1.4859534039269491</v>
      </c>
      <c r="I56" s="6">
        <v>1.7632526367223049</v>
      </c>
      <c r="J56" s="6">
        <v>2.1371340200231659</v>
      </c>
      <c r="K56" s="6">
        <v>2.6311212131424981</v>
      </c>
      <c r="L56" s="6">
        <v>3.2713090195602339</v>
      </c>
      <c r="M56" s="7">
        <v>4.0863633869232618</v>
      </c>
    </row>
    <row r="57" spans="1:13" hidden="1" x14ac:dyDescent="0.25">
      <c r="A57" s="5">
        <v>61.079999999999991</v>
      </c>
      <c r="B57" s="6">
        <v>0.98753866289127823</v>
      </c>
      <c r="C57" s="6">
        <v>1.0229123543327401</v>
      </c>
      <c r="D57" s="6">
        <v>1.064866936506166</v>
      </c>
      <c r="E57" s="6">
        <v>1.1149298302834429</v>
      </c>
      <c r="F57" s="6">
        <v>1.174789153046891</v>
      </c>
      <c r="G57" s="6">
        <v>1.331453037613775</v>
      </c>
      <c r="H57" s="6">
        <v>1.5515774594740981</v>
      </c>
      <c r="I57" s="6">
        <v>1.8544524320621061</v>
      </c>
      <c r="J57" s="6">
        <v>2.2619391129790039</v>
      </c>
      <c r="K57" s="6">
        <v>2.798469803992961</v>
      </c>
      <c r="L57" s="6">
        <v>3.4910479510391208</v>
      </c>
      <c r="M57" s="7">
        <v>4.3692481442195792</v>
      </c>
    </row>
    <row r="58" spans="1:13" hidden="1" x14ac:dyDescent="0.25">
      <c r="A58" s="5">
        <v>67.06</v>
      </c>
      <c r="B58" s="6">
        <v>1.0162636075184179</v>
      </c>
      <c r="C58" s="6">
        <v>1.0532382403085829</v>
      </c>
      <c r="D58" s="6">
        <v>1.097872776726077</v>
      </c>
      <c r="E58" s="6">
        <v>1.1518082179496929</v>
      </c>
      <c r="F58" s="6">
        <v>1.2168462616686531</v>
      </c>
      <c r="G58" s="6">
        <v>1.388240429901672</v>
      </c>
      <c r="H58" s="6">
        <v>1.6296827931476261</v>
      </c>
      <c r="I58" s="6">
        <v>1.9613720072959639</v>
      </c>
      <c r="J58" s="6">
        <v>2.4060778724030998</v>
      </c>
      <c r="K58" s="6">
        <v>2.989141332692411</v>
      </c>
      <c r="L58" s="6">
        <v>3.738474476554245</v>
      </c>
      <c r="M58" s="7">
        <v>4.6845605365459058</v>
      </c>
    </row>
    <row r="59" spans="1:13" hidden="1" x14ac:dyDescent="0.25">
      <c r="A59" s="5">
        <v>72.52</v>
      </c>
      <c r="B59" s="6">
        <v>1.0424907308736331</v>
      </c>
      <c r="C59" s="6">
        <v>1.0809270927213079</v>
      </c>
      <c r="D59" s="6">
        <v>1.1280085438833869</v>
      </c>
      <c r="E59" s="6">
        <v>1.1854797892971389</v>
      </c>
      <c r="F59" s="6">
        <v>1.255246230410261</v>
      </c>
      <c r="G59" s="6">
        <v>1.4400897880775769</v>
      </c>
      <c r="H59" s="6">
        <v>1.70099635867563</v>
      </c>
      <c r="I59" s="6">
        <v>2.05899422816166</v>
      </c>
      <c r="J59" s="6">
        <v>2.537682826659883</v>
      </c>
      <c r="K59" s="6">
        <v>3.1632327284614732</v>
      </c>
      <c r="L59" s="6">
        <v>3.9643856520245748</v>
      </c>
      <c r="M59" s="7">
        <v>4.9724544599742906</v>
      </c>
    </row>
    <row r="60" spans="1:13" hidden="1" x14ac:dyDescent="0.25">
      <c r="A60" s="5">
        <v>73.039999999999992</v>
      </c>
      <c r="B60" s="6">
        <v>1.046127703566025</v>
      </c>
      <c r="C60" s="6">
        <v>1.084905691589064</v>
      </c>
      <c r="D60" s="6">
        <v>1.132439331397092</v>
      </c>
      <c r="E60" s="6">
        <v>1.190483204475806</v>
      </c>
      <c r="F60" s="6">
        <v>1.2609525888213291</v>
      </c>
      <c r="G60" s="6">
        <v>1.447632485849468</v>
      </c>
      <c r="H60" s="6">
        <v>1.7110151766592141</v>
      </c>
      <c r="I60" s="6">
        <v>2.072207959595215</v>
      </c>
      <c r="J60" s="6">
        <v>2.554889277169099</v>
      </c>
      <c r="K60" s="6">
        <v>3.1853087160594451</v>
      </c>
      <c r="L60" s="6">
        <v>3.9922870071118108</v>
      </c>
      <c r="M60" s="7">
        <v>5.0072160253387068</v>
      </c>
    </row>
    <row r="61" spans="1:13" hidden="1" x14ac:dyDescent="0.25">
      <c r="A61" s="5">
        <v>79.02</v>
      </c>
      <c r="B61" s="6">
        <v>1.0879528895285411</v>
      </c>
      <c r="C61" s="6">
        <v>1.1306595785682481</v>
      </c>
      <c r="D61" s="6">
        <v>1.1833933878046969</v>
      </c>
      <c r="E61" s="6">
        <v>1.248022479030475</v>
      </c>
      <c r="F61" s="6">
        <v>1.326575710548612</v>
      </c>
      <c r="G61" s="6">
        <v>1.5343735102262199</v>
      </c>
      <c r="H61" s="6">
        <v>1.826231583470431</v>
      </c>
      <c r="I61" s="6">
        <v>2.224165871081107</v>
      </c>
      <c r="J61" s="6">
        <v>2.7527634580250782</v>
      </c>
      <c r="K61" s="6">
        <v>3.4391825734361321</v>
      </c>
      <c r="L61" s="6">
        <v>4.313152590615033</v>
      </c>
      <c r="M61" s="7">
        <v>5.4069740270294986</v>
      </c>
    </row>
    <row r="62" spans="1:13" hidden="1" x14ac:dyDescent="0.25">
      <c r="A62" s="8">
        <v>85</v>
      </c>
      <c r="B62" s="9">
        <v>1.129778075491056</v>
      </c>
      <c r="C62" s="9">
        <v>1.176413465547433</v>
      </c>
      <c r="D62" s="9">
        <v>1.234347444212303</v>
      </c>
      <c r="E62" s="9">
        <v>1.3055617535851449</v>
      </c>
      <c r="F62" s="9">
        <v>1.392198832275894</v>
      </c>
      <c r="G62" s="9">
        <v>1.6211145346029709</v>
      </c>
      <c r="H62" s="9">
        <v>1.941447990281649</v>
      </c>
      <c r="I62" s="9">
        <v>2.376123782566999</v>
      </c>
      <c r="J62" s="9">
        <v>2.9506376388810569</v>
      </c>
      <c r="K62" s="9">
        <v>3.6930564308128191</v>
      </c>
      <c r="L62" s="9">
        <v>4.6340181741182542</v>
      </c>
      <c r="M62" s="10">
        <v>5.8067320287202904</v>
      </c>
    </row>
    <row r="63" spans="1:13" hidden="1" x14ac:dyDescent="0.25"/>
    <row r="64" spans="1:13" ht="31.5" hidden="1" x14ac:dyDescent="0.5">
      <c r="A64" s="1" t="s">
        <v>42</v>
      </c>
      <c r="B64" s="1"/>
    </row>
    <row r="65" spans="1:13" hidden="1" x14ac:dyDescent="0.25">
      <c r="A65" s="2"/>
      <c r="B65" s="18" t="s">
        <v>14</v>
      </c>
    </row>
    <row r="66" spans="1:13" hidden="1" x14ac:dyDescent="0.25">
      <c r="A66" s="19" t="s">
        <v>15</v>
      </c>
      <c r="B66" s="20">
        <v>14</v>
      </c>
    </row>
    <row r="67" spans="1:13" hidden="1" x14ac:dyDescent="0.25">
      <c r="A67" s="5">
        <v>55.1</v>
      </c>
      <c r="B67" s="7">
        <v>1020.308323357712</v>
      </c>
    </row>
    <row r="68" spans="1:13" hidden="1" x14ac:dyDescent="0.25">
      <c r="A68" s="5">
        <v>61.079999999999991</v>
      </c>
      <c r="B68" s="7">
        <v>1078.475579585873</v>
      </c>
    </row>
    <row r="69" spans="1:13" hidden="1" x14ac:dyDescent="0.25">
      <c r="A69" s="5">
        <v>67.06</v>
      </c>
      <c r="B69" s="7">
        <v>1132.122597986903</v>
      </c>
    </row>
    <row r="70" spans="1:13" hidden="1" x14ac:dyDescent="0.25">
      <c r="A70" s="5">
        <v>72.52</v>
      </c>
      <c r="B70" s="7">
        <v>1181.1046582661029</v>
      </c>
    </row>
    <row r="71" spans="1:13" hidden="1" x14ac:dyDescent="0.25">
      <c r="A71" s="5">
        <v>73.039999999999992</v>
      </c>
      <c r="B71" s="7">
        <v>1185.4170954846479</v>
      </c>
    </row>
    <row r="72" spans="1:13" hidden="1" x14ac:dyDescent="0.25">
      <c r="A72" s="5">
        <v>79.02</v>
      </c>
      <c r="B72" s="7">
        <v>1235.0101234979149</v>
      </c>
    </row>
    <row r="73" spans="1:13" hidden="1" x14ac:dyDescent="0.25">
      <c r="A73" s="8">
        <v>85</v>
      </c>
      <c r="B73" s="10">
        <v>1284.603151511182</v>
      </c>
    </row>
    <row r="74" spans="1:13" hidden="1" x14ac:dyDescent="0.25"/>
    <row r="75" spans="1:13" ht="31.5" hidden="1" x14ac:dyDescent="0.5">
      <c r="A75" s="1" t="s">
        <v>43</v>
      </c>
      <c r="B75" s="1"/>
    </row>
    <row r="76" spans="1:13" hidden="1" x14ac:dyDescent="0.25">
      <c r="A76" s="2"/>
      <c r="B76" s="28" t="s">
        <v>14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18"/>
    </row>
    <row r="77" spans="1:13" hidden="1" x14ac:dyDescent="0.25">
      <c r="A77" s="19" t="s">
        <v>15</v>
      </c>
      <c r="B77" s="29">
        <v>15</v>
      </c>
      <c r="C77" s="29">
        <v>14.5</v>
      </c>
      <c r="D77" s="29">
        <v>14</v>
      </c>
      <c r="E77" s="29">
        <v>13.5</v>
      </c>
      <c r="F77" s="29">
        <v>13</v>
      </c>
      <c r="G77" s="29">
        <v>12</v>
      </c>
      <c r="H77" s="29">
        <v>11</v>
      </c>
      <c r="I77" s="29">
        <v>10</v>
      </c>
      <c r="J77" s="29">
        <v>9</v>
      </c>
      <c r="K77" s="29">
        <v>8</v>
      </c>
      <c r="L77" s="29">
        <v>7</v>
      </c>
      <c r="M77" s="20">
        <v>6</v>
      </c>
    </row>
    <row r="78" spans="1:13" hidden="1" x14ac:dyDescent="0.25">
      <c r="A78" s="5">
        <v>55.1</v>
      </c>
      <c r="B78" s="6">
        <v>1.307059061681016</v>
      </c>
      <c r="C78" s="6">
        <v>1.3517165898814609</v>
      </c>
      <c r="D78" s="6">
        <v>1.401690353703577</v>
      </c>
      <c r="E78" s="6">
        <v>1.45826961175559</v>
      </c>
      <c r="F78" s="6">
        <v>1.5228909799889849</v>
      </c>
      <c r="G78" s="6">
        <v>1.682733342354001</v>
      </c>
      <c r="H78" s="6">
        <v>1.895594329000158</v>
      </c>
      <c r="I78" s="6">
        <v>2.178103669542486</v>
      </c>
      <c r="J78" s="6">
        <v>2.5491010036520652</v>
      </c>
      <c r="K78" s="6">
        <v>3.0296148872479232</v>
      </c>
      <c r="L78" s="6">
        <v>3.6428835707310339</v>
      </c>
      <c r="M78" s="7">
        <v>4.4144428132039284</v>
      </c>
    </row>
    <row r="79" spans="1:13" hidden="1" x14ac:dyDescent="0.25">
      <c r="A79" s="5">
        <v>61.079999999999991</v>
      </c>
      <c r="B79" s="6">
        <v>1.3297230570419649</v>
      </c>
      <c r="C79" s="6">
        <v>1.375676308640577</v>
      </c>
      <c r="D79" s="6">
        <v>1.4279821170381131</v>
      </c>
      <c r="E79" s="6">
        <v>1.4880527971289019</v>
      </c>
      <c r="F79" s="6">
        <v>1.5574462058862171</v>
      </c>
      <c r="G79" s="6">
        <v>1.731149184492522</v>
      </c>
      <c r="H79" s="6">
        <v>1.9643930035069539</v>
      </c>
      <c r="I79" s="6">
        <v>2.2746870826260208</v>
      </c>
      <c r="J79" s="6">
        <v>2.681698038274356</v>
      </c>
      <c r="K79" s="6">
        <v>3.207229460933894</v>
      </c>
      <c r="L79" s="6">
        <v>3.8752611233989049</v>
      </c>
      <c r="M79" s="7">
        <v>4.7120837228967094</v>
      </c>
    </row>
    <row r="80" spans="1:13" hidden="1" x14ac:dyDescent="0.25">
      <c r="A80" s="5">
        <v>67.06</v>
      </c>
      <c r="B80" s="6">
        <v>1.355261795104947</v>
      </c>
      <c r="C80" s="6">
        <v>1.403198760684095</v>
      </c>
      <c r="D80" s="6">
        <v>1.4586583082700511</v>
      </c>
      <c r="E80" s="6">
        <v>1.5231757046603469</v>
      </c>
      <c r="F80" s="6">
        <v>1.5984303853214119</v>
      </c>
      <c r="G80" s="6">
        <v>1.788576917152773</v>
      </c>
      <c r="H80" s="6">
        <v>2.0453309485874578</v>
      </c>
      <c r="I80" s="6">
        <v>2.387086023765923</v>
      </c>
      <c r="J80" s="6">
        <v>2.8343358204654669</v>
      </c>
      <c r="K80" s="6">
        <v>3.409655300395285</v>
      </c>
      <c r="L80" s="6">
        <v>4.1377656675591528</v>
      </c>
      <c r="M80" s="7">
        <v>5.0457333764151677</v>
      </c>
    </row>
    <row r="81" spans="1:13" hidden="1" x14ac:dyDescent="0.25">
      <c r="A81" s="5">
        <v>72.52</v>
      </c>
      <c r="B81" s="6">
        <v>1.3785797733363661</v>
      </c>
      <c r="C81" s="6">
        <v>1.4283279560281761</v>
      </c>
      <c r="D81" s="6">
        <v>1.486667004612255</v>
      </c>
      <c r="E81" s="6">
        <v>1.5552444463194921</v>
      </c>
      <c r="F81" s="6">
        <v>1.6358507230665911</v>
      </c>
      <c r="G81" s="6">
        <v>1.8410109339295251</v>
      </c>
      <c r="H81" s="6">
        <v>2.1192308114870491</v>
      </c>
      <c r="I81" s="6">
        <v>2.489711143937138</v>
      </c>
      <c r="J81" s="6">
        <v>2.9737007520312631</v>
      </c>
      <c r="K81" s="6">
        <v>3.5944788929469902</v>
      </c>
      <c r="L81" s="6">
        <v>4.3774437296185091</v>
      </c>
      <c r="M81" s="7">
        <v>5.3503700165841934</v>
      </c>
    </row>
    <row r="82" spans="1:13" hidden="1" x14ac:dyDescent="0.25">
      <c r="A82" s="5">
        <v>73.039999999999992</v>
      </c>
      <c r="B82" s="6">
        <v>1.3819865411215151</v>
      </c>
      <c r="C82" s="6">
        <v>1.432116180441229</v>
      </c>
      <c r="D82" s="6">
        <v>1.4909613651942979</v>
      </c>
      <c r="E82" s="6">
        <v>1.560180731312631</v>
      </c>
      <c r="F82" s="6">
        <v>1.6415757163788049</v>
      </c>
      <c r="G82" s="6">
        <v>1.848796758258973</v>
      </c>
      <c r="H82" s="6">
        <v>2.1297909532411672</v>
      </c>
      <c r="I82" s="6">
        <v>2.5038361287839992</v>
      </c>
      <c r="J82" s="6">
        <v>2.9922499555999251</v>
      </c>
      <c r="K82" s="6">
        <v>3.618372614813707</v>
      </c>
      <c r="L82" s="6">
        <v>4.4076602576581463</v>
      </c>
      <c r="M82" s="7">
        <v>5.3879542249685146</v>
      </c>
    </row>
    <row r="83" spans="1:13" hidden="1" x14ac:dyDescent="0.25">
      <c r="A83" s="5">
        <v>79.02</v>
      </c>
      <c r="B83" s="6">
        <v>1.4211643706507291</v>
      </c>
      <c r="C83" s="6">
        <v>1.4756807611913461</v>
      </c>
      <c r="D83" s="6">
        <v>1.540346511887795</v>
      </c>
      <c r="E83" s="6">
        <v>1.6169480087337289</v>
      </c>
      <c r="F83" s="6">
        <v>1.707413139469268</v>
      </c>
      <c r="G83" s="6">
        <v>1.9383337380476271</v>
      </c>
      <c r="H83" s="6">
        <v>2.2512325834135249</v>
      </c>
      <c r="I83" s="6">
        <v>2.666273454522901</v>
      </c>
      <c r="J83" s="6">
        <v>3.2055657966395268</v>
      </c>
      <c r="K83" s="6">
        <v>3.893150416280962</v>
      </c>
      <c r="L83" s="6">
        <v>4.7551503301139757</v>
      </c>
      <c r="M83" s="7">
        <v>5.8201726213882203</v>
      </c>
    </row>
    <row r="84" spans="1:13" hidden="1" x14ac:dyDescent="0.25">
      <c r="A84" s="8">
        <v>85</v>
      </c>
      <c r="B84" s="9">
        <v>1.460342200179942</v>
      </c>
      <c r="C84" s="9">
        <v>1.5192453419414631</v>
      </c>
      <c r="D84" s="9">
        <v>1.589731658581292</v>
      </c>
      <c r="E84" s="9">
        <v>1.673715286154827</v>
      </c>
      <c r="F84" s="9">
        <v>1.7732505625597299</v>
      </c>
      <c r="G84" s="9">
        <v>2.0278707178362811</v>
      </c>
      <c r="H84" s="9">
        <v>2.3726742135858818</v>
      </c>
      <c r="I84" s="9">
        <v>2.8287107802618041</v>
      </c>
      <c r="J84" s="9">
        <v>3.418881637679128</v>
      </c>
      <c r="K84" s="9">
        <v>4.1679282177482158</v>
      </c>
      <c r="L84" s="9">
        <v>5.1026404025698051</v>
      </c>
      <c r="M84" s="10">
        <v>6.2523910178079252</v>
      </c>
    </row>
    <row r="85" spans="1:13" hidden="1" x14ac:dyDescent="0.25"/>
    <row r="86" spans="1:13" ht="31.5" hidden="1" x14ac:dyDescent="0.5">
      <c r="A86" s="1" t="s">
        <v>13</v>
      </c>
      <c r="B86" s="1"/>
    </row>
    <row r="87" spans="1:13" hidden="1" x14ac:dyDescent="0.25">
      <c r="A87" s="2"/>
      <c r="B87" s="18" t="s">
        <v>14</v>
      </c>
    </row>
    <row r="88" spans="1:13" hidden="1" x14ac:dyDescent="0.25">
      <c r="A88" s="19" t="s">
        <v>15</v>
      </c>
      <c r="B88" s="20">
        <v>14</v>
      </c>
    </row>
    <row r="89" spans="1:13" hidden="1" x14ac:dyDescent="0.25">
      <c r="A89" s="5">
        <v>55.1</v>
      </c>
      <c r="B89" s="7">
        <v>6.2026438922533414E-3</v>
      </c>
    </row>
    <row r="90" spans="1:13" hidden="1" x14ac:dyDescent="0.25">
      <c r="A90" s="5">
        <v>61.079999999999991</v>
      </c>
      <c r="B90" s="7">
        <v>6.524805854675542E-3</v>
      </c>
    </row>
    <row r="91" spans="1:13" hidden="1" x14ac:dyDescent="0.25">
      <c r="A91" s="5">
        <v>67.06</v>
      </c>
      <c r="B91" s="7">
        <v>6.8046812450150602E-3</v>
      </c>
    </row>
    <row r="92" spans="1:13" hidden="1" x14ac:dyDescent="0.25">
      <c r="A92" s="5">
        <v>72.52</v>
      </c>
      <c r="B92" s="7">
        <v>7.0602196448902726E-3</v>
      </c>
    </row>
    <row r="93" spans="1:13" hidden="1" x14ac:dyDescent="0.25">
      <c r="A93" s="5">
        <v>73.039999999999992</v>
      </c>
      <c r="B93" s="7">
        <v>7.083038772507138E-3</v>
      </c>
    </row>
    <row r="94" spans="1:13" hidden="1" x14ac:dyDescent="0.25">
      <c r="A94" s="5">
        <v>79.02</v>
      </c>
      <c r="B94" s="7">
        <v>7.3454587401010777E-3</v>
      </c>
    </row>
    <row r="95" spans="1:13" hidden="1" x14ac:dyDescent="0.25">
      <c r="A95" s="8">
        <v>85</v>
      </c>
      <c r="B95" s="10">
        <v>7.6078787076950174E-3</v>
      </c>
    </row>
    <row r="96" spans="1:13" hidden="1" x14ac:dyDescent="0.25"/>
    <row r="97" spans="1:5" ht="31.5" hidden="1" x14ac:dyDescent="0.5">
      <c r="A97" s="1" t="s">
        <v>16</v>
      </c>
      <c r="B97" s="1"/>
    </row>
    <row r="98" spans="1:5" hidden="1" x14ac:dyDescent="0.25">
      <c r="A98" s="2"/>
      <c r="B98" s="18" t="s">
        <v>14</v>
      </c>
    </row>
    <row r="99" spans="1:5" hidden="1" x14ac:dyDescent="0.25">
      <c r="A99" s="19" t="s">
        <v>15</v>
      </c>
      <c r="B99" s="20">
        <v>14</v>
      </c>
    </row>
    <row r="100" spans="1:5" hidden="1" x14ac:dyDescent="0.25">
      <c r="A100" s="5">
        <v>55.1</v>
      </c>
      <c r="B100" s="21">
        <v>1.9983018412775101E-4</v>
      </c>
    </row>
    <row r="101" spans="1:5" hidden="1" x14ac:dyDescent="0.25">
      <c r="A101" s="5">
        <v>61.079999999999991</v>
      </c>
      <c r="B101" s="21">
        <v>1.960356172752238E-4</v>
      </c>
    </row>
    <row r="102" spans="1:5" hidden="1" x14ac:dyDescent="0.25">
      <c r="A102" s="5">
        <v>67.06</v>
      </c>
      <c r="B102" s="21">
        <v>1.918758602615922E-4</v>
      </c>
    </row>
    <row r="103" spans="1:5" hidden="1" x14ac:dyDescent="0.25">
      <c r="A103" s="5">
        <v>72.52</v>
      </c>
      <c r="B103" s="21">
        <v>1.8807782124914631E-4</v>
      </c>
    </row>
    <row r="104" spans="1:5" hidden="1" x14ac:dyDescent="0.25">
      <c r="A104" s="5">
        <v>73.039999999999992</v>
      </c>
      <c r="B104" s="21">
        <v>1.8768832806756919E-4</v>
      </c>
    </row>
    <row r="105" spans="1:5" hidden="1" x14ac:dyDescent="0.25">
      <c r="A105" s="5">
        <v>79.02</v>
      </c>
      <c r="B105" s="21">
        <v>1.832091564794314E-4</v>
      </c>
    </row>
    <row r="106" spans="1:5" hidden="1" x14ac:dyDescent="0.25">
      <c r="A106" s="8">
        <v>85</v>
      </c>
      <c r="B106" s="22">
        <v>1.7872998489129379E-4</v>
      </c>
    </row>
    <row r="107" spans="1:5" hidden="1" x14ac:dyDescent="0.25"/>
    <row r="108" spans="1:5" ht="28.9" customHeight="1" x14ac:dyDescent="0.5">
      <c r="A108" s="1" t="s">
        <v>17</v>
      </c>
      <c r="B108" s="1"/>
    </row>
    <row r="109" spans="1:5" x14ac:dyDescent="0.25">
      <c r="A109" s="23"/>
      <c r="B109" s="24" t="s">
        <v>18</v>
      </c>
      <c r="C109" s="24"/>
      <c r="D109" s="24" t="s">
        <v>19</v>
      </c>
      <c r="E109" s="25"/>
    </row>
    <row r="110" spans="1:5" x14ac:dyDescent="0.25">
      <c r="A110" s="5" t="s">
        <v>20</v>
      </c>
      <c r="B110" s="26">
        <f ca="1">1000 * (FORECAST( B29, OFFSET(B89:B95,MATCH(B29,A89:A95,1)-1,0,2), OFFSET(A89:A95,MATCH(B29,A89:A95,1)-1,0,2) ))*B28</f>
        <v>5.0127559478720931</v>
      </c>
      <c r="C110" s="26" t="s">
        <v>21</v>
      </c>
      <c r="D110" s="26">
        <f ca="1">1000 * FORECAST( B29, OFFSET(B89:B95,MATCH(B29,A89:A95,1)-1,0,2), OFFSET(A89:A95,MATCH(B29,A89:A95,1)-1,0,2) )*B28 / 453592</f>
        <v>1.1051244175100295E-5</v>
      </c>
      <c r="E110" s="21" t="s">
        <v>22</v>
      </c>
    </row>
    <row r="111" spans="1:5" x14ac:dyDescent="0.25">
      <c r="A111" s="5" t="s">
        <v>23</v>
      </c>
      <c r="B111" s="26">
        <f ca="1">(FORECAST( B29, OFFSET(B67:B73,MATCH(B29,A67:A73,1)-1,0,2), OFFSET(A67:A73,MATCH(B29,A67:A73,1)-1,0,2) ))*B28 / 60</f>
        <v>13.976405122815548</v>
      </c>
      <c r="C111" s="26" t="s">
        <v>24</v>
      </c>
      <c r="D111" s="26">
        <f ca="1">(FORECAST( B29, OFFSET(B67:B73,MATCH(B29,A67:A73,1)-1,0,2), OFFSET(A67:A73,MATCH(B29,A67:A73,1)-1,0,2) ))*B28 * 0.00220462 / 60</f>
        <v>3.0812662261861613E-2</v>
      </c>
      <c r="E111" s="21" t="s">
        <v>25</v>
      </c>
    </row>
    <row r="112" spans="1:5" x14ac:dyDescent="0.25">
      <c r="A112" s="5" t="s">
        <v>26</v>
      </c>
      <c r="B112" s="26">
        <f ca="1">(FORECAST( B29, OFFSET(B45:B51,MATCH(B29,A45:A51,1)-1,0,2), OFFSET(A45:A51,MATCH(B29,A45:A51,1)-1,0,2) ))*B28 / 60</f>
        <v>29.386429568802257</v>
      </c>
      <c r="C112" s="26" t="s">
        <v>24</v>
      </c>
      <c r="D112" s="26">
        <f ca="1">(FORECAST( B29, OFFSET(B45:B51,MATCH(B29,A45:A51,1)-1,0,2), OFFSET(A45:A51,MATCH(B29,A45:A51,1)-1,0,2) ))*B28 * 0.00220462 / 60</f>
        <v>6.4785910355972837E-2</v>
      </c>
      <c r="E112" s="21" t="s">
        <v>25</v>
      </c>
    </row>
    <row r="113" spans="1:13" x14ac:dyDescent="0.25">
      <c r="A113" s="8" t="s">
        <v>27</v>
      </c>
      <c r="B113" s="27">
        <f ca="1">FORECAST( B29, OFFSET(B100:B106,MATCH(B29,A100:A106,1)-1,0,2), OFFSET(A100:A106,MATCH(B29,A100:A106,1)-1,0,2) )</f>
        <v>1.8807782124914631E-4</v>
      </c>
      <c r="C113" s="27" t="s">
        <v>28</v>
      </c>
      <c r="D113" s="27">
        <f ca="1">FORECAST( B29, OFFSET(B100:B106,MATCH(B29,A100:A106,1)-1,0,2), OFFSET(A100:A106,MATCH(B29,A100:A106,1)-1,0,2) )</f>
        <v>1.8807782124914631E-4</v>
      </c>
      <c r="E113" s="22" t="s">
        <v>28</v>
      </c>
    </row>
    <row r="116" spans="1:13" ht="31.5" hidden="1" x14ac:dyDescent="0.5">
      <c r="A116" s="1" t="s">
        <v>29</v>
      </c>
      <c r="B116" s="1"/>
    </row>
    <row r="117" spans="1:13" hidden="1" x14ac:dyDescent="0.25">
      <c r="A117" s="2"/>
      <c r="B117" s="28" t="s">
        <v>14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18"/>
    </row>
    <row r="118" spans="1:13" hidden="1" x14ac:dyDescent="0.25">
      <c r="A118" s="19" t="s">
        <v>15</v>
      </c>
      <c r="B118" s="29">
        <v>15</v>
      </c>
      <c r="C118" s="29">
        <v>14.5</v>
      </c>
      <c r="D118" s="29">
        <v>14</v>
      </c>
      <c r="E118" s="29">
        <v>13.5</v>
      </c>
      <c r="F118" s="29">
        <v>13</v>
      </c>
      <c r="G118" s="29">
        <v>12</v>
      </c>
      <c r="H118" s="29">
        <v>11</v>
      </c>
      <c r="I118" s="29">
        <v>10</v>
      </c>
      <c r="J118" s="29">
        <v>9</v>
      </c>
      <c r="K118" s="29">
        <v>8</v>
      </c>
      <c r="L118" s="29">
        <v>7</v>
      </c>
      <c r="M118" s="20">
        <v>6</v>
      </c>
    </row>
    <row r="119" spans="1:13" hidden="1" x14ac:dyDescent="0.25">
      <c r="A119" s="5">
        <v>55.1</v>
      </c>
      <c r="B119" s="26">
        <v>0.96209483738504664</v>
      </c>
      <c r="C119" s="26">
        <v>0.99668914564778099</v>
      </c>
      <c r="D119" s="26">
        <v>1.0368791779487441</v>
      </c>
      <c r="E119" s="26">
        <v>1.084078774852919</v>
      </c>
      <c r="F119" s="26">
        <v>1.139862473435725</v>
      </c>
      <c r="G119" s="26">
        <v>1.284283806491102</v>
      </c>
      <c r="H119" s="26">
        <v>1.4859534039269491</v>
      </c>
      <c r="I119" s="26">
        <v>1.7632526367223049</v>
      </c>
      <c r="J119" s="26">
        <v>2.1371340200231659</v>
      </c>
      <c r="K119" s="26">
        <v>2.6311212131424981</v>
      </c>
      <c r="L119" s="26">
        <v>3.2713090195602339</v>
      </c>
      <c r="M119" s="21">
        <v>4.0863633869232618</v>
      </c>
    </row>
    <row r="120" spans="1:13" hidden="1" x14ac:dyDescent="0.25">
      <c r="A120" s="5">
        <v>61.079999999999991</v>
      </c>
      <c r="B120" s="26">
        <v>0.98753866289127823</v>
      </c>
      <c r="C120" s="26">
        <v>1.0229123543327401</v>
      </c>
      <c r="D120" s="26">
        <v>1.064866936506166</v>
      </c>
      <c r="E120" s="26">
        <v>1.1149298302834429</v>
      </c>
      <c r="F120" s="26">
        <v>1.174789153046891</v>
      </c>
      <c r="G120" s="26">
        <v>1.331453037613775</v>
      </c>
      <c r="H120" s="26">
        <v>1.5515774594740981</v>
      </c>
      <c r="I120" s="26">
        <v>1.8544524320621061</v>
      </c>
      <c r="J120" s="26">
        <v>2.2619391129790039</v>
      </c>
      <c r="K120" s="26">
        <v>2.798469803992961</v>
      </c>
      <c r="L120" s="26">
        <v>3.4910479510391208</v>
      </c>
      <c r="M120" s="21">
        <v>4.3692481442195792</v>
      </c>
    </row>
    <row r="121" spans="1:13" hidden="1" x14ac:dyDescent="0.25">
      <c r="A121" s="5">
        <v>67.06</v>
      </c>
      <c r="B121" s="26">
        <v>1.0162636075184179</v>
      </c>
      <c r="C121" s="26">
        <v>1.0532382403085829</v>
      </c>
      <c r="D121" s="26">
        <v>1.097872776726077</v>
      </c>
      <c r="E121" s="26">
        <v>1.1518082179496929</v>
      </c>
      <c r="F121" s="26">
        <v>1.2168462616686531</v>
      </c>
      <c r="G121" s="26">
        <v>1.388240429901672</v>
      </c>
      <c r="H121" s="26">
        <v>1.6296827931476261</v>
      </c>
      <c r="I121" s="26">
        <v>1.9613720072959639</v>
      </c>
      <c r="J121" s="26">
        <v>2.4060778724030998</v>
      </c>
      <c r="K121" s="26">
        <v>2.989141332692411</v>
      </c>
      <c r="L121" s="26">
        <v>3.738474476554245</v>
      </c>
      <c r="M121" s="21">
        <v>4.6845605365459058</v>
      </c>
    </row>
    <row r="122" spans="1:13" hidden="1" x14ac:dyDescent="0.25">
      <c r="A122" s="5">
        <v>72.52</v>
      </c>
      <c r="B122" s="26">
        <v>1.0424907308736331</v>
      </c>
      <c r="C122" s="26">
        <v>1.0809270927213079</v>
      </c>
      <c r="D122" s="26">
        <v>1.1280085438833869</v>
      </c>
      <c r="E122" s="26">
        <v>1.1854797892971389</v>
      </c>
      <c r="F122" s="26">
        <v>1.255246230410261</v>
      </c>
      <c r="G122" s="26">
        <v>1.4400897880775769</v>
      </c>
      <c r="H122" s="26">
        <v>1.70099635867563</v>
      </c>
      <c r="I122" s="26">
        <v>2.05899422816166</v>
      </c>
      <c r="J122" s="26">
        <v>2.537682826659883</v>
      </c>
      <c r="K122" s="26">
        <v>3.1632327284614732</v>
      </c>
      <c r="L122" s="26">
        <v>3.9643856520245748</v>
      </c>
      <c r="M122" s="21">
        <v>4.9724544599742906</v>
      </c>
    </row>
    <row r="123" spans="1:13" hidden="1" x14ac:dyDescent="0.25">
      <c r="A123" s="5">
        <v>73.039999999999992</v>
      </c>
      <c r="B123" s="26">
        <v>1.046127703566025</v>
      </c>
      <c r="C123" s="26">
        <v>1.084905691589064</v>
      </c>
      <c r="D123" s="26">
        <v>1.132439331397092</v>
      </c>
      <c r="E123" s="26">
        <v>1.190483204475806</v>
      </c>
      <c r="F123" s="26">
        <v>1.2609525888213291</v>
      </c>
      <c r="G123" s="26">
        <v>1.447632485849468</v>
      </c>
      <c r="H123" s="26">
        <v>1.7110151766592141</v>
      </c>
      <c r="I123" s="26">
        <v>2.072207959595215</v>
      </c>
      <c r="J123" s="26">
        <v>2.554889277169099</v>
      </c>
      <c r="K123" s="26">
        <v>3.1853087160594451</v>
      </c>
      <c r="L123" s="26">
        <v>3.9922870071118108</v>
      </c>
      <c r="M123" s="21">
        <v>5.0072160253387068</v>
      </c>
    </row>
    <row r="124" spans="1:13" hidden="1" x14ac:dyDescent="0.25">
      <c r="A124" s="5">
        <v>79.02</v>
      </c>
      <c r="B124" s="26">
        <v>1.0879528895285411</v>
      </c>
      <c r="C124" s="26">
        <v>1.1306595785682481</v>
      </c>
      <c r="D124" s="26">
        <v>1.1833933878046969</v>
      </c>
      <c r="E124" s="26">
        <v>1.248022479030475</v>
      </c>
      <c r="F124" s="26">
        <v>1.326575710548612</v>
      </c>
      <c r="G124" s="26">
        <v>1.5343735102262199</v>
      </c>
      <c r="H124" s="26">
        <v>1.826231583470431</v>
      </c>
      <c r="I124" s="26">
        <v>2.224165871081107</v>
      </c>
      <c r="J124" s="26">
        <v>2.7527634580250782</v>
      </c>
      <c r="K124" s="26">
        <v>3.4391825734361321</v>
      </c>
      <c r="L124" s="26">
        <v>4.313152590615033</v>
      </c>
      <c r="M124" s="21">
        <v>5.4069740270294986</v>
      </c>
    </row>
    <row r="125" spans="1:13" hidden="1" x14ac:dyDescent="0.25">
      <c r="A125" s="8">
        <v>85</v>
      </c>
      <c r="B125" s="27">
        <v>1.129778075491056</v>
      </c>
      <c r="C125" s="27">
        <v>1.176413465547433</v>
      </c>
      <c r="D125" s="27">
        <v>1.234347444212303</v>
      </c>
      <c r="E125" s="27">
        <v>1.3055617535851449</v>
      </c>
      <c r="F125" s="27">
        <v>1.392198832275894</v>
      </c>
      <c r="G125" s="27">
        <v>1.6211145346029709</v>
      </c>
      <c r="H125" s="27">
        <v>1.941447990281649</v>
      </c>
      <c r="I125" s="27">
        <v>2.376123782566999</v>
      </c>
      <c r="J125" s="27">
        <v>2.9506376388810569</v>
      </c>
      <c r="K125" s="27">
        <v>3.6930564308128191</v>
      </c>
      <c r="L125" s="27">
        <v>4.6340181741182542</v>
      </c>
      <c r="M125" s="22">
        <v>5.8067320287202904</v>
      </c>
    </row>
    <row r="126" spans="1:13" hidden="1" x14ac:dyDescent="0.25"/>
    <row r="127" spans="1:13" ht="28.9" customHeight="1" x14ac:dyDescent="0.5">
      <c r="A127" s="1" t="s">
        <v>30</v>
      </c>
      <c r="B127" s="1"/>
    </row>
    <row r="128" spans="1:13" x14ac:dyDescent="0.25">
      <c r="A128" s="23" t="s">
        <v>14</v>
      </c>
      <c r="B128" s="25" t="s">
        <v>31</v>
      </c>
    </row>
    <row r="129" spans="1:2" x14ac:dyDescent="0.25">
      <c r="A129" s="5">
        <v>15</v>
      </c>
      <c r="B129" s="21">
        <f ca="1">(FORECAST( 72.52, OFFSET(B119:B125,MATCH(72.52,A119:A125,1)-1,0,2), OFFSET(A119:A125,MATCH(72.52,A119:A125,1)-1,0,2) )) / 1000</f>
        <v>1.0424907308736332E-3</v>
      </c>
    </row>
    <row r="130" spans="1:2" x14ac:dyDescent="0.25">
      <c r="A130" s="5">
        <v>14.5</v>
      </c>
      <c r="B130" s="21">
        <f ca="1">(FORECAST( 72.52, OFFSET(C119:C125,MATCH(72.52,A119:A125,1)-1,0,2), OFFSET(A119:A125,MATCH(72.52,A119:A125,1)-1,0,2) )) / 1000</f>
        <v>1.080927092721308E-3</v>
      </c>
    </row>
    <row r="131" spans="1:2" x14ac:dyDescent="0.25">
      <c r="A131" s="5">
        <v>14</v>
      </c>
      <c r="B131" s="21">
        <f ca="1">(FORECAST( 72.52, OFFSET(D119:D125,MATCH(72.52,A119:A125,1)-1,0,2), OFFSET(A119:A125,MATCH(72.52,A119:A125,1)-1,0,2) )) / 1000</f>
        <v>1.1280085438833867E-3</v>
      </c>
    </row>
    <row r="132" spans="1:2" x14ac:dyDescent="0.25">
      <c r="A132" s="5">
        <v>13.5</v>
      </c>
      <c r="B132" s="21">
        <f ca="1">(FORECAST( 72.52, OFFSET(E119:E125,MATCH(72.52,A119:A125,1)-1,0,2), OFFSET(A119:A125,MATCH(72.52,A119:A125,1)-1,0,2) )) / 1000</f>
        <v>1.1854797892971391E-3</v>
      </c>
    </row>
    <row r="133" spans="1:2" x14ac:dyDescent="0.25">
      <c r="A133" s="5">
        <v>13</v>
      </c>
      <c r="B133" s="21">
        <f ca="1">(FORECAST( 72.52, OFFSET(F119:F125,MATCH(72.52,A119:A125,1)-1,0,2), OFFSET(A119:A125,MATCH(72.52,A119:A125,1)-1,0,2) )) / 1000</f>
        <v>1.255246230410261E-3</v>
      </c>
    </row>
    <row r="134" spans="1:2" x14ac:dyDescent="0.25">
      <c r="A134" s="5">
        <v>12</v>
      </c>
      <c r="B134" s="21">
        <f ca="1">(FORECAST( 72.52, OFFSET(G119:G125,MATCH(72.52,A119:A125,1)-1,0,2), OFFSET(A119:A125,MATCH(72.52,A119:A125,1)-1,0,2) )) / 1000</f>
        <v>1.4400897880775768E-3</v>
      </c>
    </row>
    <row r="135" spans="1:2" x14ac:dyDescent="0.25">
      <c r="A135" s="5">
        <v>11</v>
      </c>
      <c r="B135" s="21">
        <f ca="1">(FORECAST( 72.52, OFFSET(H119:H125,MATCH(72.52,A119:A125,1)-1,0,2), OFFSET(A119:A125,MATCH(72.52,A119:A125,1)-1,0,2) )) / 1000</f>
        <v>1.70099635867563E-3</v>
      </c>
    </row>
    <row r="136" spans="1:2" x14ac:dyDescent="0.25">
      <c r="A136" s="5">
        <v>10</v>
      </c>
      <c r="B136" s="21">
        <f ca="1">(FORECAST( 72.52, OFFSET(I119:I125,MATCH(72.52,A119:A125,1)-1,0,2), OFFSET(A119:A125,MATCH(72.52,A119:A125,1)-1,0,2) )) / 1000</f>
        <v>2.0589942281616595E-3</v>
      </c>
    </row>
    <row r="137" spans="1:2" x14ac:dyDescent="0.25">
      <c r="A137" s="5">
        <v>9</v>
      </c>
      <c r="B137" s="21">
        <f ca="1">(FORECAST( 72.52, OFFSET(J119:J125,MATCH(72.52,A119:A125,1)-1,0,2), OFFSET(A119:A125,MATCH(72.52,A119:A125,1)-1,0,2) )) / 1000</f>
        <v>2.5376828266598823E-3</v>
      </c>
    </row>
    <row r="138" spans="1:2" x14ac:dyDescent="0.25">
      <c r="A138" s="5">
        <v>8</v>
      </c>
      <c r="B138" s="21">
        <f ca="1">(FORECAST( 72.52, OFFSET(K119:K125,MATCH(72.52,A119:A125,1)-1,0,2), OFFSET(A119:A125,MATCH(72.52,A119:A125,1)-1,0,2) )) / 1000</f>
        <v>3.1632327284614732E-3</v>
      </c>
    </row>
    <row r="139" spans="1:2" x14ac:dyDescent="0.25">
      <c r="A139" s="5">
        <v>7</v>
      </c>
      <c r="B139" s="21">
        <f ca="1">(FORECAST( 72.52, OFFSET(L119:L125,MATCH(72.52,A119:A125,1)-1,0,2), OFFSET(A119:A125,MATCH(72.52,A119:A125,1)-1,0,2) )) / 1000</f>
        <v>3.9643856520245749E-3</v>
      </c>
    </row>
    <row r="140" spans="1:2" x14ac:dyDescent="0.25">
      <c r="A140" s="8">
        <v>6</v>
      </c>
      <c r="B140" s="22">
        <f ca="1">(FORECAST( 72.52, OFFSET(M119:M125,MATCH(72.52,A119:A125,1)-1,0,2), OFFSET(A119:A125,MATCH(72.52,A119:A125,1)-1,0,2) )) / 1000</f>
        <v>4.9724544599742898E-3</v>
      </c>
    </row>
    <row r="142" spans="1:2" x14ac:dyDescent="0.25">
      <c r="A142" t="s">
        <v>44</v>
      </c>
    </row>
    <row r="144" spans="1:2" ht="28.9" customHeight="1" x14ac:dyDescent="0.5">
      <c r="A144" s="1" t="s">
        <v>32</v>
      </c>
      <c r="B144" s="1"/>
    </row>
    <row r="145" spans="1:2" x14ac:dyDescent="0.25">
      <c r="A145" s="23" t="s">
        <v>15</v>
      </c>
      <c r="B145" s="25" t="s">
        <v>33</v>
      </c>
    </row>
    <row r="146" spans="1:2" x14ac:dyDescent="0.25">
      <c r="A146" s="5">
        <v>85</v>
      </c>
      <c r="B146" s="7">
        <v>1</v>
      </c>
    </row>
    <row r="147" spans="1:2" x14ac:dyDescent="0.25">
      <c r="A147" s="5">
        <v>79.02</v>
      </c>
      <c r="B147" s="7">
        <v>1</v>
      </c>
    </row>
    <row r="148" spans="1:2" x14ac:dyDescent="0.25">
      <c r="A148" s="5">
        <v>73.039999999999992</v>
      </c>
      <c r="B148" s="7">
        <v>1</v>
      </c>
    </row>
    <row r="149" spans="1:2" x14ac:dyDescent="0.25">
      <c r="A149" s="5">
        <v>72.52</v>
      </c>
      <c r="B149" s="7">
        <v>1</v>
      </c>
    </row>
    <row r="150" spans="1:2" x14ac:dyDescent="0.25">
      <c r="A150" s="5">
        <v>67.06</v>
      </c>
      <c r="B150" s="7">
        <v>1</v>
      </c>
    </row>
    <row r="151" spans="1:2" x14ac:dyDescent="0.25">
      <c r="A151" s="5">
        <v>61.08</v>
      </c>
      <c r="B151" s="7">
        <v>1</v>
      </c>
    </row>
    <row r="152" spans="1:2" x14ac:dyDescent="0.25">
      <c r="A152" s="8">
        <v>55.1</v>
      </c>
      <c r="B152" s="10">
        <v>1</v>
      </c>
    </row>
    <row r="154" spans="1:2" ht="28.9" customHeight="1" x14ac:dyDescent="0.5">
      <c r="A154" s="1" t="s">
        <v>34</v>
      </c>
      <c r="B154" s="1"/>
    </row>
    <row r="155" spans="1:2" x14ac:dyDescent="0.25">
      <c r="A155" s="23" t="s">
        <v>15</v>
      </c>
      <c r="B155" s="25" t="s">
        <v>33</v>
      </c>
    </row>
    <row r="156" spans="1:2" x14ac:dyDescent="0.25">
      <c r="A156" s="5">
        <v>85</v>
      </c>
      <c r="B156" s="7">
        <v>1</v>
      </c>
    </row>
    <row r="157" spans="1:2" x14ac:dyDescent="0.25">
      <c r="A157" s="5">
        <v>79.02</v>
      </c>
      <c r="B157" s="7">
        <v>1</v>
      </c>
    </row>
    <row r="158" spans="1:2" x14ac:dyDescent="0.25">
      <c r="A158" s="5">
        <v>73.039999999999992</v>
      </c>
      <c r="B158" s="7">
        <v>1</v>
      </c>
    </row>
    <row r="159" spans="1:2" x14ac:dyDescent="0.25">
      <c r="A159" s="5">
        <v>72.52</v>
      </c>
      <c r="B159" s="7">
        <v>1</v>
      </c>
    </row>
    <row r="160" spans="1:2" x14ac:dyDescent="0.25">
      <c r="A160" s="5">
        <v>67.06</v>
      </c>
      <c r="B160" s="7">
        <v>1</v>
      </c>
    </row>
    <row r="161" spans="1:2" x14ac:dyDescent="0.25">
      <c r="A161" s="5">
        <v>61.08</v>
      </c>
      <c r="B161" s="7">
        <v>1</v>
      </c>
    </row>
    <row r="162" spans="1:2" x14ac:dyDescent="0.25">
      <c r="A162" s="8">
        <v>55.1</v>
      </c>
      <c r="B162" s="10">
        <v>1</v>
      </c>
    </row>
    <row r="164" spans="1:2" ht="28.9" customHeight="1" x14ac:dyDescent="0.5">
      <c r="A164" s="1" t="s">
        <v>35</v>
      </c>
      <c r="B164" s="1"/>
    </row>
    <row r="165" spans="1:2" x14ac:dyDescent="0.25">
      <c r="A165" s="23" t="s">
        <v>15</v>
      </c>
      <c r="B165" s="25" t="s">
        <v>33</v>
      </c>
    </row>
    <row r="166" spans="1:2" x14ac:dyDescent="0.25">
      <c r="A166" s="5">
        <v>85</v>
      </c>
      <c r="B166" s="7">
        <v>1</v>
      </c>
    </row>
    <row r="167" spans="1:2" x14ac:dyDescent="0.25">
      <c r="A167" s="5">
        <v>79.02</v>
      </c>
      <c r="B167" s="7">
        <v>1</v>
      </c>
    </row>
    <row r="168" spans="1:2" x14ac:dyDescent="0.25">
      <c r="A168" s="5">
        <v>73.039999999999992</v>
      </c>
      <c r="B168" s="7">
        <v>1</v>
      </c>
    </row>
    <row r="169" spans="1:2" x14ac:dyDescent="0.25">
      <c r="A169" s="5">
        <v>72.52</v>
      </c>
      <c r="B169" s="7">
        <v>1</v>
      </c>
    </row>
    <row r="170" spans="1:2" x14ac:dyDescent="0.25">
      <c r="A170" s="5">
        <v>67.06</v>
      </c>
      <c r="B170" s="7">
        <v>1</v>
      </c>
    </row>
    <row r="171" spans="1:2" x14ac:dyDescent="0.25">
      <c r="A171" s="5">
        <v>61.08</v>
      </c>
      <c r="B171" s="7">
        <v>1</v>
      </c>
    </row>
    <row r="172" spans="1:2" x14ac:dyDescent="0.25">
      <c r="A172" s="8">
        <v>55.1</v>
      </c>
      <c r="B172" s="10">
        <v>1</v>
      </c>
    </row>
    <row r="174" spans="1:2" ht="28.9" customHeight="1" x14ac:dyDescent="0.5">
      <c r="A174" s="1" t="s">
        <v>36</v>
      </c>
      <c r="B174" s="1"/>
    </row>
    <row r="175" spans="1:2" x14ac:dyDescent="0.25">
      <c r="A175" s="23" t="s">
        <v>15</v>
      </c>
      <c r="B175" s="25" t="s">
        <v>33</v>
      </c>
    </row>
    <row r="176" spans="1:2" x14ac:dyDescent="0.25">
      <c r="A176" s="5">
        <v>85</v>
      </c>
      <c r="B176" s="7">
        <v>1</v>
      </c>
    </row>
    <row r="177" spans="1:2" x14ac:dyDescent="0.25">
      <c r="A177" s="5">
        <v>80.016666666666666</v>
      </c>
      <c r="B177" s="7">
        <v>1</v>
      </c>
    </row>
    <row r="178" spans="1:2" x14ac:dyDescent="0.25">
      <c r="A178" s="5">
        <v>75.033333333333331</v>
      </c>
      <c r="B178" s="7">
        <v>1</v>
      </c>
    </row>
    <row r="179" spans="1:2" x14ac:dyDescent="0.25">
      <c r="A179" s="5">
        <v>72.52</v>
      </c>
      <c r="B179" s="7">
        <v>1</v>
      </c>
    </row>
    <row r="180" spans="1:2" x14ac:dyDescent="0.25">
      <c r="A180" s="5">
        <v>70.05</v>
      </c>
      <c r="B180" s="7">
        <v>1</v>
      </c>
    </row>
    <row r="181" spans="1:2" x14ac:dyDescent="0.25">
      <c r="A181" s="5">
        <v>65.066666666666663</v>
      </c>
      <c r="B181" s="7">
        <v>1</v>
      </c>
    </row>
    <row r="182" spans="1:2" x14ac:dyDescent="0.25">
      <c r="A182" s="5">
        <v>60.083333333333343</v>
      </c>
      <c r="B182" s="7">
        <v>1</v>
      </c>
    </row>
    <row r="183" spans="1:2" x14ac:dyDescent="0.25">
      <c r="A183" s="8">
        <v>55.1</v>
      </c>
      <c r="B183" s="10">
        <v>1</v>
      </c>
    </row>
  </sheetData>
  <sheetProtection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50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0</v>
      </c>
      <c r="B17" s="6" t="s">
        <v>51</v>
      </c>
      <c r="C17" s="6"/>
      <c r="D17" s="7"/>
    </row>
    <row r="18" spans="1:7" x14ac:dyDescent="0.25">
      <c r="A18" s="5" t="s">
        <v>1</v>
      </c>
      <c r="B18" s="6" t="s">
        <v>2</v>
      </c>
      <c r="C18" s="6"/>
      <c r="D18" s="7"/>
    </row>
    <row r="19" spans="1:7" x14ac:dyDescent="0.25">
      <c r="A19" s="5" t="s">
        <v>3</v>
      </c>
      <c r="B19" s="6" t="s">
        <v>4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5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6</v>
      </c>
      <c r="B24" s="13">
        <v>14</v>
      </c>
      <c r="C24" s="13" t="s">
        <v>7</v>
      </c>
      <c r="D24" s="14"/>
    </row>
    <row r="25" spans="1:7" x14ac:dyDescent="0.25">
      <c r="A25" s="5" t="s">
        <v>8</v>
      </c>
      <c r="B25" s="13">
        <v>43.511299999999999</v>
      </c>
      <c r="C25" s="13" t="s">
        <v>9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10</v>
      </c>
      <c r="B29" s="30">
        <v>0.71</v>
      </c>
      <c r="C29" s="17" t="s">
        <v>11</v>
      </c>
      <c r="D29" s="17" t="s">
        <v>12</v>
      </c>
      <c r="E29" s="17"/>
      <c r="F29" s="17"/>
      <c r="G29" s="17"/>
    </row>
    <row r="31" spans="1:7" ht="31.5" hidden="1" x14ac:dyDescent="0.5">
      <c r="A31" s="1" t="s">
        <v>13</v>
      </c>
      <c r="B31" s="1"/>
    </row>
    <row r="32" spans="1:7" hidden="1" x14ac:dyDescent="0.25">
      <c r="A32" s="2"/>
      <c r="B32" s="18" t="s">
        <v>14</v>
      </c>
    </row>
    <row r="33" spans="1:2" hidden="1" x14ac:dyDescent="0.25">
      <c r="A33" s="19" t="s">
        <v>15</v>
      </c>
      <c r="B33" s="20">
        <v>14</v>
      </c>
    </row>
    <row r="34" spans="1:2" hidden="1" x14ac:dyDescent="0.25">
      <c r="A34" s="5">
        <v>20</v>
      </c>
      <c r="B34" s="7">
        <v>3.3787952981250498E-3</v>
      </c>
    </row>
    <row r="35" spans="1:2" hidden="1" x14ac:dyDescent="0.25">
      <c r="A35" s="5">
        <v>30</v>
      </c>
      <c r="B35" s="7">
        <v>4.3865362949344709E-3</v>
      </c>
    </row>
    <row r="36" spans="1:2" hidden="1" x14ac:dyDescent="0.25">
      <c r="A36" s="5">
        <v>40</v>
      </c>
      <c r="B36" s="7">
        <v>5.2048629349838206E-3</v>
      </c>
    </row>
    <row r="37" spans="1:2" hidden="1" x14ac:dyDescent="0.25">
      <c r="A37" s="5">
        <v>50</v>
      </c>
      <c r="B37" s="7">
        <v>5.8899961816432818E-3</v>
      </c>
    </row>
    <row r="38" spans="1:2" hidden="1" x14ac:dyDescent="0.25">
      <c r="A38" s="5">
        <v>60.000000000000007</v>
      </c>
      <c r="B38" s="7">
        <v>6.4742597975573678E-3</v>
      </c>
    </row>
    <row r="39" spans="1:2" hidden="1" x14ac:dyDescent="0.25">
      <c r="A39" s="8">
        <v>70</v>
      </c>
      <c r="B39" s="10">
        <v>6.9422788449478674E-3</v>
      </c>
    </row>
    <row r="40" spans="1:2" hidden="1" x14ac:dyDescent="0.25"/>
    <row r="41" spans="1:2" ht="31.5" hidden="1" x14ac:dyDescent="0.5">
      <c r="A41" s="1" t="s">
        <v>16</v>
      </c>
      <c r="B41" s="1"/>
    </row>
    <row r="42" spans="1:2" hidden="1" x14ac:dyDescent="0.25">
      <c r="A42" s="2"/>
      <c r="B42" s="18" t="s">
        <v>14</v>
      </c>
    </row>
    <row r="43" spans="1:2" hidden="1" x14ac:dyDescent="0.25">
      <c r="A43" s="19" t="s">
        <v>15</v>
      </c>
      <c r="B43" s="20">
        <v>14</v>
      </c>
    </row>
    <row r="44" spans="1:2" hidden="1" x14ac:dyDescent="0.25">
      <c r="A44" s="5">
        <v>20</v>
      </c>
      <c r="B44" s="21">
        <v>2.1585661075457129E-4</v>
      </c>
    </row>
    <row r="45" spans="1:2" hidden="1" x14ac:dyDescent="0.25">
      <c r="A45" s="5">
        <v>30</v>
      </c>
      <c r="B45" s="21">
        <v>2.123025229048494E-4</v>
      </c>
    </row>
    <row r="46" spans="1:2" hidden="1" x14ac:dyDescent="0.25">
      <c r="A46" s="5">
        <v>40</v>
      </c>
      <c r="B46" s="21">
        <v>2.079635391129088E-4</v>
      </c>
    </row>
    <row r="47" spans="1:2" hidden="1" x14ac:dyDescent="0.25">
      <c r="A47" s="5">
        <v>50</v>
      </c>
      <c r="B47" s="21">
        <v>2.0273909591364011E-4</v>
      </c>
    </row>
    <row r="48" spans="1:2" hidden="1" x14ac:dyDescent="0.25">
      <c r="A48" s="5">
        <v>60.000000000000007</v>
      </c>
      <c r="B48" s="21">
        <v>1.967868777392239E-4</v>
      </c>
    </row>
    <row r="49" spans="1:13" hidden="1" x14ac:dyDescent="0.25">
      <c r="A49" s="8">
        <v>70</v>
      </c>
      <c r="B49" s="22">
        <v>1.8983076233181379E-4</v>
      </c>
    </row>
    <row r="50" spans="1:13" hidden="1" x14ac:dyDescent="0.25"/>
    <row r="51" spans="1:13" ht="28.9" customHeight="1" x14ac:dyDescent="0.5">
      <c r="A51" s="1" t="s">
        <v>17</v>
      </c>
      <c r="B51" s="1"/>
    </row>
    <row r="52" spans="1:13" x14ac:dyDescent="0.25">
      <c r="A52" s="23"/>
      <c r="B52" s="24" t="s">
        <v>18</v>
      </c>
      <c r="C52" s="24"/>
      <c r="D52" s="24" t="s">
        <v>19</v>
      </c>
      <c r="E52" s="25"/>
    </row>
    <row r="53" spans="1:13" x14ac:dyDescent="0.25">
      <c r="A53" s="5" t="s">
        <v>20</v>
      </c>
      <c r="B53" s="26">
        <f>1000 * (0.00544543377188335)*B29</f>
        <v>3.8662579780371789</v>
      </c>
      <c r="C53" s="26" t="s">
        <v>21</v>
      </c>
      <c r="D53" s="26">
        <f>1000 * 0.00544543377188335*B29 / 453592</f>
        <v>8.5236467531111185E-6</v>
      </c>
      <c r="E53" s="21" t="s">
        <v>22</v>
      </c>
    </row>
    <row r="54" spans="1:13" x14ac:dyDescent="0.25">
      <c r="A54" s="5" t="s">
        <v>23</v>
      </c>
      <c r="B54" s="26">
        <f>(893.36494087795)*B29 / 60</f>
        <v>10.571485133722407</v>
      </c>
      <c r="C54" s="26" t="s">
        <v>24</v>
      </c>
      <c r="D54" s="26">
        <f>(893.36494087795)*B29 * 0.00220462 / 60</f>
        <v>2.3306107555507095E-2</v>
      </c>
      <c r="E54" s="21" t="s">
        <v>25</v>
      </c>
    </row>
    <row r="55" spans="1:13" x14ac:dyDescent="0.25">
      <c r="A55" s="5" t="s">
        <v>26</v>
      </c>
      <c r="B55" s="26">
        <f>(2043.39062246306)*B29 / 60</f>
        <v>24.180122365812874</v>
      </c>
      <c r="C55" s="26" t="s">
        <v>24</v>
      </c>
      <c r="D55" s="26">
        <f>(2043.39062246306)*B29 * 0.00220462 / 60</f>
        <v>5.3307981370118385E-2</v>
      </c>
      <c r="E55" s="21" t="s">
        <v>25</v>
      </c>
    </row>
    <row r="56" spans="1:13" x14ac:dyDescent="0.25">
      <c r="A56" s="8" t="s">
        <v>27</v>
      </c>
      <c r="B56" s="27">
        <f>0.000206129080372349</f>
        <v>2.0612908037234901E-4</v>
      </c>
      <c r="C56" s="27" t="s">
        <v>28</v>
      </c>
      <c r="D56" s="27">
        <f>0.000206129080372349</f>
        <v>2.0612908037234901E-4</v>
      </c>
      <c r="E56" s="22" t="s">
        <v>28</v>
      </c>
    </row>
    <row r="59" spans="1:13" ht="31.5" hidden="1" x14ac:dyDescent="0.5">
      <c r="A59" s="1" t="s">
        <v>29</v>
      </c>
      <c r="B59" s="1"/>
    </row>
    <row r="60" spans="1:13" hidden="1" x14ac:dyDescent="0.25">
      <c r="A60" s="2"/>
      <c r="B60" s="28" t="s">
        <v>14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15</v>
      </c>
      <c r="B61" s="29">
        <v>6</v>
      </c>
      <c r="C61" s="29">
        <v>7</v>
      </c>
      <c r="D61" s="29">
        <v>8</v>
      </c>
      <c r="E61" s="29">
        <v>9</v>
      </c>
      <c r="F61" s="29">
        <v>10</v>
      </c>
      <c r="G61" s="29">
        <v>11</v>
      </c>
      <c r="H61" s="29">
        <v>12</v>
      </c>
      <c r="I61" s="29">
        <v>13</v>
      </c>
      <c r="J61" s="29">
        <v>13.5</v>
      </c>
      <c r="K61" s="29">
        <v>14</v>
      </c>
      <c r="L61" s="29">
        <v>14.5</v>
      </c>
      <c r="M61" s="20">
        <v>15</v>
      </c>
    </row>
    <row r="62" spans="1:13" hidden="1" x14ac:dyDescent="0.25">
      <c r="A62" s="5">
        <v>20</v>
      </c>
      <c r="B62" s="26">
        <v>2.8810931816199421</v>
      </c>
      <c r="C62" s="26">
        <v>2.363510949898616</v>
      </c>
      <c r="D62" s="26">
        <v>1.9641668228059319</v>
      </c>
      <c r="E62" s="26">
        <v>1.6597281888451241</v>
      </c>
      <c r="F62" s="26">
        <v>1.42943358068639</v>
      </c>
      <c r="G62" s="26">
        <v>1.2550926751668989</v>
      </c>
      <c r="H62" s="26">
        <v>1.121086293290773</v>
      </c>
      <c r="I62" s="26">
        <v>1.0143664002291091</v>
      </c>
      <c r="J62" s="26">
        <v>0.96786442335282152</v>
      </c>
      <c r="K62" s="26">
        <v>0.92445610531996592</v>
      </c>
      <c r="L62" s="26">
        <v>0.88323357607387964</v>
      </c>
      <c r="M62" s="21">
        <v>0.84344966206834981</v>
      </c>
    </row>
    <row r="63" spans="1:13" hidden="1" x14ac:dyDescent="0.25">
      <c r="A63" s="5">
        <v>30</v>
      </c>
      <c r="B63" s="26">
        <v>3.156581119713699</v>
      </c>
      <c r="C63" s="26">
        <v>2.5666063655449061</v>
      </c>
      <c r="D63" s="26">
        <v>2.1097489302989172</v>
      </c>
      <c r="E63" s="26">
        <v>1.76115673349033</v>
      </c>
      <c r="F63" s="26">
        <v>1.4985488388007</v>
      </c>
      <c r="G63" s="26">
        <v>1.3022154540785571</v>
      </c>
      <c r="H63" s="26">
        <v>1.15501793133938</v>
      </c>
      <c r="I63" s="26">
        <v>1.042388766765626</v>
      </c>
      <c r="J63" s="26">
        <v>0.99518802108095528</v>
      </c>
      <c r="K63" s="26">
        <v>0.95233160070671485</v>
      </c>
      <c r="L63" s="26">
        <v>0.91272170196266666</v>
      </c>
      <c r="M63" s="21">
        <v>0.87542121767901293</v>
      </c>
    </row>
    <row r="64" spans="1:13" hidden="1" x14ac:dyDescent="0.25">
      <c r="A64" s="5">
        <v>40</v>
      </c>
      <c r="B64" s="26">
        <v>3.4878700545900601</v>
      </c>
      <c r="C64" s="26">
        <v>2.8147340335516842</v>
      </c>
      <c r="D64" s="26">
        <v>2.2907541706744379</v>
      </c>
      <c r="E64" s="26">
        <v>1.889558916484277</v>
      </c>
      <c r="F64" s="26">
        <v>1.5873478656741189</v>
      </c>
      <c r="G64" s="26">
        <v>1.3628917571038459</v>
      </c>
      <c r="H64" s="26">
        <v>1.1975324738003039</v>
      </c>
      <c r="I64" s="26">
        <v>1.075183042957309</v>
      </c>
      <c r="J64" s="26">
        <v>1.025812890439735</v>
      </c>
      <c r="K64" s="26">
        <v>0.982327635935628</v>
      </c>
      <c r="L64" s="26">
        <v>0.94343954214117931</v>
      </c>
      <c r="M64" s="21">
        <v>0.90802156826300617</v>
      </c>
    </row>
    <row r="65" spans="1:13" hidden="1" x14ac:dyDescent="0.25">
      <c r="A65" s="5">
        <v>50</v>
      </c>
      <c r="B65" s="26">
        <v>3.8741664799623039</v>
      </c>
      <c r="C65" s="26">
        <v>3.10871789081297</v>
      </c>
      <c r="D65" s="26">
        <v>2.509299517384326</v>
      </c>
      <c r="E65" s="26">
        <v>2.0480203412136899</v>
      </c>
      <c r="F65" s="26">
        <v>1.6995604880053361</v>
      </c>
      <c r="G65" s="26">
        <v>1.441171227630508</v>
      </c>
      <c r="H65" s="26">
        <v>1.2526749741274099</v>
      </c>
      <c r="I65" s="26">
        <v>1.1164652857012169</v>
      </c>
      <c r="J65" s="26">
        <v>1.063168937564229</v>
      </c>
      <c r="K65" s="26">
        <v>1.0175068647240559</v>
      </c>
      <c r="L65" s="26">
        <v>0.97800139625330984</v>
      </c>
      <c r="M65" s="21">
        <v>0.94333555773502908</v>
      </c>
    </row>
    <row r="66" spans="1:13" hidden="1" x14ac:dyDescent="0.25">
      <c r="A66" s="5">
        <v>60.000000000000007</v>
      </c>
      <c r="B66" s="26">
        <v>4.3123020934315468</v>
      </c>
      <c r="C66" s="26">
        <v>3.4463622240230118</v>
      </c>
      <c r="D66" s="26">
        <v>2.7640341432913891</v>
      </c>
      <c r="E66" s="26">
        <v>2.2359073637853539</v>
      </c>
      <c r="F66" s="26">
        <v>1.8351425422205401</v>
      </c>
      <c r="G66" s="26">
        <v>1.537471479479549</v>
      </c>
      <c r="H66" s="26">
        <v>1.3211971206119479</v>
      </c>
      <c r="I66" s="26">
        <v>1.1671935548342649</v>
      </c>
      <c r="J66" s="26">
        <v>1.108269519467465</v>
      </c>
      <c r="K66" s="26">
        <v>1.058906015529995</v>
      </c>
      <c r="L66" s="26">
        <v>1.0174354384708819</v>
      </c>
      <c r="M66" s="21">
        <v>0.98235088024958761</v>
      </c>
    </row>
    <row r="67" spans="1:13" hidden="1" x14ac:dyDescent="0.25">
      <c r="A67" s="8">
        <v>70</v>
      </c>
      <c r="B67" s="27">
        <v>4.8395803414688823</v>
      </c>
      <c r="C67" s="27">
        <v>3.860118955653653</v>
      </c>
      <c r="D67" s="27">
        <v>3.082882853491137</v>
      </c>
      <c r="E67" s="27">
        <v>2.4769420785413678</v>
      </c>
      <c r="F67" s="27">
        <v>2.013937818531339</v>
      </c>
      <c r="G67" s="27">
        <v>1.668082405355013</v>
      </c>
      <c r="H67" s="27">
        <v>1.4161593150733129</v>
      </c>
      <c r="I67" s="27">
        <v>1.2375231679141341</v>
      </c>
      <c r="J67" s="27">
        <v>1.1699390640598559</v>
      </c>
      <c r="K67" s="27">
        <v>1.1140997282723211</v>
      </c>
      <c r="L67" s="27">
        <v>1.068147622376973</v>
      </c>
      <c r="M67" s="22">
        <v>1.0303859047096871</v>
      </c>
    </row>
    <row r="68" spans="1:13" hidden="1" x14ac:dyDescent="0.25"/>
    <row r="69" spans="1:13" ht="28.9" customHeight="1" x14ac:dyDescent="0.5">
      <c r="A69" s="1" t="s">
        <v>45</v>
      </c>
      <c r="B69" s="1"/>
    </row>
    <row r="70" spans="1:13" x14ac:dyDescent="0.25">
      <c r="A70" s="23" t="s">
        <v>14</v>
      </c>
      <c r="B70" s="25" t="s">
        <v>31</v>
      </c>
    </row>
    <row r="71" spans="1:13" x14ac:dyDescent="0.25">
      <c r="A71" s="5">
        <v>6</v>
      </c>
      <c r="B71" s="21">
        <f ca="1">(FORECAST( 43.5113, OFFSET(B62:B67,MATCH(43.5113,A62:A67,1)-1,0,2), OFFSET(A62:A67,MATCH(43.5113,A62:A67,1)-1,0,2) )) / 1000</f>
        <v>3.6235103184310163E-3</v>
      </c>
    </row>
    <row r="72" spans="1:13" x14ac:dyDescent="0.25">
      <c r="A72" s="5">
        <v>7</v>
      </c>
      <c r="B72" s="21">
        <f ca="1">(FORECAST( 43.5113, OFFSET(C62:C67,MATCH(43.5113,A62:A67,1)-1,0,2), OFFSET(A62:A67,MATCH(43.5113,A62:A67,1)-1,0,2) )) / 1000</f>
        <v>2.9179605853518393E-3</v>
      </c>
    </row>
    <row r="73" spans="1:13" x14ac:dyDescent="0.25">
      <c r="A73" s="5">
        <v>8</v>
      </c>
      <c r="B73" s="21">
        <f ca="1">(FORECAST( 43.5113, OFFSET(D62:D67,MATCH(43.5113,A62:A67,1)-1,0,2), OFFSET(A62:A67,MATCH(43.5113,A62:A67,1)-1,0,2) )) / 1000</f>
        <v>2.3674919982646808E-3</v>
      </c>
    </row>
    <row r="74" spans="1:13" x14ac:dyDescent="0.25">
      <c r="A74" s="5">
        <v>9</v>
      </c>
      <c r="B74" s="21">
        <f ca="1">(FORECAST( 43.5113, OFFSET(E62:E67,MATCH(43.5113,A62:A67,1)-1,0,2), OFFSET(A62:A67,MATCH(43.5113,A62:A67,1)-1,0,2) )) / 1000</f>
        <v>1.9451994765495157E-3</v>
      </c>
    </row>
    <row r="75" spans="1:13" x14ac:dyDescent="0.25">
      <c r="A75" s="5">
        <v>10</v>
      </c>
      <c r="B75" s="21">
        <f ca="1">(FORECAST( 43.5113, OFFSET(F62:F67,MATCH(43.5113,A62:A67,1)-1,0,2), OFFSET(A62:A67,MATCH(43.5113,A62:A67,1)-1,0,2) )) / 1000</f>
        <v>1.6267490837532793E-3</v>
      </c>
    </row>
    <row r="76" spans="1:13" x14ac:dyDescent="0.25">
      <c r="A76" s="5">
        <v>11</v>
      </c>
      <c r="B76" s="21">
        <f ca="1">(FORECAST( 43.5113, OFFSET(G62:G67,MATCH(43.5113,A62:A67,1)-1,0,2), OFFSET(A62:A67,MATCH(43.5113,A62:A67,1)-1,0,2) )) / 1000</f>
        <v>1.3903780275898725E-3</v>
      </c>
    </row>
    <row r="77" spans="1:13" x14ac:dyDescent="0.25">
      <c r="A77" s="5">
        <v>12</v>
      </c>
      <c r="B77" s="21">
        <f ca="1">(FORECAST( 43.5113, OFFSET(H62:H67,MATCH(43.5113,A62:A67,1)-1,0,2), OFFSET(A62:A67,MATCH(43.5113,A62:A67,1)-1,0,2) )) / 1000</f>
        <v>1.2168946599401607E-3</v>
      </c>
    </row>
    <row r="78" spans="1:13" x14ac:dyDescent="0.25">
      <c r="A78" s="5">
        <v>13</v>
      </c>
      <c r="B78" s="21">
        <f ca="1">(FORECAST( 43.5113, OFFSET(I62:I67,MATCH(43.5113,A62:A67,1)-1,0,2), OFFSET(A62:A67,MATCH(43.5113,A62:A67,1)-1,0,2) )) / 1000</f>
        <v>1.0896784768519773E-3</v>
      </c>
    </row>
    <row r="79" spans="1:13" x14ac:dyDescent="0.25">
      <c r="A79" s="5">
        <v>13.5</v>
      </c>
      <c r="B79" s="21">
        <f ca="1">(FORECAST( 43.5113, OFFSET(J62:J67,MATCH(43.5113,A62:A67,1)-1,0,2), OFFSET(A62:A67,MATCH(43.5113,A62:A67,1)-1,0,2) )) / 1000</f>
        <v>1.0389297192665585E-3</v>
      </c>
    </row>
    <row r="80" spans="1:13" x14ac:dyDescent="0.25">
      <c r="A80" s="5">
        <v>14</v>
      </c>
      <c r="B80" s="21">
        <f ca="1">(FORECAST( 43.5113, OFFSET(K62:K67,MATCH(43.5113,A62:A67,1)-1,0,2), OFFSET(A62:A67,MATCH(43.5113,A62:A67,1)-1,0,2) )) / 1000</f>
        <v>9.9468011854010868E-4</v>
      </c>
    </row>
    <row r="81" spans="1:2" x14ac:dyDescent="0.25">
      <c r="A81" s="5">
        <v>14.5</v>
      </c>
      <c r="B81" s="21">
        <f ca="1">(FORECAST( 43.5113, OFFSET(L62:L67,MATCH(43.5113,A62:A67,1)-1,0,2), OFFSET(A62:A67,MATCH(43.5113,A62:A67,1)-1,0,2) )) / 1000</f>
        <v>9.5557524597557179E-4</v>
      </c>
    </row>
    <row r="82" spans="1:2" x14ac:dyDescent="0.25">
      <c r="A82" s="8">
        <v>15</v>
      </c>
      <c r="B82" s="22">
        <f ca="1">(FORECAST( 43.5113, OFFSET(M62:M67,MATCH(43.5113,A62:A67,1)-1,0,2), OFFSET(A62:A67,MATCH(43.5113,A62:A67,1)-1,0,2) )) / 1000</f>
        <v>9.2042136938631758E-4</v>
      </c>
    </row>
    <row r="84" spans="1:2" ht="28.9" customHeight="1" x14ac:dyDescent="0.5">
      <c r="A84" s="1" t="s">
        <v>46</v>
      </c>
      <c r="B84" s="1"/>
    </row>
    <row r="85" spans="1:2" x14ac:dyDescent="0.25">
      <c r="A85" s="23" t="s">
        <v>15</v>
      </c>
      <c r="B85" s="25" t="s">
        <v>33</v>
      </c>
    </row>
    <row r="86" spans="1:2" x14ac:dyDescent="0.25">
      <c r="A86" s="5">
        <v>20</v>
      </c>
      <c r="B86" s="7">
        <v>0.72461859525315409</v>
      </c>
    </row>
    <row r="87" spans="1:2" x14ac:dyDescent="0.25">
      <c r="A87" s="5">
        <v>30</v>
      </c>
      <c r="B87" s="7">
        <v>0.85370615293169239</v>
      </c>
    </row>
    <row r="88" spans="1:2" x14ac:dyDescent="0.25">
      <c r="A88" s="5">
        <v>40</v>
      </c>
      <c r="B88" s="7">
        <v>0.96198133523710172</v>
      </c>
    </row>
    <row r="89" spans="1:2" x14ac:dyDescent="0.25">
      <c r="A89" s="5">
        <v>50</v>
      </c>
      <c r="B89" s="7">
        <v>1.0543625718649869</v>
      </c>
    </row>
    <row r="90" spans="1:2" x14ac:dyDescent="0.25">
      <c r="A90" s="5">
        <v>60</v>
      </c>
      <c r="B90" s="7">
        <v>1.1334211938338969</v>
      </c>
    </row>
    <row r="91" spans="1:2" x14ac:dyDescent="0.25">
      <c r="A91" s="8">
        <v>70</v>
      </c>
      <c r="B91" s="10">
        <v>1.193413088481549</v>
      </c>
    </row>
    <row r="93" spans="1:2" ht="28.9" customHeight="1" x14ac:dyDescent="0.5">
      <c r="A93" s="1" t="s">
        <v>47</v>
      </c>
      <c r="B93" s="1"/>
    </row>
    <row r="94" spans="1:2" x14ac:dyDescent="0.25">
      <c r="A94" s="23" t="s">
        <v>15</v>
      </c>
      <c r="B94" s="25" t="s">
        <v>33</v>
      </c>
    </row>
    <row r="95" spans="1:2" x14ac:dyDescent="0.25">
      <c r="A95" s="5">
        <v>20</v>
      </c>
      <c r="B95" s="7">
        <v>0.64066456719795428</v>
      </c>
    </row>
    <row r="96" spans="1:2" x14ac:dyDescent="0.25">
      <c r="A96" s="5">
        <v>30</v>
      </c>
      <c r="B96" s="7">
        <v>0.80865993897887167</v>
      </c>
    </row>
    <row r="97" spans="1:2" x14ac:dyDescent="0.25">
      <c r="A97" s="5">
        <v>40</v>
      </c>
      <c r="B97" s="7">
        <v>0.95027478064557147</v>
      </c>
    </row>
    <row r="98" spans="1:2" x14ac:dyDescent="0.25">
      <c r="A98" s="5">
        <v>50</v>
      </c>
      <c r="B98" s="7">
        <v>1.0759930574599981</v>
      </c>
    </row>
    <row r="99" spans="1:2" x14ac:dyDescent="0.25">
      <c r="A99" s="5">
        <v>60</v>
      </c>
      <c r="B99" s="7">
        <v>1.189683028046574</v>
      </c>
    </row>
    <row r="100" spans="1:2" x14ac:dyDescent="0.25">
      <c r="A100" s="8">
        <v>70</v>
      </c>
      <c r="B100" s="10">
        <v>1.289541423171759</v>
      </c>
    </row>
    <row r="102" spans="1:2" ht="28.9" customHeight="1" x14ac:dyDescent="0.5">
      <c r="A102" s="1" t="s">
        <v>48</v>
      </c>
      <c r="B102" s="1"/>
    </row>
    <row r="103" spans="1:2" x14ac:dyDescent="0.25">
      <c r="A103" s="23" t="s">
        <v>15</v>
      </c>
      <c r="B103" s="25" t="s">
        <v>33</v>
      </c>
    </row>
    <row r="104" spans="1:2" x14ac:dyDescent="0.25">
      <c r="A104" s="5">
        <v>20</v>
      </c>
      <c r="B104" s="7">
        <v>0.6151986612559428</v>
      </c>
    </row>
    <row r="105" spans="1:2" x14ac:dyDescent="0.25">
      <c r="A105" s="5">
        <v>30</v>
      </c>
      <c r="B105" s="7">
        <v>0.79868444758751245</v>
      </c>
    </row>
    <row r="106" spans="1:2" x14ac:dyDescent="0.25">
      <c r="A106" s="5">
        <v>40</v>
      </c>
      <c r="B106" s="7">
        <v>0.94768236223117186</v>
      </c>
    </row>
    <row r="107" spans="1:2" x14ac:dyDescent="0.25">
      <c r="A107" s="5">
        <v>50</v>
      </c>
      <c r="B107" s="7">
        <v>1.0724289120919259</v>
      </c>
    </row>
    <row r="108" spans="1:2" x14ac:dyDescent="0.25">
      <c r="A108" s="5">
        <v>60</v>
      </c>
      <c r="B108" s="7">
        <v>1.178809489373527</v>
      </c>
    </row>
    <row r="109" spans="1:2" x14ac:dyDescent="0.25">
      <c r="A109" s="8">
        <v>70</v>
      </c>
      <c r="B109" s="10">
        <v>1.2640246817696721</v>
      </c>
    </row>
    <row r="111" spans="1:2" ht="28.9" customHeight="1" x14ac:dyDescent="0.5">
      <c r="A111" s="1" t="s">
        <v>49</v>
      </c>
      <c r="B111" s="1"/>
    </row>
    <row r="112" spans="1:2" x14ac:dyDescent="0.25">
      <c r="A112" s="23" t="s">
        <v>15</v>
      </c>
      <c r="B112" s="25" t="s">
        <v>33</v>
      </c>
    </row>
    <row r="113" spans="1:2" x14ac:dyDescent="0.25">
      <c r="A113" s="5">
        <v>20</v>
      </c>
      <c r="B113" s="7">
        <v>0.93110405438898891</v>
      </c>
    </row>
    <row r="114" spans="1:2" x14ac:dyDescent="0.25">
      <c r="A114" s="5">
        <v>28.333333333333339</v>
      </c>
      <c r="B114" s="7">
        <v>0.95430468048092743</v>
      </c>
    </row>
    <row r="115" spans="1:2" x14ac:dyDescent="0.25">
      <c r="A115" s="5">
        <v>36.666666666666671</v>
      </c>
      <c r="B115" s="7">
        <v>0.97932116986659878</v>
      </c>
    </row>
    <row r="116" spans="1:2" x14ac:dyDescent="0.25">
      <c r="A116" s="5">
        <v>45</v>
      </c>
      <c r="B116" s="7">
        <v>1.005694917887598</v>
      </c>
    </row>
    <row r="117" spans="1:2" x14ac:dyDescent="0.25">
      <c r="A117" s="5">
        <v>53.333333333333343</v>
      </c>
      <c r="B117" s="7">
        <v>1.037576655486206</v>
      </c>
    </row>
    <row r="118" spans="1:2" x14ac:dyDescent="0.25">
      <c r="A118" s="5">
        <v>61.666666666666671</v>
      </c>
      <c r="B118" s="7">
        <v>1.075785924471969</v>
      </c>
    </row>
    <row r="119" spans="1:2" x14ac:dyDescent="0.25">
      <c r="A119" s="8">
        <v>70</v>
      </c>
      <c r="B119" s="10">
        <v>1.122111442629276</v>
      </c>
    </row>
  </sheetData>
  <sheetProtection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50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0</v>
      </c>
      <c r="B17" s="6" t="s">
        <v>51</v>
      </c>
      <c r="C17" s="6"/>
      <c r="D17" s="7"/>
    </row>
    <row r="18" spans="1:7" x14ac:dyDescent="0.25">
      <c r="A18" s="5" t="s">
        <v>1</v>
      </c>
      <c r="B18" s="6" t="s">
        <v>2</v>
      </c>
      <c r="C18" s="6"/>
      <c r="D18" s="7"/>
    </row>
    <row r="19" spans="1:7" x14ac:dyDescent="0.25">
      <c r="A19" s="5" t="s">
        <v>3</v>
      </c>
      <c r="B19" s="6" t="s">
        <v>4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5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6</v>
      </c>
      <c r="B24" s="13">
        <v>14</v>
      </c>
      <c r="C24" s="13" t="s">
        <v>7</v>
      </c>
      <c r="D24" s="14"/>
    </row>
    <row r="25" spans="1:7" x14ac:dyDescent="0.25">
      <c r="A25" s="5" t="s">
        <v>8</v>
      </c>
      <c r="B25" s="13">
        <v>55.1</v>
      </c>
      <c r="C25" s="13" t="s">
        <v>9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10</v>
      </c>
      <c r="B29" s="30">
        <v>0.71</v>
      </c>
      <c r="C29" s="17" t="s">
        <v>11</v>
      </c>
      <c r="D29" s="17" t="s">
        <v>12</v>
      </c>
      <c r="E29" s="17"/>
      <c r="F29" s="17"/>
      <c r="G29" s="17"/>
    </row>
    <row r="31" spans="1:7" ht="31.5" hidden="1" x14ac:dyDescent="0.5">
      <c r="A31" s="1" t="s">
        <v>13</v>
      </c>
      <c r="B31" s="1"/>
    </row>
    <row r="32" spans="1:7" hidden="1" x14ac:dyDescent="0.25">
      <c r="A32" s="2"/>
      <c r="B32" s="18" t="s">
        <v>14</v>
      </c>
    </row>
    <row r="33" spans="1:2" hidden="1" x14ac:dyDescent="0.25">
      <c r="A33" s="19" t="s">
        <v>15</v>
      </c>
      <c r="B33" s="20">
        <v>14</v>
      </c>
    </row>
    <row r="34" spans="1:2" hidden="1" x14ac:dyDescent="0.25">
      <c r="A34" s="5">
        <v>40</v>
      </c>
      <c r="B34" s="7">
        <v>5.2048629349838206E-3</v>
      </c>
    </row>
    <row r="35" spans="1:2" hidden="1" x14ac:dyDescent="0.25">
      <c r="A35" s="5">
        <v>46</v>
      </c>
      <c r="B35" s="7">
        <v>5.6447822909687266E-3</v>
      </c>
    </row>
    <row r="36" spans="1:2" hidden="1" x14ac:dyDescent="0.25">
      <c r="A36" s="5">
        <v>52</v>
      </c>
      <c r="B36" s="7">
        <v>6.0126031269805598E-3</v>
      </c>
    </row>
    <row r="37" spans="1:2" hidden="1" x14ac:dyDescent="0.25">
      <c r="A37" s="5">
        <v>58</v>
      </c>
      <c r="B37" s="7">
        <v>6.3804239629923938E-3</v>
      </c>
    </row>
    <row r="38" spans="1:2" hidden="1" x14ac:dyDescent="0.25">
      <c r="A38" s="5">
        <v>63.999999999999993</v>
      </c>
      <c r="B38" s="7">
        <v>6.6614674165135666E-3</v>
      </c>
    </row>
    <row r="39" spans="1:2" hidden="1" x14ac:dyDescent="0.25">
      <c r="A39" s="8">
        <v>70</v>
      </c>
      <c r="B39" s="10">
        <v>6.9422788449478674E-3</v>
      </c>
    </row>
    <row r="40" spans="1:2" hidden="1" x14ac:dyDescent="0.25"/>
    <row r="41" spans="1:2" ht="31.5" hidden="1" x14ac:dyDescent="0.5">
      <c r="A41" s="1" t="s">
        <v>16</v>
      </c>
      <c r="B41" s="1"/>
    </row>
    <row r="42" spans="1:2" hidden="1" x14ac:dyDescent="0.25">
      <c r="A42" s="2"/>
      <c r="B42" s="18" t="s">
        <v>14</v>
      </c>
    </row>
    <row r="43" spans="1:2" hidden="1" x14ac:dyDescent="0.25">
      <c r="A43" s="19" t="s">
        <v>15</v>
      </c>
      <c r="B43" s="20">
        <v>14</v>
      </c>
    </row>
    <row r="44" spans="1:2" hidden="1" x14ac:dyDescent="0.25">
      <c r="A44" s="5">
        <v>40</v>
      </c>
      <c r="B44" s="21">
        <v>2.079635391129088E-4</v>
      </c>
    </row>
    <row r="45" spans="1:2" hidden="1" x14ac:dyDescent="0.25">
      <c r="A45" s="5">
        <v>46</v>
      </c>
      <c r="B45" s="21">
        <v>2.0502059535355309E-4</v>
      </c>
    </row>
    <row r="46" spans="1:2" hidden="1" x14ac:dyDescent="0.25">
      <c r="A46" s="5">
        <v>52</v>
      </c>
      <c r="B46" s="21">
        <v>2.0159834619368341E-4</v>
      </c>
    </row>
    <row r="47" spans="1:2" hidden="1" x14ac:dyDescent="0.25">
      <c r="A47" s="5">
        <v>58</v>
      </c>
      <c r="B47" s="21">
        <v>1.98176097033814E-4</v>
      </c>
    </row>
    <row r="48" spans="1:2" hidden="1" x14ac:dyDescent="0.25">
      <c r="A48" s="5">
        <v>63.999999999999993</v>
      </c>
      <c r="B48" s="21">
        <v>1.9400443157626009E-4</v>
      </c>
    </row>
    <row r="49" spans="1:13" hidden="1" x14ac:dyDescent="0.25">
      <c r="A49" s="8">
        <v>70</v>
      </c>
      <c r="B49" s="22">
        <v>1.8983076233181379E-4</v>
      </c>
    </row>
    <row r="50" spans="1:13" hidden="1" x14ac:dyDescent="0.25"/>
    <row r="51" spans="1:13" ht="28.9" customHeight="1" x14ac:dyDescent="0.5">
      <c r="A51" s="1" t="s">
        <v>17</v>
      </c>
      <c r="B51" s="1"/>
    </row>
    <row r="52" spans="1:13" x14ac:dyDescent="0.25">
      <c r="A52" s="23"/>
      <c r="B52" s="24" t="s">
        <v>18</v>
      </c>
      <c r="C52" s="24"/>
      <c r="D52" s="24" t="s">
        <v>19</v>
      </c>
      <c r="E52" s="25"/>
    </row>
    <row r="53" spans="1:13" x14ac:dyDescent="0.25">
      <c r="A53" s="5" t="s">
        <v>20</v>
      </c>
      <c r="B53" s="26">
        <f>1000 * (0.00620264389225334)*B29</f>
        <v>4.403877163499871</v>
      </c>
      <c r="C53" s="26" t="s">
        <v>21</v>
      </c>
      <c r="D53" s="26">
        <f>1000 * 0.00620264389225334*B29 / 453592</f>
        <v>9.708895138141481E-6</v>
      </c>
      <c r="E53" s="21" t="s">
        <v>22</v>
      </c>
    </row>
    <row r="54" spans="1:13" x14ac:dyDescent="0.25">
      <c r="A54" s="5" t="s">
        <v>23</v>
      </c>
      <c r="B54" s="26">
        <f>(1020.30832335771)*B29 / 60</f>
        <v>12.073648493066235</v>
      </c>
      <c r="C54" s="26" t="s">
        <v>24</v>
      </c>
      <c r="D54" s="26">
        <f>(1020.30832335771)*B29 * 0.00220462 / 60</f>
        <v>2.6617806940783684E-2</v>
      </c>
      <c r="E54" s="21" t="s">
        <v>25</v>
      </c>
    </row>
    <row r="55" spans="1:13" x14ac:dyDescent="0.25">
      <c r="A55" s="5" t="s">
        <v>26</v>
      </c>
      <c r="B55" s="26">
        <f>(2254.36305654731)*B29 / 60</f>
        <v>26.676629502476498</v>
      </c>
      <c r="C55" s="26" t="s">
        <v>24</v>
      </c>
      <c r="D55" s="26">
        <f>(2254.36305654731)*B29 * 0.00220462 / 60</f>
        <v>5.881183093374974E-2</v>
      </c>
      <c r="E55" s="21" t="s">
        <v>25</v>
      </c>
    </row>
    <row r="56" spans="1:13" x14ac:dyDescent="0.25">
      <c r="A56" s="8" t="s">
        <v>27</v>
      </c>
      <c r="B56" s="27">
        <f>0.00019983018412775</f>
        <v>1.9983018412775001E-4</v>
      </c>
      <c r="C56" s="27" t="s">
        <v>28</v>
      </c>
      <c r="D56" s="27">
        <f>0.00019983018412775</f>
        <v>1.9983018412775001E-4</v>
      </c>
      <c r="E56" s="22" t="s">
        <v>28</v>
      </c>
    </row>
    <row r="59" spans="1:13" ht="31.5" hidden="1" x14ac:dyDescent="0.5">
      <c r="A59" s="1" t="s">
        <v>29</v>
      </c>
      <c r="B59" s="1"/>
    </row>
    <row r="60" spans="1:13" hidden="1" x14ac:dyDescent="0.25">
      <c r="A60" s="2"/>
      <c r="B60" s="28" t="s">
        <v>14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15</v>
      </c>
      <c r="B61" s="29">
        <v>6</v>
      </c>
      <c r="C61" s="29">
        <v>7</v>
      </c>
      <c r="D61" s="29">
        <v>8</v>
      </c>
      <c r="E61" s="29">
        <v>9</v>
      </c>
      <c r="F61" s="29">
        <v>10</v>
      </c>
      <c r="G61" s="29">
        <v>11</v>
      </c>
      <c r="H61" s="29">
        <v>12</v>
      </c>
      <c r="I61" s="29">
        <v>13</v>
      </c>
      <c r="J61" s="29">
        <v>13.5</v>
      </c>
      <c r="K61" s="29">
        <v>14</v>
      </c>
      <c r="L61" s="29">
        <v>14.5</v>
      </c>
      <c r="M61" s="20">
        <v>15</v>
      </c>
    </row>
    <row r="62" spans="1:13" hidden="1" x14ac:dyDescent="0.25">
      <c r="A62" s="5">
        <v>40</v>
      </c>
      <c r="B62" s="26">
        <v>3.4878700545900601</v>
      </c>
      <c r="C62" s="26">
        <v>2.8147340335516842</v>
      </c>
      <c r="D62" s="26">
        <v>2.2907541706744379</v>
      </c>
      <c r="E62" s="26">
        <v>1.889558916484277</v>
      </c>
      <c r="F62" s="26">
        <v>1.5873478656741189</v>
      </c>
      <c r="G62" s="26">
        <v>1.3628917571038459</v>
      </c>
      <c r="H62" s="26">
        <v>1.1975324738003039</v>
      </c>
      <c r="I62" s="26">
        <v>1.075183042957309</v>
      </c>
      <c r="J62" s="26">
        <v>1.025812890439735</v>
      </c>
      <c r="K62" s="26">
        <v>0.982327635935628</v>
      </c>
      <c r="L62" s="26">
        <v>0.94343954214117931</v>
      </c>
      <c r="M62" s="21">
        <v>0.90802156826300617</v>
      </c>
    </row>
    <row r="63" spans="1:13" hidden="1" x14ac:dyDescent="0.25">
      <c r="A63" s="5">
        <v>46</v>
      </c>
      <c r="B63" s="26">
        <v>3.707737533326259</v>
      </c>
      <c r="C63" s="26">
        <v>2.9811954368935472</v>
      </c>
      <c r="D63" s="26">
        <v>2.4137530893387011</v>
      </c>
      <c r="E63" s="26">
        <v>1.978127259794493</v>
      </c>
      <c r="F63" s="26">
        <v>1.649605861560655</v>
      </c>
      <c r="G63" s="26">
        <v>1.406047952103886</v>
      </c>
      <c r="H63" s="26">
        <v>1.227883733057848</v>
      </c>
      <c r="I63" s="26">
        <v>1.0981145502231719</v>
      </c>
      <c r="J63" s="26">
        <v>1.0467690651809429</v>
      </c>
      <c r="K63" s="26">
        <v>1.002312893567439</v>
      </c>
      <c r="L63" s="26">
        <v>0.96334433790470519</v>
      </c>
      <c r="M63" s="21">
        <v>0.92862239722521134</v>
      </c>
    </row>
    <row r="64" spans="1:13" hidden="1" x14ac:dyDescent="0.25">
      <c r="A64" s="5">
        <v>52</v>
      </c>
      <c r="B64" s="26">
        <v>3.9573809532803259</v>
      </c>
      <c r="C64" s="26">
        <v>3.172479117772681</v>
      </c>
      <c r="D64" s="26">
        <v>2.5570727314071382</v>
      </c>
      <c r="E64" s="26">
        <v>2.0829668819232889</v>
      </c>
      <c r="F64" s="26">
        <v>1.7245378012276771</v>
      </c>
      <c r="G64" s="26">
        <v>1.4587328653938181</v>
      </c>
      <c r="H64" s="26">
        <v>1.265070594662191</v>
      </c>
      <c r="I64" s="26">
        <v>1.125640653440239</v>
      </c>
      <c r="J64" s="26">
        <v>1.071368873755872</v>
      </c>
      <c r="K64" s="26">
        <v>1.0251038503023651</v>
      </c>
      <c r="L64" s="26">
        <v>0.98532992542761222</v>
      </c>
      <c r="M64" s="21">
        <v>0.9506921379899379</v>
      </c>
    </row>
    <row r="65" spans="1:13" hidden="1" x14ac:dyDescent="0.25">
      <c r="A65" s="5">
        <v>58</v>
      </c>
      <c r="B65" s="26">
        <v>4.2070243732343959</v>
      </c>
      <c r="C65" s="26">
        <v>3.3637627986518148</v>
      </c>
      <c r="D65" s="26">
        <v>2.7003923734755761</v>
      </c>
      <c r="E65" s="26">
        <v>2.1878065040520842</v>
      </c>
      <c r="F65" s="26">
        <v>1.799469740894698</v>
      </c>
      <c r="G65" s="26">
        <v>1.5114177786837499</v>
      </c>
      <c r="H65" s="26">
        <v>1.3022574562665341</v>
      </c>
      <c r="I65" s="26">
        <v>1.1531667566573069</v>
      </c>
      <c r="J65" s="26">
        <v>1.095968682330801</v>
      </c>
      <c r="K65" s="26">
        <v>1.0478948070372911</v>
      </c>
      <c r="L65" s="26">
        <v>1.00731551295052</v>
      </c>
      <c r="M65" s="21">
        <v>0.97276187875466436</v>
      </c>
    </row>
    <row r="66" spans="1:13" hidden="1" x14ac:dyDescent="0.25">
      <c r="A66" s="5">
        <v>63.999999999999993</v>
      </c>
      <c r="B66" s="26">
        <v>4.5232133926464808</v>
      </c>
      <c r="C66" s="26">
        <v>3.6118649166752692</v>
      </c>
      <c r="D66" s="26">
        <v>2.891573627371288</v>
      </c>
      <c r="E66" s="26">
        <v>2.3323212496877601</v>
      </c>
      <c r="F66" s="26">
        <v>1.9066606527448591</v>
      </c>
      <c r="G66" s="26">
        <v>1.5897158498297339</v>
      </c>
      <c r="H66" s="26">
        <v>1.359181998396493</v>
      </c>
      <c r="I66" s="26">
        <v>1.195325400066213</v>
      </c>
      <c r="J66" s="26">
        <v>1.1329373373044209</v>
      </c>
      <c r="K66" s="26">
        <v>1.0809835006269251</v>
      </c>
      <c r="L66" s="26">
        <v>1.0377203120333189</v>
      </c>
      <c r="M66" s="21">
        <v>1.001564890033628</v>
      </c>
    </row>
    <row r="67" spans="1:13" hidden="1" x14ac:dyDescent="0.25">
      <c r="A67" s="8">
        <v>70</v>
      </c>
      <c r="B67" s="27">
        <v>4.8395803414688823</v>
      </c>
      <c r="C67" s="27">
        <v>3.860118955653653</v>
      </c>
      <c r="D67" s="27">
        <v>3.082882853491137</v>
      </c>
      <c r="E67" s="27">
        <v>2.4769420785413678</v>
      </c>
      <c r="F67" s="27">
        <v>2.013937818531339</v>
      </c>
      <c r="G67" s="27">
        <v>1.668082405355013</v>
      </c>
      <c r="H67" s="27">
        <v>1.4161593150733129</v>
      </c>
      <c r="I67" s="27">
        <v>1.2375231679141341</v>
      </c>
      <c r="J67" s="27">
        <v>1.1699390640598559</v>
      </c>
      <c r="K67" s="27">
        <v>1.1140997282723211</v>
      </c>
      <c r="L67" s="27">
        <v>1.068147622376973</v>
      </c>
      <c r="M67" s="22">
        <v>1.0303859047096871</v>
      </c>
    </row>
    <row r="68" spans="1:13" hidden="1" x14ac:dyDescent="0.25"/>
    <row r="69" spans="1:13" ht="28.9" customHeight="1" x14ac:dyDescent="0.5">
      <c r="A69" s="1" t="s">
        <v>45</v>
      </c>
      <c r="B69" s="1"/>
    </row>
    <row r="70" spans="1:13" x14ac:dyDescent="0.25">
      <c r="A70" s="23" t="s">
        <v>14</v>
      </c>
      <c r="B70" s="25" t="s">
        <v>31</v>
      </c>
    </row>
    <row r="71" spans="1:13" x14ac:dyDescent="0.25">
      <c r="A71" s="5">
        <v>6</v>
      </c>
      <c r="B71" s="21">
        <f ca="1">(FORECAST( 55.1, OFFSET(B62:B67,MATCH(55.1,A62:A67,1)-1,0,2), OFFSET(A62:A67,MATCH(55.1,A62:A67,1)-1,0,2) )) / 1000</f>
        <v>4.0863633869232616E-3</v>
      </c>
    </row>
    <row r="72" spans="1:13" x14ac:dyDescent="0.25">
      <c r="A72" s="5">
        <v>7</v>
      </c>
      <c r="B72" s="21">
        <f ca="1">(FORECAST( 55.1, OFFSET(C62:C67,MATCH(55.1,A62:A67,1)-1,0,2), OFFSET(A62:A67,MATCH(55.1,A62:A67,1)-1,0,2) )) / 1000</f>
        <v>3.2713090195602337E-3</v>
      </c>
    </row>
    <row r="73" spans="1:13" x14ac:dyDescent="0.25">
      <c r="A73" s="5">
        <v>8</v>
      </c>
      <c r="B73" s="21">
        <f ca="1">(FORECAST( 55.1, OFFSET(D62:D67,MATCH(55.1,A62:A67,1)-1,0,2), OFFSET(A62:A67,MATCH(55.1,A62:A67,1)-1,0,2) )) / 1000</f>
        <v>2.6311212131424977E-3</v>
      </c>
    </row>
    <row r="74" spans="1:13" x14ac:dyDescent="0.25">
      <c r="A74" s="5">
        <v>9</v>
      </c>
      <c r="B74" s="21">
        <f ca="1">(FORECAST( 55.1, OFFSET(E62:E67,MATCH(55.1,A62:A67,1)-1,0,2), OFFSET(A62:A67,MATCH(55.1,A62:A67,1)-1,0,2) )) / 1000</f>
        <v>2.1371340200231665E-3</v>
      </c>
    </row>
    <row r="75" spans="1:13" x14ac:dyDescent="0.25">
      <c r="A75" s="5">
        <v>10</v>
      </c>
      <c r="B75" s="21">
        <f ca="1">(FORECAST( 55.1, OFFSET(F62:F67,MATCH(55.1,A62:A67,1)-1,0,2), OFFSET(A62:A67,MATCH(55.1,A62:A67,1)-1,0,2) )) / 1000</f>
        <v>1.7632526367223047E-3</v>
      </c>
    </row>
    <row r="76" spans="1:13" x14ac:dyDescent="0.25">
      <c r="A76" s="5">
        <v>11</v>
      </c>
      <c r="B76" s="21">
        <f ca="1">(FORECAST( 55.1, OFFSET(G62:G67,MATCH(55.1,A62:A67,1)-1,0,2), OFFSET(A62:A67,MATCH(55.1,A62:A67,1)-1,0,2) )) / 1000</f>
        <v>1.4859534039269495E-3</v>
      </c>
    </row>
    <row r="77" spans="1:13" x14ac:dyDescent="0.25">
      <c r="A77" s="5">
        <v>12</v>
      </c>
      <c r="B77" s="21">
        <f ca="1">(FORECAST( 55.1, OFFSET(H62:H67,MATCH(55.1,A62:A67,1)-1,0,2), OFFSET(A62:A67,MATCH(55.1,A62:A67,1)-1,0,2) )) / 1000</f>
        <v>1.2842838064911015E-3</v>
      </c>
    </row>
    <row r="78" spans="1:13" x14ac:dyDescent="0.25">
      <c r="A78" s="5">
        <v>13</v>
      </c>
      <c r="B78" s="21">
        <f ca="1">(FORECAST( 55.1, OFFSET(I62:I67,MATCH(55.1,A62:A67,1)-1,0,2), OFFSET(A62:A67,MATCH(55.1,A62:A67,1)-1,0,2) )) / 1000</f>
        <v>1.139862473435724E-3</v>
      </c>
    </row>
    <row r="79" spans="1:13" x14ac:dyDescent="0.25">
      <c r="A79" s="5">
        <v>13.5</v>
      </c>
      <c r="B79" s="21">
        <f ca="1">(FORECAST( 55.1, OFFSET(J62:J67,MATCH(55.1,A62:A67,1)-1,0,2), OFFSET(A62:A67,MATCH(55.1,A62:A67,1)-1,0,2) )) / 1000</f>
        <v>1.0840787748529186E-3</v>
      </c>
    </row>
    <row r="80" spans="1:13" x14ac:dyDescent="0.25">
      <c r="A80" s="5">
        <v>14</v>
      </c>
      <c r="B80" s="21">
        <f ca="1">(FORECAST( 55.1, OFFSET(K62:K67,MATCH(55.1,A62:A67,1)-1,0,2), OFFSET(A62:A67,MATCH(55.1,A62:A67,1)-1,0,2) )) / 1000</f>
        <v>1.0368791779487437E-3</v>
      </c>
    </row>
    <row r="81" spans="1:2" x14ac:dyDescent="0.25">
      <c r="A81" s="5">
        <v>14.5</v>
      </c>
      <c r="B81" s="21">
        <f ca="1">(FORECAST( 55.1, OFFSET(L62:L67,MATCH(55.1,A62:A67,1)-1,0,2), OFFSET(A62:A67,MATCH(55.1,A62:A67,1)-1,0,2) )) / 1000</f>
        <v>9.966891456477812E-4</v>
      </c>
    </row>
    <row r="82" spans="1:2" x14ac:dyDescent="0.25">
      <c r="A82" s="8">
        <v>15</v>
      </c>
      <c r="B82" s="22">
        <f ca="1">(FORECAST( 55.1, OFFSET(M62:M67,MATCH(55.1,A62:A67,1)-1,0,2), OFFSET(A62:A67,MATCH(55.1,A62:A67,1)-1,0,2) )) / 1000</f>
        <v>9.6209483738504643E-4</v>
      </c>
    </row>
    <row r="84" spans="1:2" ht="28.9" customHeight="1" x14ac:dyDescent="0.5">
      <c r="A84" s="1" t="s">
        <v>46</v>
      </c>
      <c r="B84" s="1"/>
    </row>
    <row r="85" spans="1:2" x14ac:dyDescent="0.25">
      <c r="A85" s="23" t="s">
        <v>15</v>
      </c>
      <c r="B85" s="25" t="s">
        <v>33</v>
      </c>
    </row>
    <row r="86" spans="1:2" x14ac:dyDescent="0.25">
      <c r="A86" s="5">
        <v>40</v>
      </c>
      <c r="B86" s="7">
        <v>0.87684877571175757</v>
      </c>
    </row>
    <row r="87" spans="1:2" x14ac:dyDescent="0.25">
      <c r="A87" s="5">
        <v>46</v>
      </c>
      <c r="B87" s="7">
        <v>0.93050908242150021</v>
      </c>
    </row>
    <row r="88" spans="1:2" x14ac:dyDescent="0.25">
      <c r="A88" s="5">
        <v>52</v>
      </c>
      <c r="B88" s="7">
        <v>0.97632726983589568</v>
      </c>
    </row>
    <row r="89" spans="1:2" x14ac:dyDescent="0.25">
      <c r="A89" s="5">
        <v>58</v>
      </c>
      <c r="B89" s="7">
        <v>1.022145457250291</v>
      </c>
    </row>
    <row r="90" spans="1:2" x14ac:dyDescent="0.25">
      <c r="A90" s="5">
        <v>64</v>
      </c>
      <c r="B90" s="7">
        <v>1.0549898181534261</v>
      </c>
    </row>
    <row r="91" spans="1:2" x14ac:dyDescent="0.25">
      <c r="A91" s="8">
        <v>70</v>
      </c>
      <c r="B91" s="10">
        <v>1.087799489680862</v>
      </c>
    </row>
    <row r="93" spans="1:2" ht="28.9" customHeight="1" x14ac:dyDescent="0.5">
      <c r="A93" s="1" t="s">
        <v>47</v>
      </c>
      <c r="B93" s="1"/>
    </row>
    <row r="94" spans="1:2" x14ac:dyDescent="0.25">
      <c r="A94" s="23" t="s">
        <v>15</v>
      </c>
      <c r="B94" s="25" t="s">
        <v>33</v>
      </c>
    </row>
    <row r="95" spans="1:2" x14ac:dyDescent="0.25">
      <c r="A95" s="5">
        <v>40</v>
      </c>
      <c r="B95" s="7">
        <v>0.83671508307451725</v>
      </c>
    </row>
    <row r="96" spans="1:2" x14ac:dyDescent="0.25">
      <c r="A96" s="5">
        <v>46</v>
      </c>
      <c r="B96" s="7">
        <v>0.90616254785624306</v>
      </c>
    </row>
    <row r="97" spans="1:2" x14ac:dyDescent="0.25">
      <c r="A97" s="5">
        <v>52</v>
      </c>
      <c r="B97" s="7">
        <v>0.96803339542355538</v>
      </c>
    </row>
    <row r="98" spans="1:2" x14ac:dyDescent="0.25">
      <c r="A98" s="5">
        <v>58</v>
      </c>
      <c r="B98" s="7">
        <v>1.0299042429908669</v>
      </c>
    </row>
    <row r="99" spans="1:2" x14ac:dyDescent="0.25">
      <c r="A99" s="5">
        <v>64</v>
      </c>
      <c r="B99" s="7">
        <v>1.0826836245138749</v>
      </c>
    </row>
    <row r="100" spans="1:2" x14ac:dyDescent="0.25">
      <c r="A100" s="8">
        <v>70</v>
      </c>
      <c r="B100" s="10">
        <v>1.135438697304145</v>
      </c>
    </row>
    <row r="102" spans="1:2" ht="28.9" customHeight="1" x14ac:dyDescent="0.5">
      <c r="A102" s="1" t="s">
        <v>48</v>
      </c>
      <c r="B102" s="1"/>
    </row>
    <row r="103" spans="1:2" x14ac:dyDescent="0.25">
      <c r="A103" s="23" t="s">
        <v>15</v>
      </c>
      <c r="B103" s="25" t="s">
        <v>33</v>
      </c>
    </row>
    <row r="104" spans="1:2" x14ac:dyDescent="0.25">
      <c r="A104" s="5">
        <v>40</v>
      </c>
      <c r="B104" s="7">
        <v>0.83913618537480794</v>
      </c>
    </row>
    <row r="105" spans="1:2" x14ac:dyDescent="0.25">
      <c r="A105" s="5">
        <v>46</v>
      </c>
      <c r="B105" s="7">
        <v>0.91006067558040138</v>
      </c>
    </row>
    <row r="106" spans="1:2" x14ac:dyDescent="0.25">
      <c r="A106" s="5">
        <v>52</v>
      </c>
      <c r="B106" s="7">
        <v>0.96936132904387295</v>
      </c>
    </row>
    <row r="107" spans="1:2" x14ac:dyDescent="0.25">
      <c r="A107" s="5">
        <v>58</v>
      </c>
      <c r="B107" s="7">
        <v>1.0286619825073451</v>
      </c>
    </row>
    <row r="108" spans="1:2" x14ac:dyDescent="0.25">
      <c r="A108" s="5">
        <v>64</v>
      </c>
      <c r="B108" s="7">
        <v>1.0739722499357509</v>
      </c>
    </row>
    <row r="109" spans="1:2" x14ac:dyDescent="0.25">
      <c r="A109" s="8">
        <v>70</v>
      </c>
      <c r="B109" s="10">
        <v>1.119245109914867</v>
      </c>
    </row>
    <row r="111" spans="1:2" ht="28.9" customHeight="1" x14ac:dyDescent="0.5">
      <c r="A111" s="1" t="s">
        <v>49</v>
      </c>
      <c r="B111" s="1"/>
    </row>
    <row r="112" spans="1:2" x14ac:dyDescent="0.25">
      <c r="A112" s="23" t="s">
        <v>15</v>
      </c>
      <c r="B112" s="25" t="s">
        <v>33</v>
      </c>
    </row>
    <row r="113" spans="1:2" x14ac:dyDescent="0.25">
      <c r="A113" s="5">
        <v>40</v>
      </c>
      <c r="B113" s="7">
        <v>0.94738871878878417</v>
      </c>
    </row>
    <row r="114" spans="1:2" x14ac:dyDescent="0.25">
      <c r="A114" s="5">
        <v>45</v>
      </c>
      <c r="B114" s="7">
        <v>0.96299976121966635</v>
      </c>
    </row>
    <row r="115" spans="1:2" x14ac:dyDescent="0.25">
      <c r="A115" s="5">
        <v>50</v>
      </c>
      <c r="B115" s="7">
        <v>0.98131671111092067</v>
      </c>
    </row>
    <row r="116" spans="1:2" x14ac:dyDescent="0.25">
      <c r="A116" s="5">
        <v>55</v>
      </c>
      <c r="B116" s="7">
        <v>0.99963366100217477</v>
      </c>
    </row>
    <row r="117" spans="1:2" x14ac:dyDescent="0.25">
      <c r="A117" s="5">
        <v>60</v>
      </c>
      <c r="B117" s="7">
        <v>1.0212433985074589</v>
      </c>
    </row>
    <row r="118" spans="1:2" x14ac:dyDescent="0.25">
      <c r="A118" s="5">
        <v>65</v>
      </c>
      <c r="B118" s="7">
        <v>1.0478587042808449</v>
      </c>
    </row>
    <row r="119" spans="1:2" x14ac:dyDescent="0.25">
      <c r="A119" s="8">
        <v>70</v>
      </c>
      <c r="B119" s="10">
        <v>1.0744740100542309</v>
      </c>
    </row>
  </sheetData>
  <sheetProtection sheet="1" objects="1" scenario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5:M119"/>
  <sheetViews>
    <sheetView workbookViewId="0">
      <selection activeCell="B29" sqref="B29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50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0</v>
      </c>
      <c r="B17" s="6" t="s">
        <v>51</v>
      </c>
      <c r="C17" s="6"/>
      <c r="D17" s="7"/>
    </row>
    <row r="18" spans="1:7" x14ac:dyDescent="0.25">
      <c r="A18" s="5" t="s">
        <v>1</v>
      </c>
      <c r="B18" s="6" t="s">
        <v>2</v>
      </c>
      <c r="C18" s="6"/>
      <c r="D18" s="7"/>
    </row>
    <row r="19" spans="1:7" x14ac:dyDescent="0.25">
      <c r="A19" s="5" t="s">
        <v>3</v>
      </c>
      <c r="B19" s="6" t="s">
        <v>4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5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6</v>
      </c>
      <c r="B24" s="13">
        <v>14</v>
      </c>
      <c r="C24" s="13" t="s">
        <v>7</v>
      </c>
      <c r="D24" s="14"/>
    </row>
    <row r="25" spans="1:7" x14ac:dyDescent="0.25">
      <c r="A25" s="5" t="s">
        <v>8</v>
      </c>
      <c r="B25" s="13">
        <v>72.52</v>
      </c>
      <c r="C25" s="13" t="s">
        <v>9</v>
      </c>
      <c r="D25" s="14"/>
    </row>
    <row r="26" spans="1:7" x14ac:dyDescent="0.25">
      <c r="A26" s="8"/>
      <c r="B26" s="15"/>
      <c r="C26" s="15"/>
      <c r="D26" s="16"/>
    </row>
    <row r="29" spans="1:7" x14ac:dyDescent="0.25">
      <c r="A29" s="17" t="s">
        <v>10</v>
      </c>
      <c r="B29" s="30">
        <v>0.71</v>
      </c>
      <c r="C29" s="17" t="s">
        <v>11</v>
      </c>
      <c r="D29" s="17" t="s">
        <v>12</v>
      </c>
      <c r="E29" s="17"/>
      <c r="F29" s="17"/>
      <c r="G29" s="17"/>
    </row>
    <row r="31" spans="1:7" ht="31.5" hidden="1" x14ac:dyDescent="0.5">
      <c r="A31" s="1" t="s">
        <v>13</v>
      </c>
      <c r="B31" s="1"/>
    </row>
    <row r="32" spans="1:7" hidden="1" x14ac:dyDescent="0.25">
      <c r="A32" s="2"/>
      <c r="B32" s="18" t="s">
        <v>14</v>
      </c>
    </row>
    <row r="33" spans="1:2" hidden="1" x14ac:dyDescent="0.25">
      <c r="A33" s="19" t="s">
        <v>15</v>
      </c>
      <c r="B33" s="20">
        <v>14</v>
      </c>
    </row>
    <row r="34" spans="1:2" hidden="1" x14ac:dyDescent="0.25">
      <c r="A34" s="5">
        <v>55.1</v>
      </c>
      <c r="B34" s="7">
        <v>6.2026438922533414E-3</v>
      </c>
    </row>
    <row r="35" spans="1:2" hidden="1" x14ac:dyDescent="0.25">
      <c r="A35" s="5">
        <v>61.079999999999991</v>
      </c>
      <c r="B35" s="7">
        <v>6.524805854675542E-3</v>
      </c>
    </row>
    <row r="36" spans="1:2" hidden="1" x14ac:dyDescent="0.25">
      <c r="A36" s="5">
        <v>67.06</v>
      </c>
      <c r="B36" s="7">
        <v>6.8046812450150602E-3</v>
      </c>
    </row>
    <row r="37" spans="1:2" hidden="1" x14ac:dyDescent="0.25">
      <c r="A37" s="5">
        <v>73.039999999999992</v>
      </c>
      <c r="B37" s="7">
        <v>7.083038772507138E-3</v>
      </c>
    </row>
    <row r="38" spans="1:2" hidden="1" x14ac:dyDescent="0.25">
      <c r="A38" s="5">
        <v>79.02</v>
      </c>
      <c r="B38" s="7">
        <v>7.3454587401010777E-3</v>
      </c>
    </row>
    <row r="39" spans="1:2" hidden="1" x14ac:dyDescent="0.25">
      <c r="A39" s="8">
        <v>85</v>
      </c>
      <c r="B39" s="10">
        <v>7.6078787076950174E-3</v>
      </c>
    </row>
    <row r="40" spans="1:2" hidden="1" x14ac:dyDescent="0.25"/>
    <row r="41" spans="1:2" ht="31.5" hidden="1" x14ac:dyDescent="0.5">
      <c r="A41" s="1" t="s">
        <v>16</v>
      </c>
      <c r="B41" s="1"/>
    </row>
    <row r="42" spans="1:2" hidden="1" x14ac:dyDescent="0.25">
      <c r="A42" s="2"/>
      <c r="B42" s="18" t="s">
        <v>14</v>
      </c>
    </row>
    <row r="43" spans="1:2" hidden="1" x14ac:dyDescent="0.25">
      <c r="A43" s="19" t="s">
        <v>15</v>
      </c>
      <c r="B43" s="20">
        <v>14</v>
      </c>
    </row>
    <row r="44" spans="1:2" hidden="1" x14ac:dyDescent="0.25">
      <c r="A44" s="5">
        <v>55.1</v>
      </c>
      <c r="B44" s="21">
        <v>1.9983018412775101E-4</v>
      </c>
    </row>
    <row r="45" spans="1:2" hidden="1" x14ac:dyDescent="0.25">
      <c r="A45" s="5">
        <v>61.079999999999991</v>
      </c>
      <c r="B45" s="21">
        <v>1.960356172752238E-4</v>
      </c>
    </row>
    <row r="46" spans="1:2" hidden="1" x14ac:dyDescent="0.25">
      <c r="A46" s="5">
        <v>67.06</v>
      </c>
      <c r="B46" s="21">
        <v>1.918758602615922E-4</v>
      </c>
    </row>
    <row r="47" spans="1:2" hidden="1" x14ac:dyDescent="0.25">
      <c r="A47" s="5">
        <v>73.039999999999992</v>
      </c>
      <c r="B47" s="21">
        <v>1.8768832806756919E-4</v>
      </c>
    </row>
    <row r="48" spans="1:2" hidden="1" x14ac:dyDescent="0.25">
      <c r="A48" s="5">
        <v>79.02</v>
      </c>
      <c r="B48" s="21">
        <v>1.832091564794314E-4</v>
      </c>
    </row>
    <row r="49" spans="1:13" hidden="1" x14ac:dyDescent="0.25">
      <c r="A49" s="8">
        <v>85</v>
      </c>
      <c r="B49" s="22">
        <v>1.7872998489129379E-4</v>
      </c>
    </row>
    <row r="50" spans="1:13" hidden="1" x14ac:dyDescent="0.25"/>
    <row r="51" spans="1:13" ht="28.9" customHeight="1" x14ac:dyDescent="0.5">
      <c r="A51" s="1" t="s">
        <v>17</v>
      </c>
      <c r="B51" s="1"/>
    </row>
    <row r="52" spans="1:13" x14ac:dyDescent="0.25">
      <c r="A52" s="23"/>
      <c r="B52" s="24" t="s">
        <v>18</v>
      </c>
      <c r="C52" s="24"/>
      <c r="D52" s="24" t="s">
        <v>19</v>
      </c>
      <c r="E52" s="25"/>
    </row>
    <row r="53" spans="1:13" x14ac:dyDescent="0.25">
      <c r="A53" s="5" t="s">
        <v>20</v>
      </c>
      <c r="B53" s="26">
        <f>1000 * (0.00705883377011652)*B29</f>
        <v>5.0117719767827289</v>
      </c>
      <c r="C53" s="26" t="s">
        <v>21</v>
      </c>
      <c r="D53" s="26">
        <f>1000 * 0.00705883377011652*B29 / 453592</f>
        <v>1.1049074888407928E-5</v>
      </c>
      <c r="E53" s="21" t="s">
        <v>22</v>
      </c>
    </row>
    <row r="54" spans="1:13" x14ac:dyDescent="0.25">
      <c r="A54" s="5" t="s">
        <v>23</v>
      </c>
      <c r="B54" s="26">
        <f>(1180.7827913544)*B29 / 60</f>
        <v>13.972596364360397</v>
      </c>
      <c r="C54" s="26" t="s">
        <v>24</v>
      </c>
      <c r="D54" s="26">
        <f>(1180.7827913544)*B29 * 0.00220462 / 60</f>
        <v>3.0804265396796218E-2</v>
      </c>
      <c r="E54" s="21" t="s">
        <v>25</v>
      </c>
    </row>
    <row r="55" spans="1:13" x14ac:dyDescent="0.25">
      <c r="A55" s="5" t="s">
        <v>26</v>
      </c>
      <c r="B55" s="26">
        <f>(2481.31443898016)*B29 / 60</f>
        <v>29.362220861265225</v>
      </c>
      <c r="C55" s="26" t="s">
        <v>24</v>
      </c>
      <c r="D55" s="26">
        <f>(2481.31443898016)*B29 * 0.00220462 / 60</f>
        <v>6.4732539355162544E-2</v>
      </c>
      <c r="E55" s="21" t="s">
        <v>25</v>
      </c>
    </row>
    <row r="56" spans="1:13" x14ac:dyDescent="0.25">
      <c r="A56" s="8" t="s">
        <v>27</v>
      </c>
      <c r="B56" s="27">
        <f>0.000188052461301832</f>
        <v>1.8805246130183199E-4</v>
      </c>
      <c r="C56" s="27" t="s">
        <v>28</v>
      </c>
      <c r="D56" s="27">
        <f>0.000188052461301832</f>
        <v>1.8805246130183199E-4</v>
      </c>
      <c r="E56" s="22" t="s">
        <v>28</v>
      </c>
    </row>
    <row r="59" spans="1:13" ht="31.5" hidden="1" x14ac:dyDescent="0.5">
      <c r="A59" s="1" t="s">
        <v>29</v>
      </c>
      <c r="B59" s="1"/>
    </row>
    <row r="60" spans="1:13" hidden="1" x14ac:dyDescent="0.25">
      <c r="A60" s="2"/>
      <c r="B60" s="28" t="s">
        <v>14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18"/>
    </row>
    <row r="61" spans="1:13" hidden="1" x14ac:dyDescent="0.25">
      <c r="A61" s="19" t="s">
        <v>15</v>
      </c>
      <c r="B61" s="29">
        <v>6</v>
      </c>
      <c r="C61" s="29">
        <v>7</v>
      </c>
      <c r="D61" s="29">
        <v>8</v>
      </c>
      <c r="E61" s="29">
        <v>9</v>
      </c>
      <c r="F61" s="29">
        <v>10</v>
      </c>
      <c r="G61" s="29">
        <v>11</v>
      </c>
      <c r="H61" s="29">
        <v>12</v>
      </c>
      <c r="I61" s="29">
        <v>13</v>
      </c>
      <c r="J61" s="29">
        <v>13.5</v>
      </c>
      <c r="K61" s="29">
        <v>14</v>
      </c>
      <c r="L61" s="29">
        <v>14.5</v>
      </c>
      <c r="M61" s="20">
        <v>15</v>
      </c>
    </row>
    <row r="62" spans="1:13" hidden="1" x14ac:dyDescent="0.25">
      <c r="A62" s="5">
        <v>55.1</v>
      </c>
      <c r="B62" s="26">
        <v>4.0863633869232618</v>
      </c>
      <c r="C62" s="26">
        <v>3.2713090195602339</v>
      </c>
      <c r="D62" s="26">
        <v>2.6311212131424981</v>
      </c>
      <c r="E62" s="26">
        <v>2.1371340200231659</v>
      </c>
      <c r="F62" s="26">
        <v>1.7632526367223049</v>
      </c>
      <c r="G62" s="26">
        <v>1.4859534039269491</v>
      </c>
      <c r="H62" s="26">
        <v>1.284283806491102</v>
      </c>
      <c r="I62" s="26">
        <v>1.139862473435725</v>
      </c>
      <c r="J62" s="26">
        <v>1.084078774852919</v>
      </c>
      <c r="K62" s="26">
        <v>1.0368791779487441</v>
      </c>
      <c r="L62" s="26">
        <v>0.99668914564778099</v>
      </c>
      <c r="M62" s="21">
        <v>0.96209483738504664</v>
      </c>
    </row>
    <row r="63" spans="1:13" hidden="1" x14ac:dyDescent="0.25">
      <c r="A63" s="5">
        <v>61.079999999999991</v>
      </c>
      <c r="B63" s="26">
        <v>4.3692481442195792</v>
      </c>
      <c r="C63" s="26">
        <v>3.4910479510391208</v>
      </c>
      <c r="D63" s="26">
        <v>2.798469803992961</v>
      </c>
      <c r="E63" s="26">
        <v>2.2619391129790039</v>
      </c>
      <c r="F63" s="26">
        <v>1.8544524320621061</v>
      </c>
      <c r="G63" s="26">
        <v>1.5515774594740981</v>
      </c>
      <c r="H63" s="26">
        <v>1.331453037613775</v>
      </c>
      <c r="I63" s="26">
        <v>1.174789153046891</v>
      </c>
      <c r="J63" s="26">
        <v>1.1149298302834429</v>
      </c>
      <c r="K63" s="26">
        <v>1.064866936506166</v>
      </c>
      <c r="L63" s="26">
        <v>1.0229123543327401</v>
      </c>
      <c r="M63" s="21">
        <v>0.98753866289127823</v>
      </c>
    </row>
    <row r="64" spans="1:13" hidden="1" x14ac:dyDescent="0.25">
      <c r="A64" s="5">
        <v>67.06</v>
      </c>
      <c r="B64" s="26">
        <v>4.6845605365459058</v>
      </c>
      <c r="C64" s="26">
        <v>3.738474476554245</v>
      </c>
      <c r="D64" s="26">
        <v>2.989141332692411</v>
      </c>
      <c r="E64" s="26">
        <v>2.4060778724030998</v>
      </c>
      <c r="F64" s="26">
        <v>1.9613720072959639</v>
      </c>
      <c r="G64" s="26">
        <v>1.6296827931476261</v>
      </c>
      <c r="H64" s="26">
        <v>1.388240429901672</v>
      </c>
      <c r="I64" s="26">
        <v>1.2168462616686531</v>
      </c>
      <c r="J64" s="26">
        <v>1.1518082179496929</v>
      </c>
      <c r="K64" s="26">
        <v>1.097872776726077</v>
      </c>
      <c r="L64" s="26">
        <v>1.0532382403085829</v>
      </c>
      <c r="M64" s="21">
        <v>1.0162636075184179</v>
      </c>
    </row>
    <row r="65" spans="1:13" hidden="1" x14ac:dyDescent="0.25">
      <c r="A65" s="5">
        <v>73.039999999999992</v>
      </c>
      <c r="B65" s="26">
        <v>5.0072160253387068</v>
      </c>
      <c r="C65" s="26">
        <v>3.9922870071118108</v>
      </c>
      <c r="D65" s="26">
        <v>3.1853087160594451</v>
      </c>
      <c r="E65" s="26">
        <v>2.554889277169099</v>
      </c>
      <c r="F65" s="26">
        <v>2.072207959595215</v>
      </c>
      <c r="G65" s="26">
        <v>1.7110151766592141</v>
      </c>
      <c r="H65" s="26">
        <v>1.447632485849468</v>
      </c>
      <c r="I65" s="26">
        <v>1.2609525888213291</v>
      </c>
      <c r="J65" s="26">
        <v>1.190483204475806</v>
      </c>
      <c r="K65" s="26">
        <v>1.132439331397092</v>
      </c>
      <c r="L65" s="26">
        <v>1.084905691589064</v>
      </c>
      <c r="M65" s="21">
        <v>1.046127703566025</v>
      </c>
    </row>
    <row r="66" spans="1:13" hidden="1" x14ac:dyDescent="0.25">
      <c r="A66" s="5">
        <v>79.02</v>
      </c>
      <c r="B66" s="26">
        <v>5.4069740270294986</v>
      </c>
      <c r="C66" s="26">
        <v>4.313152590615033</v>
      </c>
      <c r="D66" s="26">
        <v>3.4391825734361321</v>
      </c>
      <c r="E66" s="26">
        <v>2.7527634580250782</v>
      </c>
      <c r="F66" s="26">
        <v>2.224165871081107</v>
      </c>
      <c r="G66" s="26">
        <v>1.826231583470431</v>
      </c>
      <c r="H66" s="26">
        <v>1.5343735102262199</v>
      </c>
      <c r="I66" s="26">
        <v>1.326575710548612</v>
      </c>
      <c r="J66" s="26">
        <v>1.248022479030475</v>
      </c>
      <c r="K66" s="26">
        <v>1.1833933878046969</v>
      </c>
      <c r="L66" s="26">
        <v>1.1306595785682481</v>
      </c>
      <c r="M66" s="21">
        <v>1.0879528895285411</v>
      </c>
    </row>
    <row r="67" spans="1:13" hidden="1" x14ac:dyDescent="0.25">
      <c r="A67" s="8">
        <v>85</v>
      </c>
      <c r="B67" s="27">
        <v>5.8067320287202904</v>
      </c>
      <c r="C67" s="27">
        <v>4.6340181741182542</v>
      </c>
      <c r="D67" s="27">
        <v>3.6930564308128191</v>
      </c>
      <c r="E67" s="27">
        <v>2.9506376388810569</v>
      </c>
      <c r="F67" s="27">
        <v>2.376123782566999</v>
      </c>
      <c r="G67" s="27">
        <v>1.941447990281649</v>
      </c>
      <c r="H67" s="27">
        <v>1.6211145346029709</v>
      </c>
      <c r="I67" s="27">
        <v>1.392198832275894</v>
      </c>
      <c r="J67" s="27">
        <v>1.3055617535851449</v>
      </c>
      <c r="K67" s="27">
        <v>1.234347444212303</v>
      </c>
      <c r="L67" s="27">
        <v>1.176413465547433</v>
      </c>
      <c r="M67" s="22">
        <v>1.129778075491056</v>
      </c>
    </row>
    <row r="68" spans="1:13" hidden="1" x14ac:dyDescent="0.25"/>
    <row r="69" spans="1:13" ht="28.9" customHeight="1" x14ac:dyDescent="0.5">
      <c r="A69" s="1" t="s">
        <v>45</v>
      </c>
      <c r="B69" s="1"/>
    </row>
    <row r="70" spans="1:13" x14ac:dyDescent="0.25">
      <c r="A70" s="23" t="s">
        <v>14</v>
      </c>
      <c r="B70" s="25" t="s">
        <v>31</v>
      </c>
    </row>
    <row r="71" spans="1:13" x14ac:dyDescent="0.25">
      <c r="A71" s="5">
        <v>6</v>
      </c>
      <c r="B71" s="21">
        <f ca="1">(FORECAST( 72.52, OFFSET(B62:B67,MATCH(72.52,A62:A67,1)-1,0,2), OFFSET(A62:A67,MATCH(72.52,A62:A67,1)-1,0,2) )) / 1000</f>
        <v>4.9791590263132462E-3</v>
      </c>
    </row>
    <row r="72" spans="1:13" x14ac:dyDescent="0.25">
      <c r="A72" s="5">
        <v>7</v>
      </c>
      <c r="B72" s="21">
        <f ca="1">(FORECAST( 72.52, OFFSET(C62:C67,MATCH(72.52,A62:A67,1)-1,0,2), OFFSET(A62:A67,MATCH(72.52,A62:A67,1)-1,0,2) )) / 1000</f>
        <v>3.9702163522807189E-3</v>
      </c>
    </row>
    <row r="73" spans="1:13" x14ac:dyDescent="0.25">
      <c r="A73" s="5">
        <v>8</v>
      </c>
      <c r="B73" s="21">
        <f ca="1">(FORECAST( 72.52, OFFSET(D62:D67,MATCH(72.52,A62:A67,1)-1,0,2), OFFSET(A62:A67,MATCH(72.52,A62:A67,1)-1,0,2) )) / 1000</f>
        <v>3.1682506827231814E-3</v>
      </c>
    </row>
    <row r="74" spans="1:13" x14ac:dyDescent="0.25">
      <c r="A74" s="5">
        <v>9</v>
      </c>
      <c r="B74" s="21">
        <f ca="1">(FORECAST( 72.52, OFFSET(E62:E67,MATCH(72.52,A62:A67,1)-1,0,2), OFFSET(A62:A67,MATCH(72.52,A62:A67,1)-1,0,2) )) / 1000</f>
        <v>2.5419491550155333E-3</v>
      </c>
    </row>
    <row r="75" spans="1:13" x14ac:dyDescent="0.25">
      <c r="A75" s="5">
        <v>10</v>
      </c>
      <c r="B75" s="21">
        <f ca="1">(FORECAST( 72.52, OFFSET(F62:F67,MATCH(72.52,A62:A67,1)-1,0,2), OFFSET(A62:A67,MATCH(72.52,A62:A67,1)-1,0,2) )) / 1000</f>
        <v>2.0625700506996282E-3</v>
      </c>
    </row>
    <row r="76" spans="1:13" x14ac:dyDescent="0.25">
      <c r="A76" s="5">
        <v>11</v>
      </c>
      <c r="B76" s="21">
        <f ca="1">(FORECAST( 72.52, OFFSET(G62:G67,MATCH(72.52,A62:A67,1)-1,0,2), OFFSET(A62:A67,MATCH(72.52,A62:A67,1)-1,0,2) )) / 1000</f>
        <v>1.7039427954842934E-3</v>
      </c>
    </row>
    <row r="77" spans="1:13" x14ac:dyDescent="0.25">
      <c r="A77" s="5">
        <v>12</v>
      </c>
      <c r="B77" s="21">
        <f ca="1">(FORECAST( 72.52, OFFSET(H62:H67,MATCH(72.52,A62:A67,1)-1,0,2), OFFSET(A62:A67,MATCH(72.52,A62:A67,1)-1,0,2) )) / 1000</f>
        <v>1.4424679592453119E-3</v>
      </c>
    </row>
    <row r="78" spans="1:13" x14ac:dyDescent="0.25">
      <c r="A78" s="5">
        <v>13</v>
      </c>
      <c r="B78" s="21">
        <f ca="1">(FORECAST( 72.52, OFFSET(I62:I67,MATCH(72.52,A62:A67,1)-1,0,2), OFFSET(A62:A67,MATCH(72.52,A62:A67,1)-1,0,2) )) / 1000</f>
        <v>1.2571172560254444E-3</v>
      </c>
    </row>
    <row r="79" spans="1:13" x14ac:dyDescent="0.25">
      <c r="A79" s="5">
        <v>13.5</v>
      </c>
      <c r="B79" s="21">
        <f ca="1">(FORECAST( 72.52, OFFSET(J62:J67,MATCH(72.52,A62:A67,1)-1,0,2), OFFSET(A62:A67,MATCH(72.52,A62:A67,1)-1,0,2) )) / 1000</f>
        <v>1.1871201621691876E-3</v>
      </c>
    </row>
    <row r="80" spans="1:13" x14ac:dyDescent="0.25">
      <c r="A80" s="5">
        <v>14</v>
      </c>
      <c r="B80" s="21">
        <f ca="1">(FORECAST( 72.52, OFFSET(K62:K67,MATCH(72.52,A62:A67,1)-1,0,2), OFFSET(A62:A67,MATCH(72.52,A62:A67,1)-1,0,2) )) / 1000</f>
        <v>1.129433544034395E-3</v>
      </c>
    </row>
    <row r="81" spans="1:2" x14ac:dyDescent="0.25">
      <c r="A81" s="5">
        <v>14.5</v>
      </c>
      <c r="B81" s="21">
        <f ca="1">(FORECAST( 72.52, OFFSET(L62:L67,MATCH(72.52,A62:A67,1)-1,0,2), OFFSET(A62:A67,MATCH(72.52,A62:A67,1)-1,0,2) )) / 1000</f>
        <v>1.0821520001733701E-3</v>
      </c>
    </row>
    <row r="82" spans="1:2" x14ac:dyDescent="0.25">
      <c r="A82" s="8">
        <v>15</v>
      </c>
      <c r="B82" s="22">
        <f ca="1">(FORECAST( 72.52, OFFSET(M62:M67,MATCH(72.52,A62:A67,1)-1,0,2), OFFSET(A62:A67,MATCH(72.52,A62:A67,1)-1,0,2) )) / 1000</f>
        <v>1.0435308256488418E-3</v>
      </c>
    </row>
    <row r="84" spans="1:2" ht="28.9" customHeight="1" x14ac:dyDescent="0.5">
      <c r="A84" s="1" t="s">
        <v>46</v>
      </c>
      <c r="B84" s="1"/>
    </row>
    <row r="85" spans="1:2" x14ac:dyDescent="0.25">
      <c r="A85" s="23" t="s">
        <v>15</v>
      </c>
      <c r="B85" s="25" t="s">
        <v>33</v>
      </c>
    </row>
    <row r="86" spans="1:2" x14ac:dyDescent="0.25">
      <c r="A86" s="5">
        <v>55.1</v>
      </c>
      <c r="B86" s="7">
        <v>0.90778736627458279</v>
      </c>
    </row>
    <row r="87" spans="1:2" x14ac:dyDescent="0.25">
      <c r="A87" s="5">
        <v>61.08</v>
      </c>
      <c r="B87" s="7">
        <v>0.94321144855327643</v>
      </c>
    </row>
    <row r="88" spans="1:2" x14ac:dyDescent="0.25">
      <c r="A88" s="5">
        <v>67.06</v>
      </c>
      <c r="B88" s="7">
        <v>0.9728963731731548</v>
      </c>
    </row>
    <row r="89" spans="1:2" x14ac:dyDescent="0.25">
      <c r="A89" s="5">
        <v>73.039999999999992</v>
      </c>
      <c r="B89" s="7">
        <v>1.001679034431338</v>
      </c>
    </row>
    <row r="90" spans="1:2" x14ac:dyDescent="0.25">
      <c r="A90" s="5">
        <v>79.02</v>
      </c>
      <c r="B90" s="7">
        <v>1.02098793039172</v>
      </c>
    </row>
    <row r="91" spans="1:2" x14ac:dyDescent="0.25">
      <c r="A91" s="8">
        <v>85</v>
      </c>
      <c r="B91" s="10">
        <v>1.040296826352102</v>
      </c>
    </row>
    <row r="93" spans="1:2" ht="28.9" customHeight="1" x14ac:dyDescent="0.5">
      <c r="A93" s="1" t="s">
        <v>47</v>
      </c>
      <c r="B93" s="1"/>
    </row>
    <row r="94" spans="1:2" x14ac:dyDescent="0.25">
      <c r="A94" s="23" t="s">
        <v>15</v>
      </c>
      <c r="B94" s="25" t="s">
        <v>33</v>
      </c>
    </row>
    <row r="95" spans="1:2" x14ac:dyDescent="0.25">
      <c r="A95" s="5">
        <v>55.1</v>
      </c>
      <c r="B95" s="7">
        <v>0.8638593677680988</v>
      </c>
    </row>
    <row r="96" spans="1:2" x14ac:dyDescent="0.25">
      <c r="A96" s="5">
        <v>61.08</v>
      </c>
      <c r="B96" s="7">
        <v>0.9131075489695446</v>
      </c>
    </row>
    <row r="97" spans="1:2" x14ac:dyDescent="0.25">
      <c r="A97" s="5">
        <v>67.06</v>
      </c>
      <c r="B97" s="7">
        <v>0.95852860291728281</v>
      </c>
    </row>
    <row r="98" spans="1:2" x14ac:dyDescent="0.25">
      <c r="A98" s="5">
        <v>73.039999999999992</v>
      </c>
      <c r="B98" s="7">
        <v>1.003651189747127</v>
      </c>
    </row>
    <row r="99" spans="1:2" x14ac:dyDescent="0.25">
      <c r="A99" s="5">
        <v>79.02</v>
      </c>
      <c r="B99" s="7">
        <v>1.045639871839086</v>
      </c>
    </row>
    <row r="100" spans="1:2" x14ac:dyDescent="0.25">
      <c r="A100" s="8">
        <v>85</v>
      </c>
      <c r="B100" s="10">
        <v>1.087628553931044</v>
      </c>
    </row>
    <row r="102" spans="1:2" ht="28.9" customHeight="1" x14ac:dyDescent="0.5">
      <c r="A102" s="1" t="s">
        <v>48</v>
      </c>
      <c r="B102" s="1"/>
    </row>
    <row r="103" spans="1:2" x14ac:dyDescent="0.25">
      <c r="A103" s="23" t="s">
        <v>15</v>
      </c>
      <c r="B103" s="25" t="s">
        <v>33</v>
      </c>
    </row>
    <row r="104" spans="1:2" x14ac:dyDescent="0.25">
      <c r="A104" s="5">
        <v>55.1</v>
      </c>
      <c r="B104" s="7">
        <v>0.87853412559797783</v>
      </c>
    </row>
    <row r="105" spans="1:2" x14ac:dyDescent="0.25">
      <c r="A105" s="5">
        <v>61.08</v>
      </c>
      <c r="B105" s="7">
        <v>0.9241647119856633</v>
      </c>
    </row>
    <row r="106" spans="1:2" x14ac:dyDescent="0.25">
      <c r="A106" s="5">
        <v>67.06</v>
      </c>
      <c r="B106" s="7">
        <v>0.96380588526588484</v>
      </c>
    </row>
    <row r="107" spans="1:2" x14ac:dyDescent="0.25">
      <c r="A107" s="5">
        <v>73.039999999999992</v>
      </c>
      <c r="B107" s="7">
        <v>1.003232070497039</v>
      </c>
    </row>
    <row r="108" spans="1:2" x14ac:dyDescent="0.25">
      <c r="A108" s="5">
        <v>79.02</v>
      </c>
      <c r="B108" s="7">
        <v>1.0404008812129859</v>
      </c>
    </row>
    <row r="109" spans="1:2" x14ac:dyDescent="0.25">
      <c r="A109" s="8">
        <v>85</v>
      </c>
      <c r="B109" s="10">
        <v>1.0775696919289339</v>
      </c>
    </row>
    <row r="111" spans="1:2" ht="28.9" customHeight="1" x14ac:dyDescent="0.5">
      <c r="A111" s="1" t="s">
        <v>49</v>
      </c>
      <c r="B111" s="1"/>
    </row>
    <row r="112" spans="1:2" x14ac:dyDescent="0.25">
      <c r="A112" s="23" t="s">
        <v>15</v>
      </c>
      <c r="B112" s="25" t="s">
        <v>33</v>
      </c>
    </row>
    <row r="113" spans="1:2" x14ac:dyDescent="0.25">
      <c r="A113" s="5">
        <v>55.1</v>
      </c>
      <c r="B113" s="7">
        <v>0.91921216693899055</v>
      </c>
    </row>
    <row r="114" spans="1:2" x14ac:dyDescent="0.25">
      <c r="A114" s="5">
        <v>60.083333333333343</v>
      </c>
      <c r="B114" s="7">
        <v>0.93914710919574207</v>
      </c>
    </row>
    <row r="115" spans="1:2" x14ac:dyDescent="0.25">
      <c r="A115" s="5">
        <v>65.066666666666663</v>
      </c>
      <c r="B115" s="7">
        <v>0.96353067171312756</v>
      </c>
    </row>
    <row r="116" spans="1:2" x14ac:dyDescent="0.25">
      <c r="A116" s="5">
        <v>70.05</v>
      </c>
      <c r="B116" s="7">
        <v>0.98791423423051317</v>
      </c>
    </row>
    <row r="117" spans="1:2" x14ac:dyDescent="0.25">
      <c r="A117" s="5">
        <v>75.033333333333331</v>
      </c>
      <c r="B117" s="7">
        <v>1.0189852045882379</v>
      </c>
    </row>
    <row r="118" spans="1:2" x14ac:dyDescent="0.25">
      <c r="A118" s="5">
        <v>80.016666666666666</v>
      </c>
      <c r="B118" s="7">
        <v>1.056628282651124</v>
      </c>
    </row>
    <row r="119" spans="1:2" x14ac:dyDescent="0.25">
      <c r="A119" s="8">
        <v>85</v>
      </c>
      <c r="B119" s="10">
        <v>1.09427136071401</v>
      </c>
    </row>
  </sheetData>
  <sheetProtection sheet="1" objects="1" scenarios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5:M183"/>
  <sheetViews>
    <sheetView tabSelected="1" workbookViewId="0">
      <selection activeCell="E13" sqref="E13"/>
    </sheetView>
  </sheetViews>
  <sheetFormatPr defaultRowHeight="15" x14ac:dyDescent="0.25"/>
  <cols>
    <col min="1" max="1" width="30.7109375" customWidth="1"/>
    <col min="2" max="2" width="15.7109375" customWidth="1"/>
    <col min="4" max="4" width="15.7109375" customWidth="1"/>
  </cols>
  <sheetData>
    <row r="15" spans="1:4" ht="28.9" customHeight="1" x14ac:dyDescent="0.5">
      <c r="A15" s="1" t="s">
        <v>50</v>
      </c>
      <c r="B15" s="1"/>
    </row>
    <row r="16" spans="1:4" x14ac:dyDescent="0.25">
      <c r="A16" s="2"/>
      <c r="B16" s="3"/>
      <c r="C16" s="3"/>
      <c r="D16" s="4"/>
    </row>
    <row r="17" spans="1:7" x14ac:dyDescent="0.25">
      <c r="A17" s="5" t="s">
        <v>0</v>
      </c>
      <c r="B17" s="6" t="s">
        <v>51</v>
      </c>
      <c r="C17" s="6"/>
      <c r="D17" s="7"/>
    </row>
    <row r="18" spans="1:7" x14ac:dyDescent="0.25">
      <c r="A18" s="5" t="s">
        <v>1</v>
      </c>
      <c r="B18" s="6" t="s">
        <v>2</v>
      </c>
      <c r="C18" s="6"/>
      <c r="D18" s="7"/>
    </row>
    <row r="19" spans="1:7" x14ac:dyDescent="0.25">
      <c r="A19" s="5" t="s">
        <v>3</v>
      </c>
      <c r="B19" s="6" t="s">
        <v>4</v>
      </c>
      <c r="C19" s="6"/>
      <c r="D19" s="7"/>
    </row>
    <row r="20" spans="1:7" x14ac:dyDescent="0.25">
      <c r="A20" s="8"/>
      <c r="B20" s="9"/>
      <c r="C20" s="9"/>
      <c r="D20" s="10"/>
    </row>
    <row r="21" spans="1:7" x14ac:dyDescent="0.25">
      <c r="A21" t="s">
        <v>5</v>
      </c>
    </row>
    <row r="23" spans="1:7" x14ac:dyDescent="0.25">
      <c r="A23" s="2"/>
      <c r="B23" s="11"/>
      <c r="C23" s="11"/>
      <c r="D23" s="12"/>
    </row>
    <row r="24" spans="1:7" x14ac:dyDescent="0.25">
      <c r="A24" s="5" t="s">
        <v>6</v>
      </c>
      <c r="B24" s="13">
        <v>14</v>
      </c>
      <c r="C24" s="13" t="s">
        <v>7</v>
      </c>
      <c r="D24" s="14"/>
    </row>
    <row r="25" spans="1:7" x14ac:dyDescent="0.25">
      <c r="A25" s="8"/>
      <c r="B25" s="15"/>
      <c r="C25" s="15"/>
      <c r="D25" s="16"/>
    </row>
    <row r="28" spans="1:7" x14ac:dyDescent="0.25">
      <c r="A28" s="17" t="s">
        <v>10</v>
      </c>
      <c r="B28" s="30">
        <v>0.71</v>
      </c>
      <c r="C28" s="17" t="s">
        <v>11</v>
      </c>
      <c r="D28" s="17" t="s">
        <v>12</v>
      </c>
      <c r="E28" s="17"/>
      <c r="F28" s="17"/>
      <c r="G28" s="17"/>
    </row>
    <row r="29" spans="1:7" x14ac:dyDescent="0.25">
      <c r="A29" s="17" t="s">
        <v>37</v>
      </c>
      <c r="B29" s="30">
        <v>72.52</v>
      </c>
      <c r="C29" s="17" t="s">
        <v>9</v>
      </c>
      <c r="D29" s="17" t="s">
        <v>38</v>
      </c>
      <c r="E29" s="17"/>
      <c r="F29" s="17"/>
      <c r="G29" s="17"/>
    </row>
    <row r="31" spans="1:7" ht="31.5" hidden="1" x14ac:dyDescent="0.5">
      <c r="A31" s="1" t="s">
        <v>39</v>
      </c>
      <c r="B31" s="1"/>
    </row>
    <row r="32" spans="1:7" hidden="1" x14ac:dyDescent="0.25">
      <c r="A32" s="2"/>
      <c r="B32" s="18" t="s">
        <v>14</v>
      </c>
    </row>
    <row r="33" spans="1:2" hidden="1" x14ac:dyDescent="0.25">
      <c r="A33" s="19" t="s">
        <v>15</v>
      </c>
      <c r="B33" s="20">
        <v>14</v>
      </c>
    </row>
    <row r="34" spans="1:2" hidden="1" x14ac:dyDescent="0.25">
      <c r="A34" s="5">
        <v>55.1</v>
      </c>
      <c r="B34" s="7">
        <v>1.2367093620764951</v>
      </c>
    </row>
    <row r="35" spans="1:2" hidden="1" x14ac:dyDescent="0.25">
      <c r="A35" s="5">
        <v>61.079999999999991</v>
      </c>
      <c r="B35" s="7">
        <v>1.26090255378139</v>
      </c>
    </row>
    <row r="36" spans="1:2" hidden="1" x14ac:dyDescent="0.25">
      <c r="A36" s="5">
        <v>67.06</v>
      </c>
      <c r="B36" s="7">
        <v>1.2897486369876701</v>
      </c>
    </row>
    <row r="37" spans="1:2" hidden="1" x14ac:dyDescent="0.25">
      <c r="A37" s="5">
        <v>72.52</v>
      </c>
      <c r="B37" s="7">
        <v>1.316086365132533</v>
      </c>
    </row>
    <row r="38" spans="1:2" hidden="1" x14ac:dyDescent="0.25">
      <c r="A38" s="5">
        <v>73.039999999999992</v>
      </c>
      <c r="B38" s="7">
        <v>1.3201276594646609</v>
      </c>
    </row>
    <row r="39" spans="1:2" hidden="1" x14ac:dyDescent="0.25">
      <c r="A39" s="5">
        <v>79.02</v>
      </c>
      <c r="B39" s="7">
        <v>1.366602544284129</v>
      </c>
    </row>
    <row r="40" spans="1:2" hidden="1" x14ac:dyDescent="0.25">
      <c r="A40" s="8">
        <v>85</v>
      </c>
      <c r="B40" s="10">
        <v>1.413077429103597</v>
      </c>
    </row>
    <row r="41" spans="1:2" hidden="1" x14ac:dyDescent="0.25"/>
    <row r="42" spans="1:2" ht="31.5" hidden="1" x14ac:dyDescent="0.5">
      <c r="A42" s="1" t="s">
        <v>40</v>
      </c>
      <c r="B42" s="1"/>
    </row>
    <row r="43" spans="1:2" hidden="1" x14ac:dyDescent="0.25">
      <c r="A43" s="2"/>
      <c r="B43" s="18" t="s">
        <v>14</v>
      </c>
    </row>
    <row r="44" spans="1:2" hidden="1" x14ac:dyDescent="0.25">
      <c r="A44" s="19" t="s">
        <v>15</v>
      </c>
      <c r="B44" s="20">
        <v>14</v>
      </c>
    </row>
    <row r="45" spans="1:2" hidden="1" x14ac:dyDescent="0.25">
      <c r="A45" s="5">
        <v>55.1</v>
      </c>
      <c r="B45" s="7">
        <v>2254.3630565473122</v>
      </c>
    </row>
    <row r="46" spans="1:2" hidden="1" x14ac:dyDescent="0.25">
      <c r="A46" s="5">
        <v>61.079999999999991</v>
      </c>
      <c r="B46" s="7">
        <v>2342.3338142027169</v>
      </c>
    </row>
    <row r="47" spans="1:2" hidden="1" x14ac:dyDescent="0.25">
      <c r="A47" s="5">
        <v>67.06</v>
      </c>
      <c r="B47" s="7">
        <v>2416.0521758869918</v>
      </c>
    </row>
    <row r="48" spans="1:2" hidden="1" x14ac:dyDescent="0.25">
      <c r="A48" s="5">
        <v>72.52</v>
      </c>
      <c r="B48" s="7">
        <v>2483.3602452508949</v>
      </c>
    </row>
    <row r="49" spans="1:13" hidden="1" x14ac:dyDescent="0.25">
      <c r="A49" s="5">
        <v>73.039999999999992</v>
      </c>
      <c r="B49" s="7">
        <v>2487.5298926080859</v>
      </c>
    </row>
    <row r="50" spans="1:13" hidden="1" x14ac:dyDescent="0.25">
      <c r="A50" s="5">
        <v>79.02</v>
      </c>
      <c r="B50" s="7">
        <v>2535.480837215785</v>
      </c>
    </row>
    <row r="51" spans="1:13" hidden="1" x14ac:dyDescent="0.25">
      <c r="A51" s="8">
        <v>85</v>
      </c>
      <c r="B51" s="10">
        <v>2583.431781823484</v>
      </c>
    </row>
    <row r="52" spans="1:13" hidden="1" x14ac:dyDescent="0.25"/>
    <row r="53" spans="1:13" ht="31.5" hidden="1" x14ac:dyDescent="0.5">
      <c r="A53" s="1" t="s">
        <v>41</v>
      </c>
      <c r="B53" s="1"/>
    </row>
    <row r="54" spans="1:13" hidden="1" x14ac:dyDescent="0.25">
      <c r="A54" s="2"/>
      <c r="B54" s="28" t="s">
        <v>14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18"/>
    </row>
    <row r="55" spans="1:13" hidden="1" x14ac:dyDescent="0.25">
      <c r="A55" s="19" t="s">
        <v>15</v>
      </c>
      <c r="B55" s="29">
        <v>6</v>
      </c>
      <c r="C55" s="29">
        <v>7</v>
      </c>
      <c r="D55" s="29">
        <v>8</v>
      </c>
      <c r="E55" s="29">
        <v>9</v>
      </c>
      <c r="F55" s="29">
        <v>10</v>
      </c>
      <c r="G55" s="29">
        <v>11</v>
      </c>
      <c r="H55" s="29">
        <v>12</v>
      </c>
      <c r="I55" s="29">
        <v>13</v>
      </c>
      <c r="J55" s="29">
        <v>13.5</v>
      </c>
      <c r="K55" s="29">
        <v>14</v>
      </c>
      <c r="L55" s="29">
        <v>14.5</v>
      </c>
      <c r="M55" s="20">
        <v>15</v>
      </c>
    </row>
    <row r="56" spans="1:13" hidden="1" x14ac:dyDescent="0.25">
      <c r="A56" s="5">
        <v>55.1</v>
      </c>
      <c r="B56" s="6">
        <v>4.0863633869232618</v>
      </c>
      <c r="C56" s="6">
        <v>3.2713090195602339</v>
      </c>
      <c r="D56" s="6">
        <v>2.6311212131424981</v>
      </c>
      <c r="E56" s="6">
        <v>2.1371340200231659</v>
      </c>
      <c r="F56" s="6">
        <v>1.7632526367223049</v>
      </c>
      <c r="G56" s="6">
        <v>1.4859534039269491</v>
      </c>
      <c r="H56" s="6">
        <v>1.284283806491102</v>
      </c>
      <c r="I56" s="6">
        <v>1.139862473435725</v>
      </c>
      <c r="J56" s="6">
        <v>1.084078774852919</v>
      </c>
      <c r="K56" s="6">
        <v>1.0368791779487441</v>
      </c>
      <c r="L56" s="6">
        <v>0.99668914564778099</v>
      </c>
      <c r="M56" s="7">
        <v>0.96209483738504664</v>
      </c>
    </row>
    <row r="57" spans="1:13" hidden="1" x14ac:dyDescent="0.25">
      <c r="A57" s="5">
        <v>61.079999999999991</v>
      </c>
      <c r="B57" s="6">
        <v>4.3692481442195792</v>
      </c>
      <c r="C57" s="6">
        <v>3.4910479510391208</v>
      </c>
      <c r="D57" s="6">
        <v>2.798469803992961</v>
      </c>
      <c r="E57" s="6">
        <v>2.2619391129790039</v>
      </c>
      <c r="F57" s="6">
        <v>1.8544524320621061</v>
      </c>
      <c r="G57" s="6">
        <v>1.5515774594740981</v>
      </c>
      <c r="H57" s="6">
        <v>1.331453037613775</v>
      </c>
      <c r="I57" s="6">
        <v>1.174789153046891</v>
      </c>
      <c r="J57" s="6">
        <v>1.1149298302834429</v>
      </c>
      <c r="K57" s="6">
        <v>1.064866936506166</v>
      </c>
      <c r="L57" s="6">
        <v>1.0229123543327401</v>
      </c>
      <c r="M57" s="7">
        <v>0.98753866289127823</v>
      </c>
    </row>
    <row r="58" spans="1:13" hidden="1" x14ac:dyDescent="0.25">
      <c r="A58" s="5">
        <v>67.06</v>
      </c>
      <c r="B58" s="6">
        <v>4.6845605365459058</v>
      </c>
      <c r="C58" s="6">
        <v>3.738474476554245</v>
      </c>
      <c r="D58" s="6">
        <v>2.989141332692411</v>
      </c>
      <c r="E58" s="6">
        <v>2.4060778724030998</v>
      </c>
      <c r="F58" s="6">
        <v>1.9613720072959639</v>
      </c>
      <c r="G58" s="6">
        <v>1.6296827931476261</v>
      </c>
      <c r="H58" s="6">
        <v>1.388240429901672</v>
      </c>
      <c r="I58" s="6">
        <v>1.2168462616686531</v>
      </c>
      <c r="J58" s="6">
        <v>1.1518082179496929</v>
      </c>
      <c r="K58" s="6">
        <v>1.097872776726077</v>
      </c>
      <c r="L58" s="6">
        <v>1.0532382403085829</v>
      </c>
      <c r="M58" s="7">
        <v>1.0162636075184179</v>
      </c>
    </row>
    <row r="59" spans="1:13" hidden="1" x14ac:dyDescent="0.25">
      <c r="A59" s="5">
        <v>72.52</v>
      </c>
      <c r="B59" s="6">
        <v>4.9724544599742906</v>
      </c>
      <c r="C59" s="6">
        <v>3.9643856520245748</v>
      </c>
      <c r="D59" s="6">
        <v>3.1632327284614732</v>
      </c>
      <c r="E59" s="6">
        <v>2.537682826659883</v>
      </c>
      <c r="F59" s="6">
        <v>2.05899422816166</v>
      </c>
      <c r="G59" s="6">
        <v>1.70099635867563</v>
      </c>
      <c r="H59" s="6">
        <v>1.4400897880775769</v>
      </c>
      <c r="I59" s="6">
        <v>1.255246230410261</v>
      </c>
      <c r="J59" s="6">
        <v>1.1854797892971389</v>
      </c>
      <c r="K59" s="6">
        <v>1.1280085438833869</v>
      </c>
      <c r="L59" s="6">
        <v>1.0809270927213079</v>
      </c>
      <c r="M59" s="7">
        <v>1.0424907308736331</v>
      </c>
    </row>
    <row r="60" spans="1:13" hidden="1" x14ac:dyDescent="0.25">
      <c r="A60" s="5">
        <v>73.039999999999992</v>
      </c>
      <c r="B60" s="6">
        <v>5.0072160253387068</v>
      </c>
      <c r="C60" s="6">
        <v>3.9922870071118108</v>
      </c>
      <c r="D60" s="6">
        <v>3.1853087160594451</v>
      </c>
      <c r="E60" s="6">
        <v>2.554889277169099</v>
      </c>
      <c r="F60" s="6">
        <v>2.072207959595215</v>
      </c>
      <c r="G60" s="6">
        <v>1.7110151766592141</v>
      </c>
      <c r="H60" s="6">
        <v>1.447632485849468</v>
      </c>
      <c r="I60" s="6">
        <v>1.2609525888213291</v>
      </c>
      <c r="J60" s="6">
        <v>1.190483204475806</v>
      </c>
      <c r="K60" s="6">
        <v>1.132439331397092</v>
      </c>
      <c r="L60" s="6">
        <v>1.084905691589064</v>
      </c>
      <c r="M60" s="7">
        <v>1.046127703566025</v>
      </c>
    </row>
    <row r="61" spans="1:13" hidden="1" x14ac:dyDescent="0.25">
      <c r="A61" s="5">
        <v>79.02</v>
      </c>
      <c r="B61" s="6">
        <v>5.4069740270294986</v>
      </c>
      <c r="C61" s="6">
        <v>4.313152590615033</v>
      </c>
      <c r="D61" s="6">
        <v>3.4391825734361321</v>
      </c>
      <c r="E61" s="6">
        <v>2.7527634580250782</v>
      </c>
      <c r="F61" s="6">
        <v>2.224165871081107</v>
      </c>
      <c r="G61" s="6">
        <v>1.826231583470431</v>
      </c>
      <c r="H61" s="6">
        <v>1.5343735102262199</v>
      </c>
      <c r="I61" s="6">
        <v>1.326575710548612</v>
      </c>
      <c r="J61" s="6">
        <v>1.248022479030475</v>
      </c>
      <c r="K61" s="6">
        <v>1.1833933878046969</v>
      </c>
      <c r="L61" s="6">
        <v>1.1306595785682481</v>
      </c>
      <c r="M61" s="7">
        <v>1.0879528895285411</v>
      </c>
    </row>
    <row r="62" spans="1:13" hidden="1" x14ac:dyDescent="0.25">
      <c r="A62" s="8">
        <v>85</v>
      </c>
      <c r="B62" s="9">
        <v>5.8067320287202904</v>
      </c>
      <c r="C62" s="9">
        <v>4.6340181741182542</v>
      </c>
      <c r="D62" s="9">
        <v>3.6930564308128191</v>
      </c>
      <c r="E62" s="9">
        <v>2.9506376388810569</v>
      </c>
      <c r="F62" s="9">
        <v>2.376123782566999</v>
      </c>
      <c r="G62" s="9">
        <v>1.941447990281649</v>
      </c>
      <c r="H62" s="9">
        <v>1.6211145346029709</v>
      </c>
      <c r="I62" s="9">
        <v>1.392198832275894</v>
      </c>
      <c r="J62" s="9">
        <v>1.3055617535851449</v>
      </c>
      <c r="K62" s="9">
        <v>1.234347444212303</v>
      </c>
      <c r="L62" s="9">
        <v>1.176413465547433</v>
      </c>
      <c r="M62" s="10">
        <v>1.129778075491056</v>
      </c>
    </row>
    <row r="63" spans="1:13" hidden="1" x14ac:dyDescent="0.25"/>
    <row r="64" spans="1:13" ht="31.5" hidden="1" x14ac:dyDescent="0.5">
      <c r="A64" s="1" t="s">
        <v>42</v>
      </c>
      <c r="B64" s="1"/>
    </row>
    <row r="65" spans="1:13" hidden="1" x14ac:dyDescent="0.25">
      <c r="A65" s="2"/>
      <c r="B65" s="18" t="s">
        <v>14</v>
      </c>
    </row>
    <row r="66" spans="1:13" hidden="1" x14ac:dyDescent="0.25">
      <c r="A66" s="19" t="s">
        <v>15</v>
      </c>
      <c r="B66" s="20">
        <v>14</v>
      </c>
    </row>
    <row r="67" spans="1:13" hidden="1" x14ac:dyDescent="0.25">
      <c r="A67" s="5">
        <v>55.1</v>
      </c>
      <c r="B67" s="7">
        <v>1020.308323357712</v>
      </c>
    </row>
    <row r="68" spans="1:13" hidden="1" x14ac:dyDescent="0.25">
      <c r="A68" s="5">
        <v>61.079999999999991</v>
      </c>
      <c r="B68" s="7">
        <v>1078.475579585873</v>
      </c>
    </row>
    <row r="69" spans="1:13" hidden="1" x14ac:dyDescent="0.25">
      <c r="A69" s="5">
        <v>67.06</v>
      </c>
      <c r="B69" s="7">
        <v>1132.122597986903</v>
      </c>
    </row>
    <row r="70" spans="1:13" hidden="1" x14ac:dyDescent="0.25">
      <c r="A70" s="5">
        <v>72.52</v>
      </c>
      <c r="B70" s="7">
        <v>1181.1046582661029</v>
      </c>
    </row>
    <row r="71" spans="1:13" hidden="1" x14ac:dyDescent="0.25">
      <c r="A71" s="5">
        <v>73.039999999999992</v>
      </c>
      <c r="B71" s="7">
        <v>1185.4170954846479</v>
      </c>
    </row>
    <row r="72" spans="1:13" hidden="1" x14ac:dyDescent="0.25">
      <c r="A72" s="5">
        <v>79.02</v>
      </c>
      <c r="B72" s="7">
        <v>1235.0101234979149</v>
      </c>
    </row>
    <row r="73" spans="1:13" hidden="1" x14ac:dyDescent="0.25">
      <c r="A73" s="8">
        <v>85</v>
      </c>
      <c r="B73" s="10">
        <v>1284.603151511182</v>
      </c>
    </row>
    <row r="74" spans="1:13" hidden="1" x14ac:dyDescent="0.25"/>
    <row r="75" spans="1:13" ht="31.5" hidden="1" x14ac:dyDescent="0.5">
      <c r="A75" s="1" t="s">
        <v>43</v>
      </c>
      <c r="B75" s="1"/>
    </row>
    <row r="76" spans="1:13" hidden="1" x14ac:dyDescent="0.25">
      <c r="A76" s="2"/>
      <c r="B76" s="28" t="s">
        <v>14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18"/>
    </row>
    <row r="77" spans="1:13" hidden="1" x14ac:dyDescent="0.25">
      <c r="A77" s="19" t="s">
        <v>15</v>
      </c>
      <c r="B77" s="29">
        <v>6</v>
      </c>
      <c r="C77" s="29">
        <v>7</v>
      </c>
      <c r="D77" s="29">
        <v>8</v>
      </c>
      <c r="E77" s="29">
        <v>9</v>
      </c>
      <c r="F77" s="29">
        <v>10</v>
      </c>
      <c r="G77" s="29">
        <v>11</v>
      </c>
      <c r="H77" s="29">
        <v>12</v>
      </c>
      <c r="I77" s="29">
        <v>13</v>
      </c>
      <c r="J77" s="29">
        <v>13.5</v>
      </c>
      <c r="K77" s="29">
        <v>14</v>
      </c>
      <c r="L77" s="29">
        <v>14.5</v>
      </c>
      <c r="M77" s="20">
        <v>15</v>
      </c>
    </row>
    <row r="78" spans="1:13" hidden="1" x14ac:dyDescent="0.25">
      <c r="A78" s="5">
        <v>55.1</v>
      </c>
      <c r="B78" s="6">
        <v>4.4144428132039284</v>
      </c>
      <c r="C78" s="6">
        <v>3.6428835707310339</v>
      </c>
      <c r="D78" s="6">
        <v>3.0296148872479232</v>
      </c>
      <c r="E78" s="6">
        <v>2.5491010036520652</v>
      </c>
      <c r="F78" s="6">
        <v>2.178103669542486</v>
      </c>
      <c r="G78" s="6">
        <v>1.895594329000158</v>
      </c>
      <c r="H78" s="6">
        <v>1.682733342354001</v>
      </c>
      <c r="I78" s="6">
        <v>1.5228909799889849</v>
      </c>
      <c r="J78" s="6">
        <v>1.45826961175559</v>
      </c>
      <c r="K78" s="6">
        <v>1.401690353703577</v>
      </c>
      <c r="L78" s="6">
        <v>1.3517165898814609</v>
      </c>
      <c r="M78" s="7">
        <v>1.307059061681016</v>
      </c>
    </row>
    <row r="79" spans="1:13" hidden="1" x14ac:dyDescent="0.25">
      <c r="A79" s="5">
        <v>61.079999999999991</v>
      </c>
      <c r="B79" s="6">
        <v>4.7120837228967094</v>
      </c>
      <c r="C79" s="6">
        <v>3.8752611233989049</v>
      </c>
      <c r="D79" s="6">
        <v>3.207229460933894</v>
      </c>
      <c r="E79" s="6">
        <v>2.681698038274356</v>
      </c>
      <c r="F79" s="6">
        <v>2.2746870826260208</v>
      </c>
      <c r="G79" s="6">
        <v>1.9643930035069539</v>
      </c>
      <c r="H79" s="6">
        <v>1.731149184492522</v>
      </c>
      <c r="I79" s="6">
        <v>1.5574462058862171</v>
      </c>
      <c r="J79" s="6">
        <v>1.4880527971289019</v>
      </c>
      <c r="K79" s="6">
        <v>1.4279821170381131</v>
      </c>
      <c r="L79" s="6">
        <v>1.375676308640577</v>
      </c>
      <c r="M79" s="7">
        <v>1.3297230570419649</v>
      </c>
    </row>
    <row r="80" spans="1:13" hidden="1" x14ac:dyDescent="0.25">
      <c r="A80" s="5">
        <v>67.06</v>
      </c>
      <c r="B80" s="6">
        <v>5.0457333764151677</v>
      </c>
      <c r="C80" s="6">
        <v>4.1377656675591528</v>
      </c>
      <c r="D80" s="6">
        <v>3.409655300395285</v>
      </c>
      <c r="E80" s="6">
        <v>2.8343358204654669</v>
      </c>
      <c r="F80" s="6">
        <v>2.387086023765923</v>
      </c>
      <c r="G80" s="6">
        <v>2.0453309485874578</v>
      </c>
      <c r="H80" s="6">
        <v>1.788576917152773</v>
      </c>
      <c r="I80" s="6">
        <v>1.5984303853214119</v>
      </c>
      <c r="J80" s="6">
        <v>1.5231757046603469</v>
      </c>
      <c r="K80" s="6">
        <v>1.4586583082700511</v>
      </c>
      <c r="L80" s="6">
        <v>1.403198760684095</v>
      </c>
      <c r="M80" s="7">
        <v>1.355261795104947</v>
      </c>
    </row>
    <row r="81" spans="1:13" hidden="1" x14ac:dyDescent="0.25">
      <c r="A81" s="5">
        <v>72.52</v>
      </c>
      <c r="B81" s="6">
        <v>5.3503700165841934</v>
      </c>
      <c r="C81" s="6">
        <v>4.3774437296185091</v>
      </c>
      <c r="D81" s="6">
        <v>3.5944788929469902</v>
      </c>
      <c r="E81" s="6">
        <v>2.9737007520312631</v>
      </c>
      <c r="F81" s="6">
        <v>2.489711143937138</v>
      </c>
      <c r="G81" s="6">
        <v>2.1192308114870491</v>
      </c>
      <c r="H81" s="6">
        <v>1.8410109339295251</v>
      </c>
      <c r="I81" s="6">
        <v>1.6358507230665911</v>
      </c>
      <c r="J81" s="6">
        <v>1.5552444463194921</v>
      </c>
      <c r="K81" s="6">
        <v>1.486667004612255</v>
      </c>
      <c r="L81" s="6">
        <v>1.4283279560281761</v>
      </c>
      <c r="M81" s="7">
        <v>1.3785797733363661</v>
      </c>
    </row>
    <row r="82" spans="1:13" hidden="1" x14ac:dyDescent="0.25">
      <c r="A82" s="5">
        <v>73.039999999999992</v>
      </c>
      <c r="B82" s="6">
        <v>5.3879542249685146</v>
      </c>
      <c r="C82" s="6">
        <v>4.4076602576581463</v>
      </c>
      <c r="D82" s="6">
        <v>3.618372614813707</v>
      </c>
      <c r="E82" s="6">
        <v>2.9922499555999251</v>
      </c>
      <c r="F82" s="6">
        <v>2.5038361287839992</v>
      </c>
      <c r="G82" s="6">
        <v>2.1297909532411672</v>
      </c>
      <c r="H82" s="6">
        <v>1.848796758258973</v>
      </c>
      <c r="I82" s="6">
        <v>1.6415757163788049</v>
      </c>
      <c r="J82" s="6">
        <v>1.560180731312631</v>
      </c>
      <c r="K82" s="6">
        <v>1.4909613651942979</v>
      </c>
      <c r="L82" s="6">
        <v>1.432116180441229</v>
      </c>
      <c r="M82" s="7">
        <v>1.3819865411215151</v>
      </c>
    </row>
    <row r="83" spans="1:13" hidden="1" x14ac:dyDescent="0.25">
      <c r="A83" s="5">
        <v>79.02</v>
      </c>
      <c r="B83" s="6">
        <v>5.8201726213882203</v>
      </c>
      <c r="C83" s="6">
        <v>4.7551503301139757</v>
      </c>
      <c r="D83" s="6">
        <v>3.893150416280962</v>
      </c>
      <c r="E83" s="6">
        <v>3.2055657966395268</v>
      </c>
      <c r="F83" s="6">
        <v>2.666273454522901</v>
      </c>
      <c r="G83" s="6">
        <v>2.2512325834135249</v>
      </c>
      <c r="H83" s="6">
        <v>1.9383337380476271</v>
      </c>
      <c r="I83" s="6">
        <v>1.707413139469268</v>
      </c>
      <c r="J83" s="6">
        <v>1.6169480087337289</v>
      </c>
      <c r="K83" s="6">
        <v>1.540346511887795</v>
      </c>
      <c r="L83" s="6">
        <v>1.4756807611913461</v>
      </c>
      <c r="M83" s="7">
        <v>1.4211643706507291</v>
      </c>
    </row>
    <row r="84" spans="1:13" hidden="1" x14ac:dyDescent="0.25">
      <c r="A84" s="8">
        <v>85</v>
      </c>
      <c r="B84" s="9">
        <v>6.2523910178079252</v>
      </c>
      <c r="C84" s="9">
        <v>5.1026404025698051</v>
      </c>
      <c r="D84" s="9">
        <v>4.1679282177482158</v>
      </c>
      <c r="E84" s="9">
        <v>3.418881637679128</v>
      </c>
      <c r="F84" s="9">
        <v>2.8287107802618041</v>
      </c>
      <c r="G84" s="9">
        <v>2.3726742135858818</v>
      </c>
      <c r="H84" s="9">
        <v>2.0278707178362811</v>
      </c>
      <c r="I84" s="9">
        <v>1.7732505625597299</v>
      </c>
      <c r="J84" s="9">
        <v>1.673715286154827</v>
      </c>
      <c r="K84" s="9">
        <v>1.589731658581292</v>
      </c>
      <c r="L84" s="9">
        <v>1.5192453419414631</v>
      </c>
      <c r="M84" s="10">
        <v>1.460342200179942</v>
      </c>
    </row>
    <row r="85" spans="1:13" hidden="1" x14ac:dyDescent="0.25"/>
    <row r="86" spans="1:13" ht="31.5" hidden="1" x14ac:dyDescent="0.5">
      <c r="A86" s="1" t="s">
        <v>13</v>
      </c>
      <c r="B86" s="1"/>
    </row>
    <row r="87" spans="1:13" hidden="1" x14ac:dyDescent="0.25">
      <c r="A87" s="2"/>
      <c r="B87" s="18" t="s">
        <v>14</v>
      </c>
    </row>
    <row r="88" spans="1:13" hidden="1" x14ac:dyDescent="0.25">
      <c r="A88" s="19" t="s">
        <v>15</v>
      </c>
      <c r="B88" s="20">
        <v>14</v>
      </c>
    </row>
    <row r="89" spans="1:13" hidden="1" x14ac:dyDescent="0.25">
      <c r="A89" s="5">
        <v>55.1</v>
      </c>
      <c r="B89" s="7">
        <v>6.2026438922533414E-3</v>
      </c>
    </row>
    <row r="90" spans="1:13" hidden="1" x14ac:dyDescent="0.25">
      <c r="A90" s="5">
        <v>61.079999999999991</v>
      </c>
      <c r="B90" s="7">
        <v>6.524805854675542E-3</v>
      </c>
    </row>
    <row r="91" spans="1:13" hidden="1" x14ac:dyDescent="0.25">
      <c r="A91" s="5">
        <v>67.06</v>
      </c>
      <c r="B91" s="7">
        <v>6.8046812450150602E-3</v>
      </c>
    </row>
    <row r="92" spans="1:13" hidden="1" x14ac:dyDescent="0.25">
      <c r="A92" s="5">
        <v>72.52</v>
      </c>
      <c r="B92" s="7">
        <v>7.0602196448902726E-3</v>
      </c>
    </row>
    <row r="93" spans="1:13" hidden="1" x14ac:dyDescent="0.25">
      <c r="A93" s="5">
        <v>73.039999999999992</v>
      </c>
      <c r="B93" s="7">
        <v>7.083038772507138E-3</v>
      </c>
    </row>
    <row r="94" spans="1:13" hidden="1" x14ac:dyDescent="0.25">
      <c r="A94" s="5">
        <v>79.02</v>
      </c>
      <c r="B94" s="7">
        <v>7.3454587401010777E-3</v>
      </c>
    </row>
    <row r="95" spans="1:13" hidden="1" x14ac:dyDescent="0.25">
      <c r="A95" s="8">
        <v>85</v>
      </c>
      <c r="B95" s="10">
        <v>7.6078787076950174E-3</v>
      </c>
    </row>
    <row r="96" spans="1:13" hidden="1" x14ac:dyDescent="0.25"/>
    <row r="97" spans="1:5" ht="31.5" hidden="1" x14ac:dyDescent="0.5">
      <c r="A97" s="1" t="s">
        <v>16</v>
      </c>
      <c r="B97" s="1"/>
    </row>
    <row r="98" spans="1:5" hidden="1" x14ac:dyDescent="0.25">
      <c r="A98" s="2"/>
      <c r="B98" s="18" t="s">
        <v>14</v>
      </c>
    </row>
    <row r="99" spans="1:5" hidden="1" x14ac:dyDescent="0.25">
      <c r="A99" s="19" t="s">
        <v>15</v>
      </c>
      <c r="B99" s="20">
        <v>14</v>
      </c>
    </row>
    <row r="100" spans="1:5" hidden="1" x14ac:dyDescent="0.25">
      <c r="A100" s="5">
        <v>55.1</v>
      </c>
      <c r="B100" s="21">
        <v>1.9983018412775101E-4</v>
      </c>
    </row>
    <row r="101" spans="1:5" hidden="1" x14ac:dyDescent="0.25">
      <c r="A101" s="5">
        <v>61.079999999999991</v>
      </c>
      <c r="B101" s="21">
        <v>1.960356172752238E-4</v>
      </c>
    </row>
    <row r="102" spans="1:5" hidden="1" x14ac:dyDescent="0.25">
      <c r="A102" s="5">
        <v>67.06</v>
      </c>
      <c r="B102" s="21">
        <v>1.918758602615922E-4</v>
      </c>
    </row>
    <row r="103" spans="1:5" hidden="1" x14ac:dyDescent="0.25">
      <c r="A103" s="5">
        <v>72.52</v>
      </c>
      <c r="B103" s="21">
        <v>1.8807782124914631E-4</v>
      </c>
    </row>
    <row r="104" spans="1:5" hidden="1" x14ac:dyDescent="0.25">
      <c r="A104" s="5">
        <v>73.039999999999992</v>
      </c>
      <c r="B104" s="21">
        <v>1.8768832806756919E-4</v>
      </c>
    </row>
    <row r="105" spans="1:5" hidden="1" x14ac:dyDescent="0.25">
      <c r="A105" s="5">
        <v>79.02</v>
      </c>
      <c r="B105" s="21">
        <v>1.832091564794314E-4</v>
      </c>
    </row>
    <row r="106" spans="1:5" hidden="1" x14ac:dyDescent="0.25">
      <c r="A106" s="8">
        <v>85</v>
      </c>
      <c r="B106" s="22">
        <v>1.7872998489129379E-4</v>
      </c>
    </row>
    <row r="107" spans="1:5" hidden="1" x14ac:dyDescent="0.25"/>
    <row r="108" spans="1:5" ht="28.9" customHeight="1" x14ac:dyDescent="0.5">
      <c r="A108" s="1" t="s">
        <v>17</v>
      </c>
      <c r="B108" s="1"/>
    </row>
    <row r="109" spans="1:5" x14ac:dyDescent="0.25">
      <c r="A109" s="23"/>
      <c r="B109" s="24" t="s">
        <v>18</v>
      </c>
      <c r="C109" s="24"/>
      <c r="D109" s="24" t="s">
        <v>19</v>
      </c>
      <c r="E109" s="25"/>
    </row>
    <row r="110" spans="1:5" x14ac:dyDescent="0.25">
      <c r="A110" s="5" t="s">
        <v>20</v>
      </c>
      <c r="B110" s="26">
        <f ca="1">1000 * (FORECAST( B29, OFFSET(B89:B95,MATCH(B29,A89:A95,1)-1,0,2), OFFSET(A89:A95,MATCH(B29,A89:A95,1)-1,0,2) ))*B28</f>
        <v>5.0127559478720931</v>
      </c>
      <c r="C110" s="26" t="s">
        <v>21</v>
      </c>
      <c r="D110" s="26">
        <f ca="1">1000 * FORECAST( B29, OFFSET(B89:B95,MATCH(B29,A89:A95,1)-1,0,2), OFFSET(A89:A95,MATCH(B29,A89:A95,1)-1,0,2) )*B28 / 453592</f>
        <v>1.1051244175100295E-5</v>
      </c>
      <c r="E110" s="21" t="s">
        <v>22</v>
      </c>
    </row>
    <row r="111" spans="1:5" x14ac:dyDescent="0.25">
      <c r="A111" s="5" t="s">
        <v>23</v>
      </c>
      <c r="B111" s="26">
        <f ca="1">(FORECAST( B29, OFFSET(B67:B73,MATCH(B29,A67:A73,1)-1,0,2), OFFSET(A67:A73,MATCH(B29,A67:A73,1)-1,0,2) ))*B28 / 60</f>
        <v>13.976405122815548</v>
      </c>
      <c r="C111" s="26" t="s">
        <v>24</v>
      </c>
      <c r="D111" s="26">
        <f ca="1">(FORECAST( B29, OFFSET(B67:B73,MATCH(B29,A67:A73,1)-1,0,2), OFFSET(A67:A73,MATCH(B29,A67:A73,1)-1,0,2) ))*B28 * 0.00220462 / 60</f>
        <v>3.0812662261861613E-2</v>
      </c>
      <c r="E111" s="21" t="s">
        <v>25</v>
      </c>
    </row>
    <row r="112" spans="1:5" x14ac:dyDescent="0.25">
      <c r="A112" s="5" t="s">
        <v>26</v>
      </c>
      <c r="B112" s="26">
        <f ca="1">(FORECAST( B29, OFFSET(B45:B51,MATCH(B29,A45:A51,1)-1,0,2), OFFSET(A45:A51,MATCH(B29,A45:A51,1)-1,0,2) ))*B28 / 60</f>
        <v>29.386429568802257</v>
      </c>
      <c r="C112" s="26" t="s">
        <v>24</v>
      </c>
      <c r="D112" s="26">
        <f ca="1">(FORECAST( B29, OFFSET(B45:B51,MATCH(B29,A45:A51,1)-1,0,2), OFFSET(A45:A51,MATCH(B29,A45:A51,1)-1,0,2) ))*B28 * 0.00220462 / 60</f>
        <v>6.4785910355972837E-2</v>
      </c>
      <c r="E112" s="21" t="s">
        <v>25</v>
      </c>
    </row>
    <row r="113" spans="1:13" x14ac:dyDescent="0.25">
      <c r="A113" s="8" t="s">
        <v>27</v>
      </c>
      <c r="B113" s="27">
        <f ca="1">FORECAST( B29, OFFSET(B100:B106,MATCH(B29,A100:A106,1)-1,0,2), OFFSET(A100:A106,MATCH(B29,A100:A106,1)-1,0,2) )</f>
        <v>1.8807782124914631E-4</v>
      </c>
      <c r="C113" s="27" t="s">
        <v>28</v>
      </c>
      <c r="D113" s="27">
        <f ca="1">FORECAST( B29, OFFSET(B100:B106,MATCH(B29,A100:A106,1)-1,0,2), OFFSET(A100:A106,MATCH(B29,A100:A106,1)-1,0,2) )</f>
        <v>1.8807782124914631E-4</v>
      </c>
      <c r="E113" s="22" t="s">
        <v>28</v>
      </c>
    </row>
    <row r="116" spans="1:13" ht="31.5" hidden="1" x14ac:dyDescent="0.5">
      <c r="A116" s="1" t="s">
        <v>29</v>
      </c>
      <c r="B116" s="1"/>
    </row>
    <row r="117" spans="1:13" hidden="1" x14ac:dyDescent="0.25">
      <c r="A117" s="2"/>
      <c r="B117" s="28" t="s">
        <v>14</v>
      </c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18"/>
    </row>
    <row r="118" spans="1:13" hidden="1" x14ac:dyDescent="0.25">
      <c r="A118" s="19" t="s">
        <v>15</v>
      </c>
      <c r="B118" s="29">
        <v>6</v>
      </c>
      <c r="C118" s="29">
        <v>7</v>
      </c>
      <c r="D118" s="29">
        <v>8</v>
      </c>
      <c r="E118" s="29">
        <v>9</v>
      </c>
      <c r="F118" s="29">
        <v>10</v>
      </c>
      <c r="G118" s="29">
        <v>11</v>
      </c>
      <c r="H118" s="29">
        <v>12</v>
      </c>
      <c r="I118" s="29">
        <v>13</v>
      </c>
      <c r="J118" s="29">
        <v>13.5</v>
      </c>
      <c r="K118" s="29">
        <v>14</v>
      </c>
      <c r="L118" s="29">
        <v>14.5</v>
      </c>
      <c r="M118" s="20">
        <v>15</v>
      </c>
    </row>
    <row r="119" spans="1:13" hidden="1" x14ac:dyDescent="0.25">
      <c r="A119" s="5">
        <v>55.1</v>
      </c>
      <c r="B119" s="26">
        <v>4.0863633869232618</v>
      </c>
      <c r="C119" s="26">
        <v>3.2713090195602339</v>
      </c>
      <c r="D119" s="26">
        <v>2.6311212131424981</v>
      </c>
      <c r="E119" s="26">
        <v>2.1371340200231659</v>
      </c>
      <c r="F119" s="26">
        <v>1.7632526367223049</v>
      </c>
      <c r="G119" s="26">
        <v>1.4859534039269491</v>
      </c>
      <c r="H119" s="26">
        <v>1.284283806491102</v>
      </c>
      <c r="I119" s="26">
        <v>1.139862473435725</v>
      </c>
      <c r="J119" s="26">
        <v>1.084078774852919</v>
      </c>
      <c r="K119" s="26">
        <v>1.0368791779487441</v>
      </c>
      <c r="L119" s="26">
        <v>0.99668914564778099</v>
      </c>
      <c r="M119" s="21">
        <v>0.96209483738504664</v>
      </c>
    </row>
    <row r="120" spans="1:13" hidden="1" x14ac:dyDescent="0.25">
      <c r="A120" s="5">
        <v>61.079999999999991</v>
      </c>
      <c r="B120" s="26">
        <v>4.3692481442195792</v>
      </c>
      <c r="C120" s="26">
        <v>3.4910479510391208</v>
      </c>
      <c r="D120" s="26">
        <v>2.798469803992961</v>
      </c>
      <c r="E120" s="26">
        <v>2.2619391129790039</v>
      </c>
      <c r="F120" s="26">
        <v>1.8544524320621061</v>
      </c>
      <c r="G120" s="26">
        <v>1.5515774594740981</v>
      </c>
      <c r="H120" s="26">
        <v>1.331453037613775</v>
      </c>
      <c r="I120" s="26">
        <v>1.174789153046891</v>
      </c>
      <c r="J120" s="26">
        <v>1.1149298302834429</v>
      </c>
      <c r="K120" s="26">
        <v>1.064866936506166</v>
      </c>
      <c r="L120" s="26">
        <v>1.0229123543327401</v>
      </c>
      <c r="M120" s="21">
        <v>0.98753866289127823</v>
      </c>
    </row>
    <row r="121" spans="1:13" hidden="1" x14ac:dyDescent="0.25">
      <c r="A121" s="5">
        <v>67.06</v>
      </c>
      <c r="B121" s="26">
        <v>4.6845605365459058</v>
      </c>
      <c r="C121" s="26">
        <v>3.738474476554245</v>
      </c>
      <c r="D121" s="26">
        <v>2.989141332692411</v>
      </c>
      <c r="E121" s="26">
        <v>2.4060778724030998</v>
      </c>
      <c r="F121" s="26">
        <v>1.9613720072959639</v>
      </c>
      <c r="G121" s="26">
        <v>1.6296827931476261</v>
      </c>
      <c r="H121" s="26">
        <v>1.388240429901672</v>
      </c>
      <c r="I121" s="26">
        <v>1.2168462616686531</v>
      </c>
      <c r="J121" s="26">
        <v>1.1518082179496929</v>
      </c>
      <c r="K121" s="26">
        <v>1.097872776726077</v>
      </c>
      <c r="L121" s="26">
        <v>1.0532382403085829</v>
      </c>
      <c r="M121" s="21">
        <v>1.0162636075184179</v>
      </c>
    </row>
    <row r="122" spans="1:13" hidden="1" x14ac:dyDescent="0.25">
      <c r="A122" s="5">
        <v>72.52</v>
      </c>
      <c r="B122" s="26">
        <v>4.9724544599742906</v>
      </c>
      <c r="C122" s="26">
        <v>3.9643856520245748</v>
      </c>
      <c r="D122" s="26">
        <v>3.1632327284614732</v>
      </c>
      <c r="E122" s="26">
        <v>2.537682826659883</v>
      </c>
      <c r="F122" s="26">
        <v>2.05899422816166</v>
      </c>
      <c r="G122" s="26">
        <v>1.70099635867563</v>
      </c>
      <c r="H122" s="26">
        <v>1.4400897880775769</v>
      </c>
      <c r="I122" s="26">
        <v>1.255246230410261</v>
      </c>
      <c r="J122" s="26">
        <v>1.1854797892971389</v>
      </c>
      <c r="K122" s="26">
        <v>1.1280085438833869</v>
      </c>
      <c r="L122" s="26">
        <v>1.0809270927213079</v>
      </c>
      <c r="M122" s="21">
        <v>1.0424907308736331</v>
      </c>
    </row>
    <row r="123" spans="1:13" hidden="1" x14ac:dyDescent="0.25">
      <c r="A123" s="5">
        <v>73.039999999999992</v>
      </c>
      <c r="B123" s="26">
        <v>5.0072160253387068</v>
      </c>
      <c r="C123" s="26">
        <v>3.9922870071118108</v>
      </c>
      <c r="D123" s="26">
        <v>3.1853087160594451</v>
      </c>
      <c r="E123" s="26">
        <v>2.554889277169099</v>
      </c>
      <c r="F123" s="26">
        <v>2.072207959595215</v>
      </c>
      <c r="G123" s="26">
        <v>1.7110151766592141</v>
      </c>
      <c r="H123" s="26">
        <v>1.447632485849468</v>
      </c>
      <c r="I123" s="26">
        <v>1.2609525888213291</v>
      </c>
      <c r="J123" s="26">
        <v>1.190483204475806</v>
      </c>
      <c r="K123" s="26">
        <v>1.132439331397092</v>
      </c>
      <c r="L123" s="26">
        <v>1.084905691589064</v>
      </c>
      <c r="M123" s="21">
        <v>1.046127703566025</v>
      </c>
    </row>
    <row r="124" spans="1:13" hidden="1" x14ac:dyDescent="0.25">
      <c r="A124" s="5">
        <v>79.02</v>
      </c>
      <c r="B124" s="26">
        <v>5.4069740270294986</v>
      </c>
      <c r="C124" s="26">
        <v>4.313152590615033</v>
      </c>
      <c r="D124" s="26">
        <v>3.4391825734361321</v>
      </c>
      <c r="E124" s="26">
        <v>2.7527634580250782</v>
      </c>
      <c r="F124" s="26">
        <v>2.224165871081107</v>
      </c>
      <c r="G124" s="26">
        <v>1.826231583470431</v>
      </c>
      <c r="H124" s="26">
        <v>1.5343735102262199</v>
      </c>
      <c r="I124" s="26">
        <v>1.326575710548612</v>
      </c>
      <c r="J124" s="26">
        <v>1.248022479030475</v>
      </c>
      <c r="K124" s="26">
        <v>1.1833933878046969</v>
      </c>
      <c r="L124" s="26">
        <v>1.1306595785682481</v>
      </c>
      <c r="M124" s="21">
        <v>1.0879528895285411</v>
      </c>
    </row>
    <row r="125" spans="1:13" hidden="1" x14ac:dyDescent="0.25">
      <c r="A125" s="8">
        <v>85</v>
      </c>
      <c r="B125" s="27">
        <v>5.8067320287202904</v>
      </c>
      <c r="C125" s="27">
        <v>4.6340181741182542</v>
      </c>
      <c r="D125" s="27">
        <v>3.6930564308128191</v>
      </c>
      <c r="E125" s="27">
        <v>2.9506376388810569</v>
      </c>
      <c r="F125" s="27">
        <v>2.376123782566999</v>
      </c>
      <c r="G125" s="27">
        <v>1.941447990281649</v>
      </c>
      <c r="H125" s="27">
        <v>1.6211145346029709</v>
      </c>
      <c r="I125" s="27">
        <v>1.392198832275894</v>
      </c>
      <c r="J125" s="27">
        <v>1.3055617535851449</v>
      </c>
      <c r="K125" s="27">
        <v>1.234347444212303</v>
      </c>
      <c r="L125" s="27">
        <v>1.176413465547433</v>
      </c>
      <c r="M125" s="22">
        <v>1.129778075491056</v>
      </c>
    </row>
    <row r="126" spans="1:13" hidden="1" x14ac:dyDescent="0.25"/>
    <row r="127" spans="1:13" ht="28.9" customHeight="1" x14ac:dyDescent="0.5">
      <c r="A127" s="1" t="s">
        <v>45</v>
      </c>
      <c r="B127" s="1"/>
    </row>
    <row r="128" spans="1:13" x14ac:dyDescent="0.25">
      <c r="A128" s="23" t="s">
        <v>14</v>
      </c>
      <c r="B128" s="25" t="s">
        <v>31</v>
      </c>
    </row>
    <row r="129" spans="1:2" x14ac:dyDescent="0.25">
      <c r="A129" s="5">
        <v>6</v>
      </c>
      <c r="B129" s="21">
        <f ca="1">(FORECAST( 72.52, OFFSET(B119:B125,MATCH(72.52,A119:A125,1)-1,0,2), OFFSET(A119:A125,MATCH(72.52,A119:A125,1)-1,0,2) )) / 1000</f>
        <v>4.9724544599742898E-3</v>
      </c>
    </row>
    <row r="130" spans="1:2" x14ac:dyDescent="0.25">
      <c r="A130" s="5">
        <v>7</v>
      </c>
      <c r="B130" s="21">
        <f ca="1">(FORECAST( 72.52, OFFSET(C119:C125,MATCH(72.52,A119:A125,1)-1,0,2), OFFSET(A119:A125,MATCH(72.52,A119:A125,1)-1,0,2) )) / 1000</f>
        <v>3.9643856520245749E-3</v>
      </c>
    </row>
    <row r="131" spans="1:2" x14ac:dyDescent="0.25">
      <c r="A131" s="5">
        <v>8</v>
      </c>
      <c r="B131" s="21">
        <f ca="1">(FORECAST( 72.52, OFFSET(D119:D125,MATCH(72.52,A119:A125,1)-1,0,2), OFFSET(A119:A125,MATCH(72.52,A119:A125,1)-1,0,2) )) / 1000</f>
        <v>3.1632327284614732E-3</v>
      </c>
    </row>
    <row r="132" spans="1:2" x14ac:dyDescent="0.25">
      <c r="A132" s="5">
        <v>9</v>
      </c>
      <c r="B132" s="21">
        <f ca="1">(FORECAST( 72.52, OFFSET(E119:E125,MATCH(72.52,A119:A125,1)-1,0,2), OFFSET(A119:A125,MATCH(72.52,A119:A125,1)-1,0,2) )) / 1000</f>
        <v>2.5376828266598823E-3</v>
      </c>
    </row>
    <row r="133" spans="1:2" x14ac:dyDescent="0.25">
      <c r="A133" s="5">
        <v>10</v>
      </c>
      <c r="B133" s="21">
        <f ca="1">(FORECAST( 72.52, OFFSET(F119:F125,MATCH(72.52,A119:A125,1)-1,0,2), OFFSET(A119:A125,MATCH(72.52,A119:A125,1)-1,0,2) )) / 1000</f>
        <v>2.0589942281616595E-3</v>
      </c>
    </row>
    <row r="134" spans="1:2" x14ac:dyDescent="0.25">
      <c r="A134" s="5">
        <v>11</v>
      </c>
      <c r="B134" s="21">
        <f ca="1">(FORECAST( 72.52, OFFSET(G119:G125,MATCH(72.52,A119:A125,1)-1,0,2), OFFSET(A119:A125,MATCH(72.52,A119:A125,1)-1,0,2) )) / 1000</f>
        <v>1.70099635867563E-3</v>
      </c>
    </row>
    <row r="135" spans="1:2" x14ac:dyDescent="0.25">
      <c r="A135" s="5">
        <v>12</v>
      </c>
      <c r="B135" s="21">
        <f ca="1">(FORECAST( 72.52, OFFSET(H119:H125,MATCH(72.52,A119:A125,1)-1,0,2), OFFSET(A119:A125,MATCH(72.52,A119:A125,1)-1,0,2) )) / 1000</f>
        <v>1.4400897880775768E-3</v>
      </c>
    </row>
    <row r="136" spans="1:2" x14ac:dyDescent="0.25">
      <c r="A136" s="5">
        <v>13</v>
      </c>
      <c r="B136" s="21">
        <f ca="1">(FORECAST( 72.52, OFFSET(I119:I125,MATCH(72.52,A119:A125,1)-1,0,2), OFFSET(A119:A125,MATCH(72.52,A119:A125,1)-1,0,2) )) / 1000</f>
        <v>1.255246230410261E-3</v>
      </c>
    </row>
    <row r="137" spans="1:2" x14ac:dyDescent="0.25">
      <c r="A137" s="5">
        <v>13.5</v>
      </c>
      <c r="B137" s="21">
        <f ca="1">(FORECAST( 72.52, OFFSET(J119:J125,MATCH(72.52,A119:A125,1)-1,0,2), OFFSET(A119:A125,MATCH(72.52,A119:A125,1)-1,0,2) )) / 1000</f>
        <v>1.1854797892971391E-3</v>
      </c>
    </row>
    <row r="138" spans="1:2" x14ac:dyDescent="0.25">
      <c r="A138" s="5">
        <v>14</v>
      </c>
      <c r="B138" s="21">
        <f ca="1">(FORECAST( 72.52, OFFSET(K119:K125,MATCH(72.52,A119:A125,1)-1,0,2), OFFSET(A119:A125,MATCH(72.52,A119:A125,1)-1,0,2) )) / 1000</f>
        <v>1.1280085438833867E-3</v>
      </c>
    </row>
    <row r="139" spans="1:2" x14ac:dyDescent="0.25">
      <c r="A139" s="5">
        <v>14.5</v>
      </c>
      <c r="B139" s="21">
        <f ca="1">(FORECAST( 72.52, OFFSET(L119:L125,MATCH(72.52,A119:A125,1)-1,0,2), OFFSET(A119:A125,MATCH(72.52,A119:A125,1)-1,0,2) )) / 1000</f>
        <v>1.080927092721308E-3</v>
      </c>
    </row>
    <row r="140" spans="1:2" x14ac:dyDescent="0.25">
      <c r="A140" s="8">
        <v>15</v>
      </c>
      <c r="B140" s="22">
        <f ca="1">(FORECAST( 72.52, OFFSET(M119:M125,MATCH(72.52,A119:A125,1)-1,0,2), OFFSET(A119:A125,MATCH(72.52,A119:A125,1)-1,0,2) )) / 1000</f>
        <v>1.0424907308736332E-3</v>
      </c>
    </row>
    <row r="142" spans="1:2" x14ac:dyDescent="0.25">
      <c r="A142" t="s">
        <v>44</v>
      </c>
    </row>
    <row r="144" spans="1:2" ht="28.9" customHeight="1" x14ac:dyDescent="0.5">
      <c r="A144" s="1" t="s">
        <v>46</v>
      </c>
      <c r="B144" s="1"/>
    </row>
    <row r="145" spans="1:2" x14ac:dyDescent="0.25">
      <c r="A145" s="23" t="s">
        <v>15</v>
      </c>
      <c r="B145" s="25" t="s">
        <v>33</v>
      </c>
    </row>
    <row r="146" spans="1:2" x14ac:dyDescent="0.25">
      <c r="A146" s="5">
        <v>55.1</v>
      </c>
      <c r="B146" s="7">
        <v>1</v>
      </c>
    </row>
    <row r="147" spans="1:2" x14ac:dyDescent="0.25">
      <c r="A147" s="5">
        <v>61.08</v>
      </c>
      <c r="B147" s="7">
        <v>1</v>
      </c>
    </row>
    <row r="148" spans="1:2" x14ac:dyDescent="0.25">
      <c r="A148" s="5">
        <v>67.06</v>
      </c>
      <c r="B148" s="7">
        <v>1</v>
      </c>
    </row>
    <row r="149" spans="1:2" x14ac:dyDescent="0.25">
      <c r="A149" s="5">
        <v>72.52</v>
      </c>
      <c r="B149" s="7">
        <v>1</v>
      </c>
    </row>
    <row r="150" spans="1:2" x14ac:dyDescent="0.25">
      <c r="A150" s="5">
        <v>73.039999999999992</v>
      </c>
      <c r="B150" s="7">
        <v>1</v>
      </c>
    </row>
    <row r="151" spans="1:2" x14ac:dyDescent="0.25">
      <c r="A151" s="5">
        <v>79.02</v>
      </c>
      <c r="B151" s="7">
        <v>1</v>
      </c>
    </row>
    <row r="152" spans="1:2" x14ac:dyDescent="0.25">
      <c r="A152" s="8">
        <v>85</v>
      </c>
      <c r="B152" s="10">
        <v>1</v>
      </c>
    </row>
    <row r="154" spans="1:2" ht="28.9" customHeight="1" x14ac:dyDescent="0.5">
      <c r="A154" s="1" t="s">
        <v>47</v>
      </c>
      <c r="B154" s="1"/>
    </row>
    <row r="155" spans="1:2" x14ac:dyDescent="0.25">
      <c r="A155" s="23" t="s">
        <v>15</v>
      </c>
      <c r="B155" s="25" t="s">
        <v>33</v>
      </c>
    </row>
    <row r="156" spans="1:2" x14ac:dyDescent="0.25">
      <c r="A156" s="5">
        <v>55.1</v>
      </c>
      <c r="B156" s="7">
        <v>1</v>
      </c>
    </row>
    <row r="157" spans="1:2" x14ac:dyDescent="0.25">
      <c r="A157" s="5">
        <v>61.08</v>
      </c>
      <c r="B157" s="7">
        <v>1</v>
      </c>
    </row>
    <row r="158" spans="1:2" x14ac:dyDescent="0.25">
      <c r="A158" s="5">
        <v>67.06</v>
      </c>
      <c r="B158" s="7">
        <v>1</v>
      </c>
    </row>
    <row r="159" spans="1:2" x14ac:dyDescent="0.25">
      <c r="A159" s="5">
        <v>72.52</v>
      </c>
      <c r="B159" s="7">
        <v>1</v>
      </c>
    </row>
    <row r="160" spans="1:2" x14ac:dyDescent="0.25">
      <c r="A160" s="5">
        <v>73.039999999999992</v>
      </c>
      <c r="B160" s="7">
        <v>1</v>
      </c>
    </row>
    <row r="161" spans="1:2" x14ac:dyDescent="0.25">
      <c r="A161" s="5">
        <v>79.02</v>
      </c>
      <c r="B161" s="7">
        <v>1</v>
      </c>
    </row>
    <row r="162" spans="1:2" x14ac:dyDescent="0.25">
      <c r="A162" s="8">
        <v>85</v>
      </c>
      <c r="B162" s="10">
        <v>1</v>
      </c>
    </row>
    <row r="164" spans="1:2" ht="28.9" customHeight="1" x14ac:dyDescent="0.5">
      <c r="A164" s="1" t="s">
        <v>48</v>
      </c>
      <c r="B164" s="1"/>
    </row>
    <row r="165" spans="1:2" x14ac:dyDescent="0.25">
      <c r="A165" s="23" t="s">
        <v>15</v>
      </c>
      <c r="B165" s="25" t="s">
        <v>33</v>
      </c>
    </row>
    <row r="166" spans="1:2" x14ac:dyDescent="0.25">
      <c r="A166" s="5">
        <v>55.1</v>
      </c>
      <c r="B166" s="7">
        <v>1</v>
      </c>
    </row>
    <row r="167" spans="1:2" x14ac:dyDescent="0.25">
      <c r="A167" s="5">
        <v>61.08</v>
      </c>
      <c r="B167" s="7">
        <v>1</v>
      </c>
    </row>
    <row r="168" spans="1:2" x14ac:dyDescent="0.25">
      <c r="A168" s="5">
        <v>67.06</v>
      </c>
      <c r="B168" s="7">
        <v>1</v>
      </c>
    </row>
    <row r="169" spans="1:2" x14ac:dyDescent="0.25">
      <c r="A169" s="5">
        <v>72.52</v>
      </c>
      <c r="B169" s="7">
        <v>1</v>
      </c>
    </row>
    <row r="170" spans="1:2" x14ac:dyDescent="0.25">
      <c r="A170" s="5">
        <v>73.039999999999992</v>
      </c>
      <c r="B170" s="7">
        <v>1</v>
      </c>
    </row>
    <row r="171" spans="1:2" x14ac:dyDescent="0.25">
      <c r="A171" s="5">
        <v>79.02</v>
      </c>
      <c r="B171" s="7">
        <v>1</v>
      </c>
    </row>
    <row r="172" spans="1:2" x14ac:dyDescent="0.25">
      <c r="A172" s="8">
        <v>85</v>
      </c>
      <c r="B172" s="10">
        <v>1</v>
      </c>
    </row>
    <row r="174" spans="1:2" ht="28.9" customHeight="1" x14ac:dyDescent="0.5">
      <c r="A174" s="1" t="s">
        <v>49</v>
      </c>
      <c r="B174" s="1"/>
    </row>
    <row r="175" spans="1:2" x14ac:dyDescent="0.25">
      <c r="A175" s="23" t="s">
        <v>15</v>
      </c>
      <c r="B175" s="25" t="s">
        <v>33</v>
      </c>
    </row>
    <row r="176" spans="1:2" x14ac:dyDescent="0.25">
      <c r="A176" s="5">
        <v>55.1</v>
      </c>
      <c r="B176" s="7">
        <v>1</v>
      </c>
    </row>
    <row r="177" spans="1:2" x14ac:dyDescent="0.25">
      <c r="A177" s="5">
        <v>60.083333333333343</v>
      </c>
      <c r="B177" s="7">
        <v>1</v>
      </c>
    </row>
    <row r="178" spans="1:2" x14ac:dyDescent="0.25">
      <c r="A178" s="5">
        <v>65.066666666666663</v>
      </c>
      <c r="B178" s="7">
        <v>1</v>
      </c>
    </row>
    <row r="179" spans="1:2" x14ac:dyDescent="0.25">
      <c r="A179" s="5">
        <v>70.05</v>
      </c>
      <c r="B179" s="7">
        <v>1</v>
      </c>
    </row>
    <row r="180" spans="1:2" x14ac:dyDescent="0.25">
      <c r="A180" s="5">
        <v>72.52</v>
      </c>
      <c r="B180" s="7">
        <v>1</v>
      </c>
    </row>
    <row r="181" spans="1:2" x14ac:dyDescent="0.25">
      <c r="A181" s="5">
        <v>75.033333333333331</v>
      </c>
      <c r="B181" s="7">
        <v>1</v>
      </c>
    </row>
    <row r="182" spans="1:2" x14ac:dyDescent="0.25">
      <c r="A182" s="5">
        <v>80.016666666666666</v>
      </c>
      <c r="B182" s="7">
        <v>1</v>
      </c>
    </row>
    <row r="183" spans="1:2" x14ac:dyDescent="0.25">
      <c r="A183" s="8">
        <v>85</v>
      </c>
      <c r="B183" s="10">
        <v>1</v>
      </c>
    </row>
  </sheetData>
  <sheetProtection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SCT Stock 20...70psi</vt:lpstr>
      <vt:lpstr>SCT Stock 40...70psi</vt:lpstr>
      <vt:lpstr>SCT Stock 55.1...85psi</vt:lpstr>
      <vt:lpstr>SCT Return</vt:lpstr>
      <vt:lpstr>HP Tuners Stock 20...70psi</vt:lpstr>
      <vt:lpstr>HP Tuners Stock 40...70psi</vt:lpstr>
      <vt:lpstr>HP Tuners Stock 55.1...85psi</vt:lpstr>
      <vt:lpstr>HP Tuners Return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Richards</dc:creator>
  <cp:lastModifiedBy>Simon Richards</cp:lastModifiedBy>
  <dcterms:created xsi:type="dcterms:W3CDTF">2022-10-24T00:11:25Z</dcterms:created>
  <dcterms:modified xsi:type="dcterms:W3CDTF">2022-10-24T01:19:20Z</dcterms:modified>
</cp:coreProperties>
</file>