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950S\"/>
    </mc:Choice>
  </mc:AlternateContent>
  <xr:revisionPtr revIDLastSave="0" documentId="8_{394CF42B-58EB-4C47-91D9-D63F96E89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0" i="4" l="1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L50" i="4"/>
  <c r="K50" i="4"/>
  <c r="J50" i="4"/>
  <c r="I50" i="4"/>
  <c r="H50" i="4"/>
  <c r="G50" i="4"/>
  <c r="F50" i="4"/>
  <c r="E50" i="4"/>
  <c r="D50" i="4"/>
  <c r="C50" i="4"/>
  <c r="B50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<sst xmlns="http://schemas.openxmlformats.org/spreadsheetml/2006/main" count="127" uniqueCount="47">
  <si>
    <t>Injector Type:</t>
  </si>
  <si>
    <t>Matched Set:</t>
  </si>
  <si>
    <t>None selected</t>
  </si>
  <si>
    <t>Report Date:</t>
  </si>
  <si>
    <t>24/10/2022</t>
  </si>
  <si>
    <t>(c) Injectors Online Pty Ltd ATF Injectors Online Trust 2020</t>
  </si>
  <si>
    <t>Reference Pressure (Gauge):</t>
  </si>
  <si>
    <t>kPa</t>
  </si>
  <si>
    <t>Reference Voltage:</t>
  </si>
  <si>
    <t>V</t>
  </si>
  <si>
    <t>P01, 0411, P59</t>
  </si>
  <si>
    <t>Table data (Offset) [ms]</t>
  </si>
  <si>
    <t>Manifold Vacuum [kPa]</t>
  </si>
  <si>
    <t>Voltage [V]</t>
  </si>
  <si>
    <t>P12</t>
  </si>
  <si>
    <t>E40</t>
  </si>
  <si>
    <t>E37, E38 (before 2009)</t>
  </si>
  <si>
    <t>Differential Pressure [kPa]</t>
  </si>
  <si>
    <t>E38 (2009+), E78, E67</t>
  </si>
  <si>
    <t xml:space="preserve"> 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</si>
  <si>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</si>
  <si>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</si>
  <si>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</si>
  <si>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</si>
  <si>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</si>
  <si>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</si>
  <si>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</si>
  <si>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</si>
  <si>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</si>
  <si>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</si>
  <si>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</si>
  <si>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</si>
  <si>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</si>
  <si>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</si>
  <si>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</si>
  <si>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</si>
  <si>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</si>
  <si>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</si>
  <si>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</si>
  <si>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</si>
  <si>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</si>
  <si>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</si>
  <si>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</si>
  <si>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</si>
  <si>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</si>
  <si>
    <t>HP950S GM HP TUNERS</t>
  </si>
  <si>
    <t>HP950S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</si>
</sst>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  <xf numFmtId="167" fontId="2" fillId="4" borderId="15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08C6AD-BB53-42FA-9FA1-46EFD8AA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3AC0B0-8EAB-44A5-B8D4-4876A5ACE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7F3EF9-9F86-4ECC-A4F6-1E2ABBFD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DDE6A1-CA62-44B0-8F97-3FD31470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225"/>
  <sheetViews>
    <sheetView tabSelected="1" workbookViewId="0">
      <selection activeCell="C13" sqref="C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46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5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6</v>
      </c>
      <c r="B24" s="13">
        <v>400</v>
      </c>
      <c r="C24" s="13" t="s">
        <v>7</v>
      </c>
      <c r="D24" s="14"/>
    </row>
    <row r="25" spans="1:4" x14ac:dyDescent="0.25">
      <c r="A25" s="5" t="s">
        <v>8</v>
      </c>
      <c r="B25" s="13">
        <v>14</v>
      </c>
      <c r="C25" s="13" t="s">
        <v>9</v>
      </c>
      <c r="D25" s="14"/>
    </row>
    <row r="26" spans="1:4" x14ac:dyDescent="0.25">
      <c r="A26" s="8"/>
      <c r="B26" s="15"/>
      <c r="C26" s="15"/>
      <c r="D26" s="16"/>
    </row>
    <row r="32" spans="1:4" ht="28.9" customHeight="1" x14ac:dyDescent="0.5">
      <c r="A32" s="1" t="s">
        <v>10</v>
      </c>
      <c r="B32" s="1"/>
    </row>
    <row r="33" spans="1:18" x14ac:dyDescent="0.25">
      <c r="A33" s="17" t="s">
        <v>11</v>
      </c>
      <c r="B33" s="18" t="s">
        <v>12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x14ac:dyDescent="0.25">
      <c r="A34" s="20" t="s">
        <v>13</v>
      </c>
      <c r="B34" s="21">
        <v>0</v>
      </c>
      <c r="C34" s="21">
        <v>5</v>
      </c>
      <c r="D34" s="21">
        <v>10</v>
      </c>
      <c r="E34" s="21">
        <v>15</v>
      </c>
      <c r="F34" s="21">
        <v>20</v>
      </c>
      <c r="G34" s="21">
        <v>25</v>
      </c>
      <c r="H34" s="21">
        <v>30</v>
      </c>
      <c r="I34" s="21">
        <v>35</v>
      </c>
      <c r="J34" s="21">
        <v>40</v>
      </c>
      <c r="K34" s="21">
        <v>45</v>
      </c>
      <c r="L34" s="21">
        <v>50</v>
      </c>
      <c r="M34" s="21">
        <v>55</v>
      </c>
      <c r="N34" s="21">
        <v>60</v>
      </c>
      <c r="O34" s="21">
        <v>65</v>
      </c>
      <c r="P34" s="21">
        <v>70</v>
      </c>
      <c r="Q34" s="21">
        <v>75</v>
      </c>
      <c r="R34" s="22">
        <v>80</v>
      </c>
    </row>
    <row r="35" spans="1:18" x14ac:dyDescent="0.25">
      <c r="A35" s="23">
        <v>4.5</v>
      </c>
      <c r="B35" s="24">
        <v>5.8801671903464152</v>
      </c>
      <c r="C35" s="24">
        <v>5.9335262941898232</v>
      </c>
      <c r="D35" s="24">
        <v>5.9868853980332313</v>
      </c>
      <c r="E35" s="24">
        <v>6.0402445018766393</v>
      </c>
      <c r="F35" s="24">
        <v>6.0936036057200473</v>
      </c>
      <c r="G35" s="24">
        <v>6.1469627095634554</v>
      </c>
      <c r="H35" s="24">
        <v>6.2003218134068634</v>
      </c>
      <c r="I35" s="24">
        <v>6.2536809172502714</v>
      </c>
      <c r="J35" s="24">
        <v>6.3070400210936786</v>
      </c>
      <c r="K35" s="24">
        <v>6.3603991249370866</v>
      </c>
      <c r="L35" s="24">
        <v>6.4137582287804964</v>
      </c>
      <c r="M35" s="24">
        <v>6.4671173326239044</v>
      </c>
      <c r="N35" s="24">
        <v>6.5204764364673116</v>
      </c>
      <c r="O35" s="24">
        <v>6.5738355403107196</v>
      </c>
      <c r="P35" s="24">
        <v>6.6271946441541276</v>
      </c>
      <c r="Q35" s="24">
        <v>6.6805537479975357</v>
      </c>
      <c r="R35" s="25">
        <v>6.7339128518409437</v>
      </c>
    </row>
    <row r="36" spans="1:18" x14ac:dyDescent="0.25">
      <c r="A36" s="23">
        <v>5</v>
      </c>
      <c r="B36" s="24">
        <v>5.2627063298190411</v>
      </c>
      <c r="C36" s="24">
        <v>5.3106371712832239</v>
      </c>
      <c r="D36" s="24">
        <v>5.3585680127474067</v>
      </c>
      <c r="E36" s="24">
        <v>5.4064988542115886</v>
      </c>
      <c r="F36" s="24">
        <v>5.4544296956757714</v>
      </c>
      <c r="G36" s="24">
        <v>5.5023605371399542</v>
      </c>
      <c r="H36" s="24">
        <v>5.550291378604137</v>
      </c>
      <c r="I36" s="24">
        <v>5.5982222200683198</v>
      </c>
      <c r="J36" s="24">
        <v>5.6461530615325017</v>
      </c>
      <c r="K36" s="24">
        <v>5.6940839029966854</v>
      </c>
      <c r="L36" s="24">
        <v>5.7420147444608673</v>
      </c>
      <c r="M36" s="24">
        <v>5.7899455859250502</v>
      </c>
      <c r="N36" s="24">
        <v>5.837876427389233</v>
      </c>
      <c r="O36" s="24">
        <v>5.8858072688534149</v>
      </c>
      <c r="P36" s="24">
        <v>5.9337381103175977</v>
      </c>
      <c r="Q36" s="24">
        <v>5.9816689517817796</v>
      </c>
      <c r="R36" s="25">
        <v>6.0295997932459633</v>
      </c>
    </row>
    <row r="37" spans="1:18" x14ac:dyDescent="0.25">
      <c r="A37" s="23">
        <v>5.5</v>
      </c>
      <c r="B37" s="24">
        <v>4.7066678835097022</v>
      </c>
      <c r="C37" s="24">
        <v>4.7495630212040982</v>
      </c>
      <c r="D37" s="24">
        <v>4.7924581588984951</v>
      </c>
      <c r="E37" s="24">
        <v>4.835353296592892</v>
      </c>
      <c r="F37" s="24">
        <v>4.878248434287288</v>
      </c>
      <c r="G37" s="24">
        <v>4.9211435719816841</v>
      </c>
      <c r="H37" s="24">
        <v>4.964038709676081</v>
      </c>
      <c r="I37" s="24">
        <v>5.0069338473704779</v>
      </c>
      <c r="J37" s="24">
        <v>5.0498289850648739</v>
      </c>
      <c r="K37" s="24">
        <v>5.0927241227592699</v>
      </c>
      <c r="L37" s="24">
        <v>5.1356192604536668</v>
      </c>
      <c r="M37" s="24">
        <v>5.1785143981480637</v>
      </c>
      <c r="N37" s="24">
        <v>5.2214095358424597</v>
      </c>
      <c r="O37" s="24">
        <v>5.2643046735368557</v>
      </c>
      <c r="P37" s="24">
        <v>5.3071998112312526</v>
      </c>
      <c r="Q37" s="24">
        <v>5.3500949489256504</v>
      </c>
      <c r="R37" s="25">
        <v>5.3929900866200464</v>
      </c>
    </row>
    <row r="38" spans="1:18" x14ac:dyDescent="0.25">
      <c r="A38" s="23">
        <v>6</v>
      </c>
      <c r="B38" s="24">
        <v>4.2076900890209394</v>
      </c>
      <c r="C38" s="24">
        <v>4.2459283075686072</v>
      </c>
      <c r="D38" s="24">
        <v>4.2841665261162749</v>
      </c>
      <c r="E38" s="24">
        <v>4.3224047446639418</v>
      </c>
      <c r="F38" s="24">
        <v>4.3606429632116086</v>
      </c>
      <c r="G38" s="24">
        <v>4.3988811817592772</v>
      </c>
      <c r="H38" s="24">
        <v>4.437119400306945</v>
      </c>
      <c r="I38" s="24">
        <v>4.4753576188546127</v>
      </c>
      <c r="J38" s="24">
        <v>4.5135958374022804</v>
      </c>
      <c r="K38" s="24">
        <v>4.5518340559499473</v>
      </c>
      <c r="L38" s="24">
        <v>4.590072274497615</v>
      </c>
      <c r="M38" s="24">
        <v>4.6283104930452827</v>
      </c>
      <c r="N38" s="24">
        <v>4.6665487115929496</v>
      </c>
      <c r="O38" s="24">
        <v>4.7047869301406173</v>
      </c>
      <c r="P38" s="24">
        <v>4.7430251486882851</v>
      </c>
      <c r="Q38" s="24">
        <v>4.7812633672359528</v>
      </c>
      <c r="R38" s="25">
        <v>4.8195015857836214</v>
      </c>
    </row>
    <row r="39" spans="1:18" x14ac:dyDescent="0.25">
      <c r="A39" s="23">
        <v>6.5</v>
      </c>
      <c r="B39" s="24">
        <v>3.7615718804657301</v>
      </c>
      <c r="C39" s="24">
        <v>3.7955181905033442</v>
      </c>
      <c r="D39" s="24">
        <v>3.8294645005409582</v>
      </c>
      <c r="E39" s="24">
        <v>3.8634108105785732</v>
      </c>
      <c r="F39" s="24">
        <v>3.8973571206161872</v>
      </c>
      <c r="G39" s="24">
        <v>3.9313034306538008</v>
      </c>
      <c r="H39" s="24">
        <v>3.9652497406914158</v>
      </c>
      <c r="I39" s="24">
        <v>3.9991960507290298</v>
      </c>
      <c r="J39" s="24">
        <v>4.0331423607666439</v>
      </c>
      <c r="K39" s="24">
        <v>4.0670886708042584</v>
      </c>
      <c r="L39" s="24">
        <v>4.1010349808418729</v>
      </c>
      <c r="M39" s="24">
        <v>4.1349812908794874</v>
      </c>
      <c r="N39" s="24">
        <v>4.1689276009171019</v>
      </c>
      <c r="O39" s="24">
        <v>4.2028739109547164</v>
      </c>
      <c r="P39" s="24">
        <v>4.23682022099233</v>
      </c>
      <c r="Q39" s="24">
        <v>4.2707665310299454</v>
      </c>
      <c r="R39" s="25">
        <v>4.304712841067559</v>
      </c>
    </row>
    <row r="40" spans="1:18" x14ac:dyDescent="0.25">
      <c r="A40" s="23">
        <v>7</v>
      </c>
      <c r="B40" s="24">
        <v>3.3642728884674931</v>
      </c>
      <c r="C40" s="24">
        <v>3.3942785266453468</v>
      </c>
      <c r="D40" s="24">
        <v>3.424284164823201</v>
      </c>
      <c r="E40" s="24">
        <v>3.4542898030010551</v>
      </c>
      <c r="F40" s="24">
        <v>3.4842954411789089</v>
      </c>
      <c r="G40" s="24">
        <v>3.5143010793567639</v>
      </c>
      <c r="H40" s="24">
        <v>3.5443067175346181</v>
      </c>
      <c r="I40" s="24">
        <v>3.5743123557124719</v>
      </c>
      <c r="J40" s="24">
        <v>3.604317993890326</v>
      </c>
      <c r="K40" s="24">
        <v>3.6343236320681802</v>
      </c>
      <c r="L40" s="24">
        <v>3.6643292702460339</v>
      </c>
      <c r="M40" s="24">
        <v>3.6943349084238881</v>
      </c>
      <c r="N40" s="24">
        <v>3.7243405466017419</v>
      </c>
      <c r="O40" s="24">
        <v>3.754346184779596</v>
      </c>
      <c r="P40" s="24">
        <v>3.7843518229574502</v>
      </c>
      <c r="Q40" s="24">
        <v>3.8143574611353039</v>
      </c>
      <c r="R40" s="25">
        <v>3.844363099313159</v>
      </c>
    </row>
    <row r="41" spans="1:18" x14ac:dyDescent="0.25">
      <c r="A41" s="23">
        <v>7.5</v>
      </c>
      <c r="B41" s="24">
        <v>3.0119134401600731</v>
      </c>
      <c r="C41" s="24">
        <v>3.0383158691420782</v>
      </c>
      <c r="D41" s="24">
        <v>3.0647182981240828</v>
      </c>
      <c r="E41" s="24">
        <v>3.0911207271060892</v>
      </c>
      <c r="F41" s="24">
        <v>3.1175231560880938</v>
      </c>
      <c r="G41" s="24">
        <v>3.1439255850700989</v>
      </c>
      <c r="H41" s="24">
        <v>3.1703280140521048</v>
      </c>
      <c r="I41" s="24">
        <v>3.1967304430341099</v>
      </c>
      <c r="J41" s="24">
        <v>3.223132872016115</v>
      </c>
      <c r="K41" s="24">
        <v>3.24953530099812</v>
      </c>
      <c r="L41" s="24">
        <v>3.275937729980126</v>
      </c>
      <c r="M41" s="24">
        <v>3.302340158962132</v>
      </c>
      <c r="N41" s="24">
        <v>3.328742587944137</v>
      </c>
      <c r="O41" s="24">
        <v>3.3551450169261421</v>
      </c>
      <c r="P41" s="24">
        <v>3.3815474459081472</v>
      </c>
      <c r="Q41" s="24">
        <v>3.4079498748901531</v>
      </c>
      <c r="R41" s="25">
        <v>3.4343523038721582</v>
      </c>
    </row>
    <row r="42" spans="1:18" x14ac:dyDescent="0.25">
      <c r="A42" s="23">
        <v>8</v>
      </c>
      <c r="B42" s="24">
        <v>2.7007745591877592</v>
      </c>
      <c r="C42" s="24">
        <v>2.7238974676514451</v>
      </c>
      <c r="D42" s="24">
        <v>2.7470203761151302</v>
      </c>
      <c r="E42" s="24">
        <v>2.7701432845788161</v>
      </c>
      <c r="F42" s="24">
        <v>2.793266193042502</v>
      </c>
      <c r="G42" s="24">
        <v>2.816389101506187</v>
      </c>
      <c r="H42" s="24">
        <v>2.839512009969873</v>
      </c>
      <c r="I42" s="24">
        <v>2.862634918433558</v>
      </c>
      <c r="J42" s="24">
        <v>2.8857578268972439</v>
      </c>
      <c r="K42" s="24">
        <v>2.9088807353609298</v>
      </c>
      <c r="L42" s="24">
        <v>2.9320036438246162</v>
      </c>
      <c r="M42" s="24">
        <v>2.9551265522883008</v>
      </c>
      <c r="N42" s="24">
        <v>2.9782494607519872</v>
      </c>
      <c r="O42" s="24">
        <v>3.0013723692156731</v>
      </c>
      <c r="P42" s="24">
        <v>3.024495277679359</v>
      </c>
      <c r="Q42" s="24">
        <v>3.047618186143044</v>
      </c>
      <c r="R42" s="25">
        <v>3.0707410946067299</v>
      </c>
    </row>
    <row r="43" spans="1:18" x14ac:dyDescent="0.25">
      <c r="A43" s="23">
        <v>8.5</v>
      </c>
      <c r="B43" s="24">
        <v>2.4272979657052711</v>
      </c>
      <c r="C43" s="24">
        <v>2.4474512683417839</v>
      </c>
      <c r="D43" s="24">
        <v>2.4676045709782972</v>
      </c>
      <c r="E43" s="24">
        <v>2.48775787361481</v>
      </c>
      <c r="F43" s="24">
        <v>2.5079111762513242</v>
      </c>
      <c r="G43" s="24">
        <v>2.528064478887837</v>
      </c>
      <c r="H43" s="24">
        <v>2.5482177815243499</v>
      </c>
      <c r="I43" s="24">
        <v>2.5683710841608631</v>
      </c>
      <c r="J43" s="24">
        <v>2.588524386797376</v>
      </c>
      <c r="K43" s="24">
        <v>2.6086776894338901</v>
      </c>
      <c r="L43" s="24">
        <v>2.6288309920704029</v>
      </c>
      <c r="M43" s="24">
        <v>2.6489842947069162</v>
      </c>
      <c r="N43" s="24">
        <v>2.669137597343429</v>
      </c>
      <c r="O43" s="24">
        <v>2.6892908999799432</v>
      </c>
      <c r="P43" s="24">
        <v>2.709444202616456</v>
      </c>
      <c r="Q43" s="24">
        <v>2.7295975052529688</v>
      </c>
      <c r="R43" s="25">
        <v>2.7497508078894821</v>
      </c>
    </row>
    <row r="44" spans="1:18" x14ac:dyDescent="0.25">
      <c r="A44" s="23">
        <v>9</v>
      </c>
      <c r="B44" s="24">
        <v>2.1880860763777612</v>
      </c>
      <c r="C44" s="24">
        <v>2.205565913891868</v>
      </c>
      <c r="D44" s="24">
        <v>2.2230457514059729</v>
      </c>
      <c r="E44" s="24">
        <v>2.2405255889200801</v>
      </c>
      <c r="F44" s="24">
        <v>2.258005426434186</v>
      </c>
      <c r="G44" s="24">
        <v>2.2754852639482919</v>
      </c>
      <c r="H44" s="24">
        <v>2.2929651014623982</v>
      </c>
      <c r="I44" s="24">
        <v>2.310444938976504</v>
      </c>
      <c r="J44" s="24">
        <v>2.3279247764906099</v>
      </c>
      <c r="K44" s="24">
        <v>2.3454046140047158</v>
      </c>
      <c r="L44" s="24">
        <v>2.362884451518823</v>
      </c>
      <c r="M44" s="24">
        <v>2.380364289032928</v>
      </c>
      <c r="N44" s="24">
        <v>2.3978441265470352</v>
      </c>
      <c r="O44" s="24">
        <v>2.415323964061141</v>
      </c>
      <c r="P44" s="24">
        <v>2.4328038015752469</v>
      </c>
      <c r="Q44" s="24">
        <v>2.4502836390893532</v>
      </c>
      <c r="R44" s="25">
        <v>2.4677634766034591</v>
      </c>
    </row>
    <row r="45" spans="1:18" x14ac:dyDescent="0.25">
      <c r="A45" s="23">
        <v>9.5</v>
      </c>
      <c r="B45" s="24">
        <v>1.9799020043808191</v>
      </c>
      <c r="C45" s="24">
        <v>1.9949907434909011</v>
      </c>
      <c r="D45" s="24">
        <v>2.0100794826009829</v>
      </c>
      <c r="E45" s="24">
        <v>2.0251682217110649</v>
      </c>
      <c r="F45" s="24">
        <v>2.0402569608211469</v>
      </c>
      <c r="G45" s="24">
        <v>2.055345699931229</v>
      </c>
      <c r="H45" s="24">
        <v>2.070434439041311</v>
      </c>
      <c r="I45" s="24">
        <v>2.085523178151393</v>
      </c>
      <c r="J45" s="24">
        <v>2.100611917261475</v>
      </c>
      <c r="K45" s="24">
        <v>2.115700656371557</v>
      </c>
      <c r="L45" s="24">
        <v>2.130789395481639</v>
      </c>
      <c r="M45" s="24">
        <v>2.1458781345917211</v>
      </c>
      <c r="N45" s="24">
        <v>2.160966873701804</v>
      </c>
      <c r="O45" s="24">
        <v>2.176055612811886</v>
      </c>
      <c r="P45" s="24">
        <v>2.191144351921968</v>
      </c>
      <c r="Q45" s="24">
        <v>2.20623309103205</v>
      </c>
      <c r="R45" s="25">
        <v>2.2213218301421311</v>
      </c>
    </row>
    <row r="46" spans="1:18" x14ac:dyDescent="0.25">
      <c r="A46" s="23">
        <v>10</v>
      </c>
      <c r="B46" s="24">
        <v>1.799669559400477</v>
      </c>
      <c r="C46" s="24">
        <v>1.8126357928385359</v>
      </c>
      <c r="D46" s="24">
        <v>1.825602026276596</v>
      </c>
      <c r="E46" s="24">
        <v>1.8385682597146551</v>
      </c>
      <c r="F46" s="24">
        <v>1.851534493152714</v>
      </c>
      <c r="G46" s="24">
        <v>1.8645007265907729</v>
      </c>
      <c r="H46" s="24">
        <v>1.8774669600288321</v>
      </c>
      <c r="I46" s="24">
        <v>1.890433193466891</v>
      </c>
      <c r="J46" s="24">
        <v>1.9033994269049499</v>
      </c>
      <c r="K46" s="24">
        <v>1.916365660343009</v>
      </c>
      <c r="L46" s="24">
        <v>1.929331893781068</v>
      </c>
      <c r="M46" s="24">
        <v>1.942298127219128</v>
      </c>
      <c r="N46" s="24">
        <v>1.9552643606571869</v>
      </c>
      <c r="O46" s="24">
        <v>1.968230594095246</v>
      </c>
      <c r="P46" s="24">
        <v>1.9811968275333049</v>
      </c>
      <c r="Q46" s="24">
        <v>1.9941630609713641</v>
      </c>
      <c r="R46" s="25">
        <v>2.007129294409423</v>
      </c>
    </row>
    <row r="47" spans="1:18" x14ac:dyDescent="0.25">
      <c r="A47" s="23">
        <v>10.5</v>
      </c>
      <c r="B47" s="24">
        <v>1.6444732476331869</v>
      </c>
      <c r="C47" s="24">
        <v>1.6555717941448429</v>
      </c>
      <c r="D47" s="24">
        <v>1.666670340656498</v>
      </c>
      <c r="E47" s="24">
        <v>1.6777688871681531</v>
      </c>
      <c r="F47" s="24">
        <v>1.6888674336798091</v>
      </c>
      <c r="G47" s="24">
        <v>1.6999659801914639</v>
      </c>
      <c r="H47" s="24">
        <v>1.711064526703119</v>
      </c>
      <c r="I47" s="24">
        <v>1.722163073214775</v>
      </c>
      <c r="J47" s="24">
        <v>1.7332616197264299</v>
      </c>
      <c r="K47" s="24">
        <v>1.744360166238085</v>
      </c>
      <c r="L47" s="24">
        <v>1.755458712749741</v>
      </c>
      <c r="M47" s="24">
        <v>1.7665572592613961</v>
      </c>
      <c r="N47" s="24">
        <v>1.7776558057730509</v>
      </c>
      <c r="O47" s="24">
        <v>1.788754352284706</v>
      </c>
      <c r="P47" s="24">
        <v>1.799852898796362</v>
      </c>
      <c r="Q47" s="24">
        <v>1.8109514453080171</v>
      </c>
      <c r="R47" s="25">
        <v>1.822049991819672</v>
      </c>
    </row>
    <row r="48" spans="1:18" x14ac:dyDescent="0.25">
      <c r="A48" s="23">
        <v>11</v>
      </c>
      <c r="B48" s="24">
        <v>1.511558271785856</v>
      </c>
      <c r="C48" s="24">
        <v>1.5210301761303451</v>
      </c>
      <c r="D48" s="24">
        <v>1.530502080474833</v>
      </c>
      <c r="E48" s="24">
        <v>1.5399739848193219</v>
      </c>
      <c r="F48" s="24">
        <v>1.549445889163811</v>
      </c>
      <c r="G48" s="24">
        <v>1.5589177935083001</v>
      </c>
      <c r="H48" s="24">
        <v>1.568389697852788</v>
      </c>
      <c r="I48" s="24">
        <v>1.5778616021972769</v>
      </c>
      <c r="J48" s="24">
        <v>1.587333506541766</v>
      </c>
      <c r="K48" s="24">
        <v>1.5968054108862539</v>
      </c>
      <c r="L48" s="24">
        <v>1.606277315230743</v>
      </c>
      <c r="M48" s="24">
        <v>1.615749219575231</v>
      </c>
      <c r="N48" s="24">
        <v>1.6252211239197201</v>
      </c>
      <c r="O48" s="24">
        <v>1.6346930282642089</v>
      </c>
      <c r="P48" s="24">
        <v>1.644164932608698</v>
      </c>
      <c r="Q48" s="24">
        <v>1.653636836953186</v>
      </c>
      <c r="R48" s="25">
        <v>1.6631087412976751</v>
      </c>
    </row>
    <row r="49" spans="1:18" x14ac:dyDescent="0.25">
      <c r="A49" s="23">
        <v>11.5</v>
      </c>
      <c r="B49" s="24">
        <v>1.3983305310758121</v>
      </c>
      <c r="C49" s="24">
        <v>1.406403064025989</v>
      </c>
      <c r="D49" s="24">
        <v>1.414475596976166</v>
      </c>
      <c r="E49" s="24">
        <v>1.4225481299263429</v>
      </c>
      <c r="F49" s="24">
        <v>1.4306206628765199</v>
      </c>
      <c r="G49" s="24">
        <v>1.4386931958266971</v>
      </c>
      <c r="H49" s="24">
        <v>1.446765728776874</v>
      </c>
      <c r="I49" s="24">
        <v>1.454838261727051</v>
      </c>
      <c r="J49" s="24">
        <v>1.462910794677228</v>
      </c>
      <c r="K49" s="24">
        <v>1.4709833276274049</v>
      </c>
      <c r="L49" s="24">
        <v>1.4790558605775821</v>
      </c>
      <c r="M49" s="24">
        <v>1.4871283935277591</v>
      </c>
      <c r="N49" s="24">
        <v>1.495200926477936</v>
      </c>
      <c r="O49" s="24">
        <v>1.503273459428113</v>
      </c>
      <c r="P49" s="24">
        <v>1.5113459923782899</v>
      </c>
      <c r="Q49" s="24">
        <v>1.5194185253284671</v>
      </c>
      <c r="R49" s="25">
        <v>1.5274910582786441</v>
      </c>
    </row>
    <row r="50" spans="1:18" x14ac:dyDescent="0.25">
      <c r="A50" s="23">
        <v>12</v>
      </c>
      <c r="B50" s="24">
        <v>1.3023566212308131</v>
      </c>
      <c r="C50" s="24">
        <v>1.309243279573151</v>
      </c>
      <c r="D50" s="24">
        <v>1.3161299379154889</v>
      </c>
      <c r="E50" s="24">
        <v>1.3230165962578271</v>
      </c>
      <c r="F50" s="24">
        <v>1.329903254600165</v>
      </c>
      <c r="G50" s="24">
        <v>1.336789912942504</v>
      </c>
      <c r="H50" s="24">
        <v>1.343676571284842</v>
      </c>
      <c r="I50" s="24">
        <v>1.3505632296271799</v>
      </c>
      <c r="J50" s="24">
        <v>1.357449887969518</v>
      </c>
      <c r="K50" s="24">
        <v>1.3643365463118571</v>
      </c>
      <c r="L50" s="24">
        <v>1.371223204654195</v>
      </c>
      <c r="M50" s="24">
        <v>1.3781098629965329</v>
      </c>
      <c r="N50" s="24">
        <v>1.3849965213388711</v>
      </c>
      <c r="O50" s="24">
        <v>1.391883179681209</v>
      </c>
      <c r="P50" s="24">
        <v>1.398769838023548</v>
      </c>
      <c r="Q50" s="24">
        <v>1.405656496365886</v>
      </c>
      <c r="R50" s="25">
        <v>1.4125431547082239</v>
      </c>
    </row>
    <row r="51" spans="1:18" x14ac:dyDescent="0.25">
      <c r="A51" s="23">
        <v>12.5</v>
      </c>
      <c r="B51" s="24">
        <v>1.221363834489068</v>
      </c>
      <c r="C51" s="24">
        <v>1.227264341023659</v>
      </c>
      <c r="D51" s="24">
        <v>1.23316484755825</v>
      </c>
      <c r="E51" s="24">
        <v>1.2390653540928409</v>
      </c>
      <c r="F51" s="24">
        <v>1.244965860627431</v>
      </c>
      <c r="G51" s="24">
        <v>1.2508663671620219</v>
      </c>
      <c r="H51" s="24">
        <v>1.2567668736966131</v>
      </c>
      <c r="I51" s="24">
        <v>1.262667380231203</v>
      </c>
      <c r="J51" s="24">
        <v>1.2685678867657939</v>
      </c>
      <c r="K51" s="24">
        <v>1.2744683933003851</v>
      </c>
      <c r="L51" s="24">
        <v>1.280368899834976</v>
      </c>
      <c r="M51" s="24">
        <v>1.2862694063695661</v>
      </c>
      <c r="N51" s="24">
        <v>1.2921699129041571</v>
      </c>
      <c r="O51" s="24">
        <v>1.298070419438748</v>
      </c>
      <c r="P51" s="24">
        <v>1.3039709259733381</v>
      </c>
      <c r="Q51" s="24">
        <v>1.309871432507929</v>
      </c>
      <c r="R51" s="25">
        <v>1.31577193904252</v>
      </c>
    </row>
    <row r="52" spans="1:18" x14ac:dyDescent="0.25">
      <c r="A52" s="23">
        <v>13</v>
      </c>
      <c r="B52" s="24">
        <v>1.153240159599219</v>
      </c>
      <c r="C52" s="24">
        <v>1.158340463139772</v>
      </c>
      <c r="D52" s="24">
        <v>1.1634407666803239</v>
      </c>
      <c r="E52" s="24">
        <v>1.1685410702208761</v>
      </c>
      <c r="F52" s="24">
        <v>1.173641373761428</v>
      </c>
      <c r="G52" s="24">
        <v>1.1787416773019801</v>
      </c>
      <c r="H52" s="24">
        <v>1.183841980842532</v>
      </c>
      <c r="I52" s="24">
        <v>1.1889422843830839</v>
      </c>
      <c r="J52" s="24">
        <v>1.194042587923636</v>
      </c>
      <c r="K52" s="24">
        <v>1.199142891464188</v>
      </c>
      <c r="L52" s="24">
        <v>1.2042431950047401</v>
      </c>
      <c r="M52" s="24">
        <v>1.209343498545292</v>
      </c>
      <c r="N52" s="24">
        <v>1.214443802085845</v>
      </c>
      <c r="O52" s="24">
        <v>1.219544105626396</v>
      </c>
      <c r="P52" s="24">
        <v>1.2246444091669491</v>
      </c>
      <c r="Q52" s="24">
        <v>1.229744712707501</v>
      </c>
      <c r="R52" s="25">
        <v>1.2348450162480531</v>
      </c>
    </row>
    <row r="53" spans="1:18" x14ac:dyDescent="0.25">
      <c r="A53" s="23">
        <v>13.5</v>
      </c>
      <c r="B53" s="24">
        <v>1.0960342818203339</v>
      </c>
      <c r="C53" s="24">
        <v>1.1005065571941739</v>
      </c>
      <c r="D53" s="24">
        <v>1.104978832568015</v>
      </c>
      <c r="E53" s="24">
        <v>1.109451107941855</v>
      </c>
      <c r="F53" s="24">
        <v>1.113923383315695</v>
      </c>
      <c r="G53" s="24">
        <v>1.1183956586895349</v>
      </c>
      <c r="H53" s="24">
        <v>1.122867934063376</v>
      </c>
      <c r="I53" s="24">
        <v>1.127340209437216</v>
      </c>
      <c r="J53" s="24">
        <v>1.131812484811056</v>
      </c>
      <c r="K53" s="24">
        <v>1.136284760184896</v>
      </c>
      <c r="L53" s="24">
        <v>1.140757035558736</v>
      </c>
      <c r="M53" s="24">
        <v>1.1452293109325771</v>
      </c>
      <c r="N53" s="24">
        <v>1.1497015863064171</v>
      </c>
      <c r="O53" s="24">
        <v>1.154173861680257</v>
      </c>
      <c r="P53" s="24">
        <v>1.158646137054097</v>
      </c>
      <c r="Q53" s="24">
        <v>1.163118412427937</v>
      </c>
      <c r="R53" s="25">
        <v>1.1675906878017781</v>
      </c>
    </row>
    <row r="54" spans="1:18" x14ac:dyDescent="0.25">
      <c r="A54" s="23">
        <v>14</v>
      </c>
      <c r="B54" s="24">
        <v>1.047955582921918</v>
      </c>
      <c r="C54" s="24">
        <v>1.0519582309699911</v>
      </c>
      <c r="D54" s="24">
        <v>1.055960879018065</v>
      </c>
      <c r="E54" s="24">
        <v>1.0599635270661381</v>
      </c>
      <c r="F54" s="24">
        <v>1.063966175114212</v>
      </c>
      <c r="G54" s="24">
        <v>1.067968823162285</v>
      </c>
      <c r="H54" s="24">
        <v>1.071971471210359</v>
      </c>
      <c r="I54" s="24">
        <v>1.075974119258432</v>
      </c>
      <c r="J54" s="24">
        <v>1.079976767306505</v>
      </c>
      <c r="K54" s="24">
        <v>1.083979415354579</v>
      </c>
      <c r="L54" s="24">
        <v>1.087982063402652</v>
      </c>
      <c r="M54" s="24">
        <v>1.091984711450726</v>
      </c>
      <c r="N54" s="24">
        <v>1.095987359498799</v>
      </c>
      <c r="O54" s="24">
        <v>1.0999900075468729</v>
      </c>
      <c r="P54" s="24">
        <v>1.103992655594946</v>
      </c>
      <c r="Q54" s="24">
        <v>1.1079953036430199</v>
      </c>
      <c r="R54" s="25">
        <v>1.1119979516910929</v>
      </c>
    </row>
    <row r="55" spans="1:18" x14ac:dyDescent="0.25">
      <c r="A55" s="23">
        <v>14.5</v>
      </c>
      <c r="B55" s="24">
        <v>1.0073741411839141</v>
      </c>
      <c r="C55" s="24">
        <v>1.0110517887607831</v>
      </c>
      <c r="D55" s="24">
        <v>1.0147294363376529</v>
      </c>
      <c r="E55" s="24">
        <v>1.0184070839145229</v>
      </c>
      <c r="F55" s="24">
        <v>1.022084731491393</v>
      </c>
      <c r="G55" s="24">
        <v>1.025762379068262</v>
      </c>
      <c r="H55" s="24">
        <v>1.029440026645132</v>
      </c>
      <c r="I55" s="24">
        <v>1.0331176742220021</v>
      </c>
      <c r="J55" s="24">
        <v>1.0367953217988719</v>
      </c>
      <c r="K55" s="24">
        <v>1.0404729693757411</v>
      </c>
      <c r="L55" s="24">
        <v>1.0441506169526109</v>
      </c>
      <c r="M55" s="24">
        <v>1.047828264529481</v>
      </c>
      <c r="N55" s="24">
        <v>1.051505912106351</v>
      </c>
      <c r="O55" s="24">
        <v>1.05518355968322</v>
      </c>
      <c r="P55" s="24">
        <v>1.05886120726009</v>
      </c>
      <c r="Q55" s="24">
        <v>1.0625388548369601</v>
      </c>
      <c r="R55" s="25">
        <v>1.066216502413829</v>
      </c>
    </row>
    <row r="56" spans="1:18" x14ac:dyDescent="0.25">
      <c r="A56" s="23">
        <v>15</v>
      </c>
      <c r="B56" s="24">
        <v>0.97282073139670366</v>
      </c>
      <c r="C56" s="24">
        <v>0.97630423137055011</v>
      </c>
      <c r="D56" s="24">
        <v>0.97978773134439656</v>
      </c>
      <c r="E56" s="24">
        <v>0.98327123131824301</v>
      </c>
      <c r="F56" s="24">
        <v>0.98675473129208946</v>
      </c>
      <c r="G56" s="24">
        <v>0.99023823126593591</v>
      </c>
      <c r="H56" s="24">
        <v>0.99372173123978236</v>
      </c>
      <c r="I56" s="24">
        <v>0.99720523121362881</v>
      </c>
      <c r="J56" s="24">
        <v>1.000688731187475</v>
      </c>
      <c r="K56" s="24">
        <v>1.0041722311613219</v>
      </c>
      <c r="L56" s="24">
        <v>1.0076557311351679</v>
      </c>
      <c r="M56" s="24">
        <v>1.011139231109015</v>
      </c>
      <c r="N56" s="24">
        <v>1.0146227310828611</v>
      </c>
      <c r="O56" s="24">
        <v>1.0181062310567079</v>
      </c>
      <c r="P56" s="24">
        <v>1.0215897310305539</v>
      </c>
      <c r="Q56" s="24">
        <v>1.0250732310044</v>
      </c>
      <c r="R56" s="25">
        <v>1.0285567309782471</v>
      </c>
    </row>
    <row r="57" spans="1:18" x14ac:dyDescent="0.25">
      <c r="A57" s="23">
        <v>15.5</v>
      </c>
      <c r="B57" s="24">
        <v>0.94298682486111041</v>
      </c>
      <c r="C57" s="24">
        <v>0.94639325611373226</v>
      </c>
      <c r="D57" s="24">
        <v>0.94979968736635401</v>
      </c>
      <c r="E57" s="24">
        <v>0.95320611861897586</v>
      </c>
      <c r="F57" s="24">
        <v>0.95661254987159761</v>
      </c>
      <c r="G57" s="24">
        <v>0.96001898112421946</v>
      </c>
      <c r="H57" s="24">
        <v>0.96342541237684132</v>
      </c>
      <c r="I57" s="24">
        <v>0.96683184362946306</v>
      </c>
      <c r="J57" s="24">
        <v>0.97023827488208492</v>
      </c>
      <c r="K57" s="24">
        <v>0.97364470613470666</v>
      </c>
      <c r="L57" s="24">
        <v>0.97705113738732852</v>
      </c>
      <c r="M57" s="24">
        <v>0.98045756863995037</v>
      </c>
      <c r="N57" s="24">
        <v>0.98386399989257212</v>
      </c>
      <c r="O57" s="24">
        <v>0.98727043114519397</v>
      </c>
      <c r="P57" s="24">
        <v>0.99067686239781572</v>
      </c>
      <c r="Q57" s="24">
        <v>0.99408329365043757</v>
      </c>
      <c r="R57" s="25">
        <v>0.99748972490305943</v>
      </c>
    </row>
    <row r="58" spans="1:18" x14ac:dyDescent="0.25">
      <c r="A58" s="23">
        <v>16</v>
      </c>
      <c r="B58" s="24">
        <v>0.91672458938835799</v>
      </c>
      <c r="C58" s="24">
        <v>0.92015725681517258</v>
      </c>
      <c r="D58" s="24">
        <v>0.92358992424198727</v>
      </c>
      <c r="E58" s="24">
        <v>0.92702259166880185</v>
      </c>
      <c r="F58" s="24">
        <v>0.93045525909561655</v>
      </c>
      <c r="G58" s="24">
        <v>0.93388792652243113</v>
      </c>
      <c r="H58" s="24">
        <v>0.93732059394924572</v>
      </c>
      <c r="I58" s="24">
        <v>0.94075326137606041</v>
      </c>
      <c r="J58" s="24">
        <v>0.944185928802875</v>
      </c>
      <c r="K58" s="24">
        <v>0.94761859622968969</v>
      </c>
      <c r="L58" s="24">
        <v>0.95105126365650428</v>
      </c>
      <c r="M58" s="24">
        <v>0.95448393108331886</v>
      </c>
      <c r="N58" s="24">
        <v>0.95791659851013355</v>
      </c>
      <c r="O58" s="24">
        <v>0.96134926593694814</v>
      </c>
      <c r="P58" s="24">
        <v>0.96478193336376283</v>
      </c>
      <c r="Q58" s="24">
        <v>0.96821460079057742</v>
      </c>
      <c r="R58" s="25">
        <v>0.971647268217392</v>
      </c>
    </row>
    <row r="59" spans="1:18" x14ac:dyDescent="0.25">
      <c r="A59" s="23">
        <v>16.5</v>
      </c>
      <c r="B59" s="24">
        <v>0.89304688930014997</v>
      </c>
      <c r="C59" s="24">
        <v>0.89659532381019202</v>
      </c>
      <c r="D59" s="24">
        <v>0.90014375832023397</v>
      </c>
      <c r="E59" s="24">
        <v>0.90369219283027602</v>
      </c>
      <c r="F59" s="24">
        <v>0.90724062734031796</v>
      </c>
      <c r="G59" s="24">
        <v>0.91078906185036002</v>
      </c>
      <c r="H59" s="24">
        <v>0.91433749636040207</v>
      </c>
      <c r="I59" s="24">
        <v>0.91788593087044401</v>
      </c>
      <c r="J59" s="24">
        <v>0.92143436538048606</v>
      </c>
      <c r="K59" s="24">
        <v>0.92498279989052801</v>
      </c>
      <c r="L59" s="24">
        <v>0.92853123440057006</v>
      </c>
      <c r="M59" s="24">
        <v>0.93207966891061211</v>
      </c>
      <c r="N59" s="24">
        <v>0.93562810342065406</v>
      </c>
      <c r="O59" s="24">
        <v>0.93917653793069611</v>
      </c>
      <c r="P59" s="24">
        <v>0.94272497244073805</v>
      </c>
      <c r="Q59" s="24">
        <v>0.9462734069507801</v>
      </c>
      <c r="R59" s="25">
        <v>0.94982184146082216</v>
      </c>
    </row>
    <row r="60" spans="1:18" x14ac:dyDescent="0.25">
      <c r="A60" s="23">
        <v>17</v>
      </c>
      <c r="B60" s="24">
        <v>0.87112728542860296</v>
      </c>
      <c r="C60" s="24">
        <v>0.87486724394452509</v>
      </c>
      <c r="D60" s="24">
        <v>0.87860720246044721</v>
      </c>
      <c r="E60" s="24">
        <v>0.88234716097636934</v>
      </c>
      <c r="F60" s="24">
        <v>0.88608711949229146</v>
      </c>
      <c r="G60" s="24">
        <v>0.88982707800821359</v>
      </c>
      <c r="H60" s="24">
        <v>0.89356703652413572</v>
      </c>
      <c r="I60" s="24">
        <v>0.89730699504005784</v>
      </c>
      <c r="J60" s="24">
        <v>0.90104695355597997</v>
      </c>
      <c r="K60" s="24">
        <v>0.90478691207190209</v>
      </c>
      <c r="L60" s="24">
        <v>0.90852687058782422</v>
      </c>
      <c r="M60" s="24">
        <v>0.91226682910374635</v>
      </c>
      <c r="N60" s="24">
        <v>0.91600678761966847</v>
      </c>
      <c r="O60" s="24">
        <v>0.9197467461355906</v>
      </c>
      <c r="P60" s="24">
        <v>0.92348670465151272</v>
      </c>
      <c r="Q60" s="24">
        <v>0.92722666316743485</v>
      </c>
      <c r="R60" s="25">
        <v>0.93096662168335698</v>
      </c>
    </row>
    <row r="61" spans="1:18" x14ac:dyDescent="0.25">
      <c r="A61" s="23">
        <v>17.5</v>
      </c>
      <c r="B61" s="24">
        <v>0.8503000351162644</v>
      </c>
      <c r="C61" s="24">
        <v>0.85429350057433762</v>
      </c>
      <c r="D61" s="24">
        <v>0.85828696603241084</v>
      </c>
      <c r="E61" s="24">
        <v>0.86228043149048417</v>
      </c>
      <c r="F61" s="24">
        <v>0.86627389694855739</v>
      </c>
      <c r="G61" s="24">
        <v>0.87026736240663061</v>
      </c>
      <c r="H61" s="24">
        <v>0.87426082786470383</v>
      </c>
      <c r="I61" s="24">
        <v>0.87825429332277705</v>
      </c>
      <c r="J61" s="24">
        <v>0.88224775878085038</v>
      </c>
      <c r="K61" s="24">
        <v>0.8862412242389236</v>
      </c>
      <c r="L61" s="24">
        <v>0.89023468969699682</v>
      </c>
      <c r="M61" s="24">
        <v>0.89422815515507004</v>
      </c>
      <c r="N61" s="24">
        <v>0.89822162061314326</v>
      </c>
      <c r="O61" s="24">
        <v>0.90221508607121659</v>
      </c>
      <c r="P61" s="24">
        <v>0.90620855152928981</v>
      </c>
      <c r="Q61" s="24">
        <v>0.91020201698736303</v>
      </c>
      <c r="R61" s="25">
        <v>0.91419548244543625</v>
      </c>
    </row>
    <row r="62" spans="1:18" x14ac:dyDescent="0.25">
      <c r="A62" s="26">
        <v>18</v>
      </c>
      <c r="B62" s="27">
        <v>0.83006009221613297</v>
      </c>
      <c r="C62" s="27">
        <v>0.83435527356624539</v>
      </c>
      <c r="D62" s="27">
        <v>0.83865045491635792</v>
      </c>
      <c r="E62" s="27">
        <v>0.84294563626647034</v>
      </c>
      <c r="F62" s="27">
        <v>0.84724081761658288</v>
      </c>
      <c r="G62" s="27">
        <v>0.8515359989666953</v>
      </c>
      <c r="H62" s="27">
        <v>0.85583118031680772</v>
      </c>
      <c r="I62" s="27">
        <v>0.86012636166692025</v>
      </c>
      <c r="J62" s="27">
        <v>0.86442154301703267</v>
      </c>
      <c r="K62" s="27">
        <v>0.8687167243671452</v>
      </c>
      <c r="L62" s="27">
        <v>0.87301190571725762</v>
      </c>
      <c r="M62" s="27">
        <v>0.87730708706737004</v>
      </c>
      <c r="N62" s="27">
        <v>0.88160226841748257</v>
      </c>
      <c r="O62" s="27">
        <v>0.88589744976759499</v>
      </c>
      <c r="P62" s="27">
        <v>0.89019263111770752</v>
      </c>
      <c r="Q62" s="27">
        <v>0.89448781246781994</v>
      </c>
      <c r="R62" s="28">
        <v>0.89878299381793236</v>
      </c>
    </row>
    <row r="66" spans="1:34" ht="28.9" customHeight="1" x14ac:dyDescent="0.5">
      <c r="A66" s="1" t="s">
        <v>14</v>
      </c>
      <c r="B66" s="1"/>
    </row>
    <row r="67" spans="1:34" x14ac:dyDescent="0.25">
      <c r="A67" s="17" t="s">
        <v>11</v>
      </c>
      <c r="B67" s="18" t="s">
        <v>12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9"/>
    </row>
    <row r="68" spans="1:34" x14ac:dyDescent="0.25">
      <c r="A68" s="20" t="s">
        <v>13</v>
      </c>
      <c r="B68" s="21">
        <v>-120</v>
      </c>
      <c r="C68" s="21">
        <v>-114</v>
      </c>
      <c r="D68" s="21">
        <v>-108</v>
      </c>
      <c r="E68" s="21">
        <v>-101</v>
      </c>
      <c r="F68" s="21">
        <v>-95</v>
      </c>
      <c r="G68" s="21">
        <v>-89</v>
      </c>
      <c r="H68" s="21">
        <v>-83</v>
      </c>
      <c r="I68" s="21">
        <v>-76</v>
      </c>
      <c r="J68" s="21">
        <v>-70</v>
      </c>
      <c r="K68" s="21">
        <v>-64</v>
      </c>
      <c r="L68" s="21">
        <v>-58</v>
      </c>
      <c r="M68" s="21">
        <v>-51</v>
      </c>
      <c r="N68" s="21">
        <v>-45</v>
      </c>
      <c r="O68" s="21">
        <v>-39</v>
      </c>
      <c r="P68" s="21">
        <v>-33</v>
      </c>
      <c r="Q68" s="21">
        <v>-26</v>
      </c>
      <c r="R68" s="21">
        <v>-20</v>
      </c>
      <c r="S68" s="21">
        <v>-14</v>
      </c>
      <c r="T68" s="21">
        <v>-8</v>
      </c>
      <c r="U68" s="21">
        <v>-1</v>
      </c>
      <c r="V68" s="21">
        <v>5</v>
      </c>
      <c r="W68" s="21">
        <v>11</v>
      </c>
      <c r="X68" s="21">
        <v>18</v>
      </c>
      <c r="Y68" s="21">
        <v>24</v>
      </c>
      <c r="Z68" s="21">
        <v>30</v>
      </c>
      <c r="AA68" s="21">
        <v>36</v>
      </c>
      <c r="AB68" s="21">
        <v>43</v>
      </c>
      <c r="AC68" s="21">
        <v>49</v>
      </c>
      <c r="AD68" s="21">
        <v>55</v>
      </c>
      <c r="AE68" s="21">
        <v>61</v>
      </c>
      <c r="AF68" s="21">
        <v>68</v>
      </c>
      <c r="AG68" s="21">
        <v>74</v>
      </c>
      <c r="AH68" s="22">
        <v>80</v>
      </c>
    </row>
    <row r="69" spans="1:34" x14ac:dyDescent="0.25">
      <c r="A69" s="23">
        <v>4.5</v>
      </c>
      <c r="B69" s="24">
        <v>4.8711708808993439</v>
      </c>
      <c r="C69" s="24">
        <v>4.9137628194126517</v>
      </c>
      <c r="D69" s="24">
        <v>4.9563547579259586</v>
      </c>
      <c r="E69" s="24">
        <v>5.0060453528581528</v>
      </c>
      <c r="F69" s="24">
        <v>5.0564951683305059</v>
      </c>
      <c r="G69" s="24">
        <v>5.1085165591946691</v>
      </c>
      <c r="H69" s="24">
        <v>5.1605379500588313</v>
      </c>
      <c r="I69" s="24">
        <v>5.2212295727336882</v>
      </c>
      <c r="J69" s="24">
        <v>5.2732509635978504</v>
      </c>
      <c r="K69" s="24">
        <v>5.3252723544620144</v>
      </c>
      <c r="L69" s="24">
        <v>5.3772937453261758</v>
      </c>
      <c r="M69" s="24">
        <v>5.4379853680010326</v>
      </c>
      <c r="N69" s="24">
        <v>5.4900067588651948</v>
      </c>
      <c r="O69" s="24">
        <v>5.542028149729358</v>
      </c>
      <c r="P69" s="24">
        <v>5.5940495405935202</v>
      </c>
      <c r="Q69" s="24">
        <v>5.6547411632683771</v>
      </c>
      <c r="R69" s="24">
        <v>5.7067625541325393</v>
      </c>
      <c r="S69" s="24">
        <v>5.7587839449967024</v>
      </c>
      <c r="T69" s="24">
        <v>5.8108053358608647</v>
      </c>
      <c r="U69" s="24">
        <v>5.8714969585357224</v>
      </c>
      <c r="V69" s="24">
        <v>5.9335262941898232</v>
      </c>
      <c r="W69" s="24">
        <v>5.9975572188019131</v>
      </c>
      <c r="X69" s="24">
        <v>6.0722599641826838</v>
      </c>
      <c r="Y69" s="24">
        <v>6.1362908887947736</v>
      </c>
      <c r="Z69" s="24">
        <v>6.2003218134068634</v>
      </c>
      <c r="AA69" s="24">
        <v>6.2643527380189532</v>
      </c>
      <c r="AB69" s="24">
        <v>6.3390554833997239</v>
      </c>
      <c r="AC69" s="24">
        <v>6.4030864080118137</v>
      </c>
      <c r="AD69" s="24">
        <v>6.4671173326239044</v>
      </c>
      <c r="AE69" s="24">
        <v>6.5311482572359933</v>
      </c>
      <c r="AF69" s="24">
        <v>6.6058510026167641</v>
      </c>
      <c r="AG69" s="24">
        <v>6.6698819272288539</v>
      </c>
      <c r="AH69" s="25">
        <v>6.7339128518409437</v>
      </c>
    </row>
    <row r="70" spans="1:34" x14ac:dyDescent="0.25">
      <c r="A70" s="23">
        <v>5</v>
      </c>
      <c r="B70" s="24">
        <v>4.36550928756012</v>
      </c>
      <c r="C70" s="24">
        <v>4.4031043961320018</v>
      </c>
      <c r="D70" s="24">
        <v>4.4406995047038844</v>
      </c>
      <c r="E70" s="24">
        <v>4.4845604647044137</v>
      </c>
      <c r="F70" s="24">
        <v>4.5294203168173599</v>
      </c>
      <c r="G70" s="24">
        <v>4.5757331176385181</v>
      </c>
      <c r="H70" s="24">
        <v>4.6220459184596772</v>
      </c>
      <c r="I70" s="24">
        <v>4.6760775194176958</v>
      </c>
      <c r="J70" s="24">
        <v>4.7223903202388549</v>
      </c>
      <c r="K70" s="24">
        <v>4.7687031210600139</v>
      </c>
      <c r="L70" s="24">
        <v>4.815015921881173</v>
      </c>
      <c r="M70" s="24">
        <v>4.8690475228391916</v>
      </c>
      <c r="N70" s="24">
        <v>4.9153603236603498</v>
      </c>
      <c r="O70" s="24">
        <v>4.9616731244815089</v>
      </c>
      <c r="P70" s="24">
        <v>5.007985925302668</v>
      </c>
      <c r="Q70" s="24">
        <v>5.0620175262606866</v>
      </c>
      <c r="R70" s="24">
        <v>5.1083303270818448</v>
      </c>
      <c r="S70" s="24">
        <v>5.1546431279030038</v>
      </c>
      <c r="T70" s="24">
        <v>5.2009559287241629</v>
      </c>
      <c r="U70" s="24">
        <v>5.2549875296821824</v>
      </c>
      <c r="V70" s="24">
        <v>5.3106371712832239</v>
      </c>
      <c r="W70" s="24">
        <v>5.3681541810402429</v>
      </c>
      <c r="X70" s="24">
        <v>5.4352573590900981</v>
      </c>
      <c r="Y70" s="24">
        <v>5.492774368847118</v>
      </c>
      <c r="Z70" s="24">
        <v>5.550291378604137</v>
      </c>
      <c r="AA70" s="24">
        <v>5.607808388361156</v>
      </c>
      <c r="AB70" s="24">
        <v>5.6749115664110112</v>
      </c>
      <c r="AC70" s="24">
        <v>5.7324285761680311</v>
      </c>
      <c r="AD70" s="24">
        <v>5.7899455859250502</v>
      </c>
      <c r="AE70" s="24">
        <v>5.8474625956820692</v>
      </c>
      <c r="AF70" s="24">
        <v>5.9145657737319244</v>
      </c>
      <c r="AG70" s="24">
        <v>5.9720827834889443</v>
      </c>
      <c r="AH70" s="25">
        <v>6.0295997932459633</v>
      </c>
    </row>
    <row r="71" spans="1:34" x14ac:dyDescent="0.25">
      <c r="A71" s="23">
        <v>5.5</v>
      </c>
      <c r="B71" s="24">
        <v>3.9125022009316681</v>
      </c>
      <c r="C71" s="24">
        <v>3.945515535683227</v>
      </c>
      <c r="D71" s="24">
        <v>3.9785288704347859</v>
      </c>
      <c r="E71" s="24">
        <v>4.0170444276449384</v>
      </c>
      <c r="F71" s="24">
        <v>4.0567527117738393</v>
      </c>
      <c r="G71" s="24">
        <v>4.0977999857782104</v>
      </c>
      <c r="H71" s="24">
        <v>4.1388472597825814</v>
      </c>
      <c r="I71" s="24">
        <v>4.1867357461210126</v>
      </c>
      <c r="J71" s="24">
        <v>4.2277830201253828</v>
      </c>
      <c r="K71" s="24">
        <v>4.2688302941297529</v>
      </c>
      <c r="L71" s="24">
        <v>4.309877568134123</v>
      </c>
      <c r="M71" s="24">
        <v>4.3577660544725552</v>
      </c>
      <c r="N71" s="24">
        <v>4.3988133284769253</v>
      </c>
      <c r="O71" s="24">
        <v>4.4398606024812954</v>
      </c>
      <c r="P71" s="24">
        <v>4.4809078764856656</v>
      </c>
      <c r="Q71" s="24">
        <v>4.5287963628240977</v>
      </c>
      <c r="R71" s="24">
        <v>4.5698436368284678</v>
      </c>
      <c r="S71" s="24">
        <v>4.610890910832838</v>
      </c>
      <c r="T71" s="24">
        <v>4.651938184837209</v>
      </c>
      <c r="U71" s="24">
        <v>4.6998266711756402</v>
      </c>
      <c r="V71" s="24">
        <v>4.7495630212040982</v>
      </c>
      <c r="W71" s="24">
        <v>4.8010371864373749</v>
      </c>
      <c r="X71" s="24">
        <v>4.8610903792095286</v>
      </c>
      <c r="Y71" s="24">
        <v>4.9125645444428052</v>
      </c>
      <c r="Z71" s="24">
        <v>4.964038709676081</v>
      </c>
      <c r="AA71" s="24">
        <v>5.0155128749093567</v>
      </c>
      <c r="AB71" s="24">
        <v>5.0755660676815122</v>
      </c>
      <c r="AC71" s="24">
        <v>5.1270402329147871</v>
      </c>
      <c r="AD71" s="24">
        <v>5.1785143981480637</v>
      </c>
      <c r="AE71" s="24">
        <v>5.2299885633813394</v>
      </c>
      <c r="AF71" s="24">
        <v>5.290041756153494</v>
      </c>
      <c r="AG71" s="24">
        <v>5.3415159213867698</v>
      </c>
      <c r="AH71" s="25">
        <v>5.3929900866200464</v>
      </c>
    </row>
    <row r="72" spans="1:34" x14ac:dyDescent="0.25">
      <c r="A72" s="23">
        <v>6</v>
      </c>
      <c r="B72" s="24">
        <v>3.5081184342897029</v>
      </c>
      <c r="C72" s="24">
        <v>3.536948522558383</v>
      </c>
      <c r="D72" s="24">
        <v>3.5657786108270639</v>
      </c>
      <c r="E72" s="24">
        <v>3.5994137138071909</v>
      </c>
      <c r="F72" s="24">
        <v>3.6343922965437532</v>
      </c>
      <c r="G72" s="24">
        <v>3.6706005781738908</v>
      </c>
      <c r="H72" s="24">
        <v>3.706808859804029</v>
      </c>
      <c r="I72" s="24">
        <v>3.7490518550391898</v>
      </c>
      <c r="J72" s="24">
        <v>3.7852601366693279</v>
      </c>
      <c r="K72" s="24">
        <v>3.821468418299466</v>
      </c>
      <c r="L72" s="24">
        <v>3.857676699929605</v>
      </c>
      <c r="M72" s="24">
        <v>3.899919695164765</v>
      </c>
      <c r="N72" s="24">
        <v>3.936127976794904</v>
      </c>
      <c r="O72" s="24">
        <v>3.9723362584250421</v>
      </c>
      <c r="P72" s="24">
        <v>4.0085445400551798</v>
      </c>
      <c r="Q72" s="24">
        <v>4.0507875352903406</v>
      </c>
      <c r="R72" s="24">
        <v>4.0869958169204788</v>
      </c>
      <c r="S72" s="24">
        <v>4.1232040985506169</v>
      </c>
      <c r="T72" s="24">
        <v>4.159412380180755</v>
      </c>
      <c r="U72" s="24">
        <v>4.2016553754159167</v>
      </c>
      <c r="V72" s="24">
        <v>4.2459283075686072</v>
      </c>
      <c r="W72" s="24">
        <v>4.2918141698258081</v>
      </c>
      <c r="X72" s="24">
        <v>4.3453476757925422</v>
      </c>
      <c r="Y72" s="24">
        <v>4.391233538049744</v>
      </c>
      <c r="Z72" s="24">
        <v>4.437119400306945</v>
      </c>
      <c r="AA72" s="24">
        <v>4.4830052625641459</v>
      </c>
      <c r="AB72" s="24">
        <v>4.53653876853088</v>
      </c>
      <c r="AC72" s="24">
        <v>4.5824246307880818</v>
      </c>
      <c r="AD72" s="24">
        <v>4.6283104930452827</v>
      </c>
      <c r="AE72" s="24">
        <v>4.6741963553024837</v>
      </c>
      <c r="AF72" s="24">
        <v>4.7277298612692178</v>
      </c>
      <c r="AG72" s="24">
        <v>4.7736157235264196</v>
      </c>
      <c r="AH72" s="25">
        <v>4.8195015857836214</v>
      </c>
    </row>
    <row r="73" spans="1:34" x14ac:dyDescent="0.25">
      <c r="A73" s="23">
        <v>6.5</v>
      </c>
      <c r="B73" s="24">
        <v>3.1484874974203718</v>
      </c>
      <c r="C73" s="24">
        <v>3.1735163377599589</v>
      </c>
      <c r="D73" s="24">
        <v>3.198545178099546</v>
      </c>
      <c r="E73" s="24">
        <v>3.2277454918290651</v>
      </c>
      <c r="F73" s="24">
        <v>3.2583997109813332</v>
      </c>
      <c r="G73" s="24">
        <v>3.2901790058961371</v>
      </c>
      <c r="H73" s="24">
        <v>3.321958300810941</v>
      </c>
      <c r="I73" s="24">
        <v>3.3590341448782119</v>
      </c>
      <c r="J73" s="24">
        <v>3.3908134397930159</v>
      </c>
      <c r="K73" s="24">
        <v>3.4225927347078202</v>
      </c>
      <c r="L73" s="24">
        <v>3.4543720296226241</v>
      </c>
      <c r="M73" s="24">
        <v>3.491447873689896</v>
      </c>
      <c r="N73" s="24">
        <v>3.523227168604699</v>
      </c>
      <c r="O73" s="24">
        <v>3.5550064635195038</v>
      </c>
      <c r="P73" s="24">
        <v>3.5867857584343081</v>
      </c>
      <c r="Q73" s="24">
        <v>3.6238616025015791</v>
      </c>
      <c r="R73" s="24">
        <v>3.655640897416383</v>
      </c>
      <c r="S73" s="24">
        <v>3.6874201923311869</v>
      </c>
      <c r="T73" s="24">
        <v>3.7191994872459908</v>
      </c>
      <c r="U73" s="24">
        <v>3.7562753313132622</v>
      </c>
      <c r="V73" s="24">
        <v>3.7955181905033442</v>
      </c>
      <c r="W73" s="24">
        <v>3.8362537625484809</v>
      </c>
      <c r="X73" s="24">
        <v>3.8837785966011409</v>
      </c>
      <c r="Y73" s="24">
        <v>3.924514168646279</v>
      </c>
      <c r="Z73" s="24">
        <v>3.9652497406914158</v>
      </c>
      <c r="AA73" s="24">
        <v>4.005985312736553</v>
      </c>
      <c r="AB73" s="24">
        <v>4.053510146789213</v>
      </c>
      <c r="AC73" s="24">
        <v>4.0942457188343502</v>
      </c>
      <c r="AD73" s="24">
        <v>4.1349812908794874</v>
      </c>
      <c r="AE73" s="24">
        <v>4.1757168629246246</v>
      </c>
      <c r="AF73" s="24">
        <v>4.2232416969772846</v>
      </c>
      <c r="AG73" s="24">
        <v>4.2639772690224218</v>
      </c>
      <c r="AH73" s="25">
        <v>4.304712841067559</v>
      </c>
    </row>
    <row r="74" spans="1:34" x14ac:dyDescent="0.25">
      <c r="A74" s="23">
        <v>7</v>
      </c>
      <c r="B74" s="24">
        <v>2.8298995966202591</v>
      </c>
      <c r="C74" s="24">
        <v>2.8514926588008809</v>
      </c>
      <c r="D74" s="24">
        <v>2.8730857209815031</v>
      </c>
      <c r="E74" s="24">
        <v>2.8982776268588948</v>
      </c>
      <c r="F74" s="24">
        <v>2.9249962914512571</v>
      </c>
      <c r="G74" s="24">
        <v>2.9527400765259659</v>
      </c>
      <c r="H74" s="24">
        <v>2.9804838616006761</v>
      </c>
      <c r="I74" s="24">
        <v>3.0128516108545038</v>
      </c>
      <c r="J74" s="24">
        <v>3.040595395929214</v>
      </c>
      <c r="K74" s="24">
        <v>3.0683391810039229</v>
      </c>
      <c r="L74" s="24">
        <v>3.0960829660786331</v>
      </c>
      <c r="M74" s="24">
        <v>3.1284507153324612</v>
      </c>
      <c r="N74" s="24">
        <v>3.156194500407171</v>
      </c>
      <c r="O74" s="24">
        <v>3.1839382854818798</v>
      </c>
      <c r="P74" s="24">
        <v>3.2116820705565901</v>
      </c>
      <c r="Q74" s="24">
        <v>3.2440498198104182</v>
      </c>
      <c r="R74" s="24">
        <v>3.271793604885127</v>
      </c>
      <c r="S74" s="24">
        <v>3.2995373899598368</v>
      </c>
      <c r="T74" s="24">
        <v>3.327281175034547</v>
      </c>
      <c r="U74" s="24">
        <v>3.3596489242883751</v>
      </c>
      <c r="V74" s="24">
        <v>3.3942785266453468</v>
      </c>
      <c r="W74" s="24">
        <v>3.4302852924587719</v>
      </c>
      <c r="X74" s="24">
        <v>3.4722931859077679</v>
      </c>
      <c r="Y74" s="24">
        <v>3.508299951721193</v>
      </c>
      <c r="Z74" s="24">
        <v>3.5443067175346181</v>
      </c>
      <c r="AA74" s="24">
        <v>3.5803134833480419</v>
      </c>
      <c r="AB74" s="24">
        <v>3.6223213767970379</v>
      </c>
      <c r="AC74" s="24">
        <v>3.658328142610463</v>
      </c>
      <c r="AD74" s="24">
        <v>3.6943349084238881</v>
      </c>
      <c r="AE74" s="24">
        <v>3.7303416742373132</v>
      </c>
      <c r="AF74" s="24">
        <v>3.7723495676863088</v>
      </c>
      <c r="AG74" s="24">
        <v>3.808356333499733</v>
      </c>
      <c r="AH74" s="25">
        <v>3.844363099313159</v>
      </c>
    </row>
    <row r="75" spans="1:34" x14ac:dyDescent="0.25">
      <c r="A75" s="23">
        <v>7.5</v>
      </c>
      <c r="B75" s="24">
        <v>2.5488056346963801</v>
      </c>
      <c r="C75" s="24">
        <v>2.567311859704505</v>
      </c>
      <c r="D75" s="24">
        <v>2.5858180847126309</v>
      </c>
      <c r="E75" s="24">
        <v>2.6074086805554439</v>
      </c>
      <c r="F75" s="24">
        <v>2.630564070828628</v>
      </c>
      <c r="G75" s="24">
        <v>2.654649294154825</v>
      </c>
      <c r="H75" s="24">
        <v>2.6787345174810211</v>
      </c>
      <c r="I75" s="24">
        <v>2.706833944694917</v>
      </c>
      <c r="J75" s="24">
        <v>2.730919168021114</v>
      </c>
      <c r="K75" s="24">
        <v>2.7550043913473101</v>
      </c>
      <c r="L75" s="24">
        <v>2.7790896146735071</v>
      </c>
      <c r="M75" s="24">
        <v>2.807189041887403</v>
      </c>
      <c r="N75" s="24">
        <v>2.8312742652135992</v>
      </c>
      <c r="O75" s="24">
        <v>2.8553594885397962</v>
      </c>
      <c r="P75" s="24">
        <v>2.8794447118659918</v>
      </c>
      <c r="Q75" s="24">
        <v>2.9075441390798882</v>
      </c>
      <c r="R75" s="24">
        <v>2.9316293624060838</v>
      </c>
      <c r="S75" s="24">
        <v>2.9557145857322809</v>
      </c>
      <c r="T75" s="24">
        <v>2.979799809058477</v>
      </c>
      <c r="U75" s="24">
        <v>3.0078992362723729</v>
      </c>
      <c r="V75" s="24">
        <v>3.0383158691420782</v>
      </c>
      <c r="W75" s="24">
        <v>3.069998783920485</v>
      </c>
      <c r="X75" s="24">
        <v>3.1069621844952922</v>
      </c>
      <c r="Y75" s="24">
        <v>3.1386450992736981</v>
      </c>
      <c r="Z75" s="24">
        <v>3.1703280140521048</v>
      </c>
      <c r="AA75" s="24">
        <v>3.2020109288305112</v>
      </c>
      <c r="AB75" s="24">
        <v>3.2389743294053179</v>
      </c>
      <c r="AC75" s="24">
        <v>3.2706572441837252</v>
      </c>
      <c r="AD75" s="24">
        <v>3.302340158962132</v>
      </c>
      <c r="AE75" s="24">
        <v>3.3340230737405379</v>
      </c>
      <c r="AF75" s="24">
        <v>3.370986474315345</v>
      </c>
      <c r="AG75" s="24">
        <v>3.4026693890937509</v>
      </c>
      <c r="AH75" s="25">
        <v>3.4343523038721582</v>
      </c>
    </row>
    <row r="76" spans="1:34" x14ac:dyDescent="0.25">
      <c r="A76" s="23">
        <v>8</v>
      </c>
      <c r="B76" s="24">
        <v>2.3018172109661901</v>
      </c>
      <c r="C76" s="24">
        <v>2.317569011004629</v>
      </c>
      <c r="D76" s="24">
        <v>2.3333208110430692</v>
      </c>
      <c r="E76" s="24">
        <v>2.351697911087915</v>
      </c>
      <c r="F76" s="24">
        <v>2.3716457784989928</v>
      </c>
      <c r="G76" s="24">
        <v>2.3924328593845989</v>
      </c>
      <c r="H76" s="24">
        <v>2.4132199402702059</v>
      </c>
      <c r="I76" s="24">
        <v>2.4374715346367459</v>
      </c>
      <c r="J76" s="24">
        <v>2.458258615522352</v>
      </c>
      <c r="K76" s="24">
        <v>2.479045696407959</v>
      </c>
      <c r="L76" s="24">
        <v>2.4998327772935651</v>
      </c>
      <c r="M76" s="24">
        <v>2.524084371660106</v>
      </c>
      <c r="N76" s="24">
        <v>2.5448714525457121</v>
      </c>
      <c r="O76" s="24">
        <v>2.5656585334313178</v>
      </c>
      <c r="P76" s="24">
        <v>2.5864456143169239</v>
      </c>
      <c r="Q76" s="24">
        <v>2.6106972086834652</v>
      </c>
      <c r="R76" s="24">
        <v>2.6314842895690709</v>
      </c>
      <c r="S76" s="24">
        <v>2.652271370454677</v>
      </c>
      <c r="T76" s="24">
        <v>2.673058451340284</v>
      </c>
      <c r="U76" s="24">
        <v>2.697310045706824</v>
      </c>
      <c r="V76" s="24">
        <v>2.7238974676514451</v>
      </c>
      <c r="W76" s="24">
        <v>2.751644957807867</v>
      </c>
      <c r="X76" s="24">
        <v>2.784017029657027</v>
      </c>
      <c r="Y76" s="24">
        <v>2.8117645198134502</v>
      </c>
      <c r="Z76" s="24">
        <v>2.839512009969873</v>
      </c>
      <c r="AA76" s="24">
        <v>2.8672595001262962</v>
      </c>
      <c r="AB76" s="24">
        <v>2.8996315719754562</v>
      </c>
      <c r="AC76" s="24">
        <v>2.927379062131878</v>
      </c>
      <c r="AD76" s="24">
        <v>2.9551265522883008</v>
      </c>
      <c r="AE76" s="24">
        <v>2.982874042444724</v>
      </c>
      <c r="AF76" s="24">
        <v>3.015246114293884</v>
      </c>
      <c r="AG76" s="24">
        <v>3.0429936044503072</v>
      </c>
      <c r="AH76" s="25">
        <v>3.0707410946067299</v>
      </c>
    </row>
    <row r="77" spans="1:34" x14ac:dyDescent="0.25">
      <c r="A77" s="23">
        <v>8.5</v>
      </c>
      <c r="B77" s="24">
        <v>2.0857066212575779</v>
      </c>
      <c r="C77" s="24">
        <v>2.0990198797454829</v>
      </c>
      <c r="D77" s="24">
        <v>2.1123331382333892</v>
      </c>
      <c r="E77" s="24">
        <v>2.1278652731359449</v>
      </c>
      <c r="F77" s="24">
        <v>2.1449448403583302</v>
      </c>
      <c r="G77" s="24">
        <v>2.16277766932761</v>
      </c>
      <c r="H77" s="24">
        <v>2.180610498296891</v>
      </c>
      <c r="I77" s="24">
        <v>2.201415465427718</v>
      </c>
      <c r="J77" s="24">
        <v>2.2192482943969978</v>
      </c>
      <c r="K77" s="24">
        <v>2.2370811233662788</v>
      </c>
      <c r="L77" s="24">
        <v>2.254913952335559</v>
      </c>
      <c r="M77" s="24">
        <v>2.275718919466386</v>
      </c>
      <c r="N77" s="24">
        <v>2.2935517484356671</v>
      </c>
      <c r="O77" s="24">
        <v>2.3113845774049482</v>
      </c>
      <c r="P77" s="24">
        <v>2.3292174063742279</v>
      </c>
      <c r="Q77" s="24">
        <v>2.3500223735050549</v>
      </c>
      <c r="R77" s="24">
        <v>2.367855202474336</v>
      </c>
      <c r="S77" s="24">
        <v>2.3856880314436162</v>
      </c>
      <c r="T77" s="24">
        <v>2.4035208604128968</v>
      </c>
      <c r="U77" s="24">
        <v>2.4243258275437238</v>
      </c>
      <c r="V77" s="24">
        <v>2.4474512683417839</v>
      </c>
      <c r="W77" s="24">
        <v>2.4716352315056</v>
      </c>
      <c r="X77" s="24">
        <v>2.4998498551967181</v>
      </c>
      <c r="Y77" s="24">
        <v>2.5240338183605342</v>
      </c>
      <c r="Z77" s="24">
        <v>2.5482177815243499</v>
      </c>
      <c r="AA77" s="24">
        <v>2.572401744688166</v>
      </c>
      <c r="AB77" s="24">
        <v>2.600616368379284</v>
      </c>
      <c r="AC77" s="24">
        <v>2.6248003315431001</v>
      </c>
      <c r="AD77" s="24">
        <v>2.6489842947069162</v>
      </c>
      <c r="AE77" s="24">
        <v>2.6731682578707319</v>
      </c>
      <c r="AF77" s="24">
        <v>2.7013828815618499</v>
      </c>
      <c r="AG77" s="24">
        <v>2.725566844725666</v>
      </c>
      <c r="AH77" s="25">
        <v>2.7497508078894821</v>
      </c>
    </row>
    <row r="78" spans="1:34" x14ac:dyDescent="0.25">
      <c r="A78" s="23">
        <v>9</v>
      </c>
      <c r="B78" s="24">
        <v>1.8974068579088681</v>
      </c>
      <c r="C78" s="24">
        <v>1.9085809294817331</v>
      </c>
      <c r="D78" s="24">
        <v>1.919755001054599</v>
      </c>
      <c r="E78" s="24">
        <v>1.932791417889608</v>
      </c>
      <c r="F78" s="24">
        <v>1.9473253788130529</v>
      </c>
      <c r="G78" s="24">
        <v>1.962531317606613</v>
      </c>
      <c r="H78" s="24">
        <v>1.9777372564001741</v>
      </c>
      <c r="I78" s="24">
        <v>1.995477518325995</v>
      </c>
      <c r="J78" s="24">
        <v>2.0106834571195549</v>
      </c>
      <c r="K78" s="24">
        <v>2.025889395913115</v>
      </c>
      <c r="L78" s="24">
        <v>2.041095334706676</v>
      </c>
      <c r="M78" s="24">
        <v>2.0588355966324969</v>
      </c>
      <c r="N78" s="24">
        <v>2.0740415354260571</v>
      </c>
      <c r="O78" s="24">
        <v>2.0892474742196181</v>
      </c>
      <c r="P78" s="24">
        <v>2.1044534130131778</v>
      </c>
      <c r="Q78" s="24">
        <v>2.1221936749389991</v>
      </c>
      <c r="R78" s="24">
        <v>2.1373996137325588</v>
      </c>
      <c r="S78" s="24">
        <v>2.1526055525261198</v>
      </c>
      <c r="T78" s="24">
        <v>2.16781149131968</v>
      </c>
      <c r="U78" s="24">
        <v>2.1855517532455009</v>
      </c>
      <c r="V78" s="24">
        <v>2.205565913891868</v>
      </c>
      <c r="W78" s="24">
        <v>2.2265417189087948</v>
      </c>
      <c r="X78" s="24">
        <v>2.2510134914285431</v>
      </c>
      <c r="Y78" s="24">
        <v>2.27198929644547</v>
      </c>
      <c r="Z78" s="24">
        <v>2.2929651014623982</v>
      </c>
      <c r="AA78" s="24">
        <v>2.313940906479325</v>
      </c>
      <c r="AB78" s="24">
        <v>2.3384126789990738</v>
      </c>
      <c r="AC78" s="24">
        <v>2.3593884840160011</v>
      </c>
      <c r="AD78" s="24">
        <v>2.380364289032928</v>
      </c>
      <c r="AE78" s="24">
        <v>2.4013400940498562</v>
      </c>
      <c r="AF78" s="24">
        <v>2.425811866569604</v>
      </c>
      <c r="AG78" s="24">
        <v>2.4467876715865322</v>
      </c>
      <c r="AH78" s="25">
        <v>2.4677634766034591</v>
      </c>
    </row>
    <row r="79" spans="1:34" x14ac:dyDescent="0.25">
      <c r="A79" s="23">
        <v>9.5</v>
      </c>
      <c r="B79" s="24">
        <v>1.7340116097688161</v>
      </c>
      <c r="C79" s="24">
        <v>1.743329320278477</v>
      </c>
      <c r="D79" s="24">
        <v>1.752647030788137</v>
      </c>
      <c r="E79" s="24">
        <v>1.7635176930494081</v>
      </c>
      <c r="F79" s="24">
        <v>1.775812212780008</v>
      </c>
      <c r="G79" s="24">
        <v>1.788702094354796</v>
      </c>
      <c r="H79" s="24">
        <v>1.801591975929584</v>
      </c>
      <c r="I79" s="24">
        <v>1.81663017110017</v>
      </c>
      <c r="J79" s="24">
        <v>1.829520052674958</v>
      </c>
      <c r="K79" s="24">
        <v>1.842409934249746</v>
      </c>
      <c r="L79" s="24">
        <v>1.855299815824534</v>
      </c>
      <c r="M79" s="24">
        <v>1.87033801099512</v>
      </c>
      <c r="N79" s="24">
        <v>1.8832278925699091</v>
      </c>
      <c r="O79" s="24">
        <v>1.8961177741446971</v>
      </c>
      <c r="P79" s="24">
        <v>1.9090076557194851</v>
      </c>
      <c r="Q79" s="24">
        <v>1.9240458508900711</v>
      </c>
      <c r="R79" s="24">
        <v>1.9369357324648591</v>
      </c>
      <c r="S79" s="24">
        <v>1.949825614039647</v>
      </c>
      <c r="T79" s="24">
        <v>1.962715495614435</v>
      </c>
      <c r="U79" s="24">
        <v>1.9777536907850211</v>
      </c>
      <c r="V79" s="24">
        <v>1.9949907434909011</v>
      </c>
      <c r="W79" s="24">
        <v>2.0130972304229999</v>
      </c>
      <c r="X79" s="24">
        <v>2.0342214651771151</v>
      </c>
      <c r="Y79" s="24">
        <v>2.0523279521092128</v>
      </c>
      <c r="Z79" s="24">
        <v>2.070434439041311</v>
      </c>
      <c r="AA79" s="24">
        <v>2.08854092597341</v>
      </c>
      <c r="AB79" s="24">
        <v>2.1096651607275252</v>
      </c>
      <c r="AC79" s="24">
        <v>2.1277716476596229</v>
      </c>
      <c r="AD79" s="24">
        <v>2.1458781345917211</v>
      </c>
      <c r="AE79" s="24">
        <v>2.1639846215238201</v>
      </c>
      <c r="AF79" s="24">
        <v>2.1851088562779339</v>
      </c>
      <c r="AG79" s="24">
        <v>2.203215343210033</v>
      </c>
      <c r="AH79" s="25">
        <v>2.2213218301421311</v>
      </c>
    </row>
    <row r="80" spans="1:34" x14ac:dyDescent="0.25">
      <c r="A80" s="23">
        <v>10</v>
      </c>
      <c r="B80" s="24">
        <v>1.592775262196622</v>
      </c>
      <c r="C80" s="24">
        <v>1.600502908711255</v>
      </c>
      <c r="D80" s="24">
        <v>1.6082305552258871</v>
      </c>
      <c r="E80" s="24">
        <v>1.617246142826291</v>
      </c>
      <c r="F80" s="24">
        <v>1.6275908576864839</v>
      </c>
      <c r="G80" s="24">
        <v>1.638458986215789</v>
      </c>
      <c r="H80" s="24">
        <v>1.6493271147450941</v>
      </c>
      <c r="I80" s="24">
        <v>1.6620065980292831</v>
      </c>
      <c r="J80" s="24">
        <v>1.672874726558587</v>
      </c>
      <c r="K80" s="24">
        <v>1.6837428550878919</v>
      </c>
      <c r="L80" s="24">
        <v>1.694610983617197</v>
      </c>
      <c r="M80" s="24">
        <v>1.707290466901386</v>
      </c>
      <c r="N80" s="24">
        <v>1.718158595430691</v>
      </c>
      <c r="O80" s="24">
        <v>1.7290267239599959</v>
      </c>
      <c r="P80" s="24">
        <v>1.739894852489301</v>
      </c>
      <c r="Q80" s="24">
        <v>1.75257433577349</v>
      </c>
      <c r="R80" s="24">
        <v>1.7634424643027939</v>
      </c>
      <c r="S80" s="24">
        <v>1.774310592832099</v>
      </c>
      <c r="T80" s="24">
        <v>1.7851787213614041</v>
      </c>
      <c r="U80" s="24">
        <v>1.7978582046455931</v>
      </c>
      <c r="V80" s="24">
        <v>1.8126357928385359</v>
      </c>
      <c r="W80" s="24">
        <v>1.828195272964207</v>
      </c>
      <c r="X80" s="24">
        <v>1.8463479997774901</v>
      </c>
      <c r="Y80" s="24">
        <v>1.861907479903161</v>
      </c>
      <c r="Z80" s="24">
        <v>1.8774669600288321</v>
      </c>
      <c r="AA80" s="24">
        <v>1.8930264401545029</v>
      </c>
      <c r="AB80" s="24">
        <v>1.911179166967786</v>
      </c>
      <c r="AC80" s="24">
        <v>1.9267386470934571</v>
      </c>
      <c r="AD80" s="24">
        <v>1.942298127219128</v>
      </c>
      <c r="AE80" s="24">
        <v>1.957857607344798</v>
      </c>
      <c r="AF80" s="24">
        <v>1.976010334158081</v>
      </c>
      <c r="AG80" s="24">
        <v>1.9915698142837519</v>
      </c>
      <c r="AH80" s="25">
        <v>2.007129294409423</v>
      </c>
    </row>
    <row r="81" spans="1:34" x14ac:dyDescent="0.25">
      <c r="A81" s="23">
        <v>10.5</v>
      </c>
      <c r="B81" s="24">
        <v>1.4711128970619101</v>
      </c>
      <c r="C81" s="24">
        <v>1.4775002478660331</v>
      </c>
      <c r="D81" s="24">
        <v>1.483887598670155</v>
      </c>
      <c r="E81" s="24">
        <v>1.4913395079416321</v>
      </c>
      <c r="F81" s="24">
        <v>1.5000075254701959</v>
      </c>
      <c r="G81" s="24">
        <v>1.509131676343648</v>
      </c>
      <c r="H81" s="24">
        <v>1.5182558272171001</v>
      </c>
      <c r="I81" s="24">
        <v>1.5289006699027941</v>
      </c>
      <c r="J81" s="24">
        <v>1.5380248207762459</v>
      </c>
      <c r="K81" s="24">
        <v>1.547148971649698</v>
      </c>
      <c r="L81" s="24">
        <v>1.5562731225231501</v>
      </c>
      <c r="M81" s="24">
        <v>1.566917965208845</v>
      </c>
      <c r="N81" s="24">
        <v>1.5760421160822971</v>
      </c>
      <c r="O81" s="24">
        <v>1.5851662669557489</v>
      </c>
      <c r="P81" s="24">
        <v>1.594290417829201</v>
      </c>
      <c r="Q81" s="24">
        <v>1.604935260514895</v>
      </c>
      <c r="R81" s="24">
        <v>1.6140594113883471</v>
      </c>
      <c r="S81" s="24">
        <v>1.6231835622617989</v>
      </c>
      <c r="T81" s="24">
        <v>1.632307713135251</v>
      </c>
      <c r="U81" s="24">
        <v>1.642952555820945</v>
      </c>
      <c r="V81" s="24">
        <v>1.6555717941448429</v>
      </c>
      <c r="W81" s="24">
        <v>1.6688900499588291</v>
      </c>
      <c r="X81" s="24">
        <v>1.6844280150751469</v>
      </c>
      <c r="Y81" s="24">
        <v>1.6977462708891331</v>
      </c>
      <c r="Z81" s="24">
        <v>1.711064526703119</v>
      </c>
      <c r="AA81" s="24">
        <v>1.7243827825171061</v>
      </c>
      <c r="AB81" s="24">
        <v>1.7399207476334231</v>
      </c>
      <c r="AC81" s="24">
        <v>1.753239003447409</v>
      </c>
      <c r="AD81" s="24">
        <v>1.7665572592613961</v>
      </c>
      <c r="AE81" s="24">
        <v>1.779875515075382</v>
      </c>
      <c r="AF81" s="24">
        <v>1.7954134801917001</v>
      </c>
      <c r="AG81" s="24">
        <v>1.808731736005686</v>
      </c>
      <c r="AH81" s="25">
        <v>1.822049991819672</v>
      </c>
    </row>
    <row r="82" spans="1:34" x14ac:dyDescent="0.25">
      <c r="A82" s="23">
        <v>11</v>
      </c>
      <c r="B82" s="24">
        <v>1.366600292744752</v>
      </c>
      <c r="C82" s="24">
        <v>1.371880587339225</v>
      </c>
      <c r="D82" s="24">
        <v>1.377160881933698</v>
      </c>
      <c r="E82" s="24">
        <v>1.3833212256272489</v>
      </c>
      <c r="F82" s="24">
        <v>1.390569124579305</v>
      </c>
      <c r="G82" s="24">
        <v>1.3982105444028761</v>
      </c>
      <c r="H82" s="24">
        <v>1.405851964226448</v>
      </c>
      <c r="I82" s="24">
        <v>1.4147669540206149</v>
      </c>
      <c r="J82" s="24">
        <v>1.4224083738441871</v>
      </c>
      <c r="K82" s="24">
        <v>1.4300497936677581</v>
      </c>
      <c r="L82" s="24">
        <v>1.43769121349133</v>
      </c>
      <c r="M82" s="24">
        <v>1.4466062032854969</v>
      </c>
      <c r="N82" s="24">
        <v>1.4542476231090691</v>
      </c>
      <c r="O82" s="24">
        <v>1.4618890429326401</v>
      </c>
      <c r="P82" s="24">
        <v>1.469530462756212</v>
      </c>
      <c r="Q82" s="24">
        <v>1.478445452550379</v>
      </c>
      <c r="R82" s="24">
        <v>1.4860868723739511</v>
      </c>
      <c r="S82" s="24">
        <v>1.4937282921975219</v>
      </c>
      <c r="T82" s="24">
        <v>1.501369712021094</v>
      </c>
      <c r="U82" s="24">
        <v>1.510284701815261</v>
      </c>
      <c r="V82" s="24">
        <v>1.5210301761303451</v>
      </c>
      <c r="W82" s="24">
        <v>1.5323964613437311</v>
      </c>
      <c r="X82" s="24">
        <v>1.5456571274260149</v>
      </c>
      <c r="Y82" s="24">
        <v>1.557023412639402</v>
      </c>
      <c r="Z82" s="24">
        <v>1.568389697852788</v>
      </c>
      <c r="AA82" s="24">
        <v>1.579755983066174</v>
      </c>
      <c r="AB82" s="24">
        <v>1.593016649148459</v>
      </c>
      <c r="AC82" s="24">
        <v>1.604382934361845</v>
      </c>
      <c r="AD82" s="24">
        <v>1.615749219575231</v>
      </c>
      <c r="AE82" s="24">
        <v>1.6271155047886181</v>
      </c>
      <c r="AF82" s="24">
        <v>1.6403761708709019</v>
      </c>
      <c r="AG82" s="24">
        <v>1.6517424560842879</v>
      </c>
      <c r="AH82" s="25">
        <v>1.6631087412976751</v>
      </c>
    </row>
    <row r="83" spans="1:34" x14ac:dyDescent="0.25">
      <c r="A83" s="23">
        <v>11.5</v>
      </c>
      <c r="B83" s="24">
        <v>1.276973924135645</v>
      </c>
      <c r="C83" s="24">
        <v>1.28136387323767</v>
      </c>
      <c r="D83" s="24">
        <v>1.285753822339694</v>
      </c>
      <c r="E83" s="24">
        <v>1.2908754296253899</v>
      </c>
      <c r="F83" s="24">
        <v>1.296943259972398</v>
      </c>
      <c r="G83" s="24">
        <v>1.303346666568403</v>
      </c>
      <c r="H83" s="24">
        <v>1.3097500731644081</v>
      </c>
      <c r="I83" s="24">
        <v>1.317220714193081</v>
      </c>
      <c r="J83" s="24">
        <v>1.323624120789086</v>
      </c>
      <c r="K83" s="24">
        <v>1.330027527385091</v>
      </c>
      <c r="L83" s="24">
        <v>1.336430933981096</v>
      </c>
      <c r="M83" s="24">
        <v>1.343901575009768</v>
      </c>
      <c r="N83" s="24">
        <v>1.3503049816057739</v>
      </c>
      <c r="O83" s="24">
        <v>1.356708388201779</v>
      </c>
      <c r="P83" s="24">
        <v>1.363111794797784</v>
      </c>
      <c r="Q83" s="24">
        <v>1.370582435826456</v>
      </c>
      <c r="R83" s="24">
        <v>1.376985842422461</v>
      </c>
      <c r="S83" s="24">
        <v>1.383389249018466</v>
      </c>
      <c r="T83" s="24">
        <v>1.389792655614472</v>
      </c>
      <c r="U83" s="24">
        <v>1.397263296643144</v>
      </c>
      <c r="V83" s="24">
        <v>1.406403064025989</v>
      </c>
      <c r="W83" s="24">
        <v>1.416090103566201</v>
      </c>
      <c r="X83" s="24">
        <v>1.4273916496964489</v>
      </c>
      <c r="Y83" s="24">
        <v>1.4370786892366609</v>
      </c>
      <c r="Z83" s="24">
        <v>1.446765728776874</v>
      </c>
      <c r="AA83" s="24">
        <v>1.456452768317086</v>
      </c>
      <c r="AB83" s="24">
        <v>1.467754314447334</v>
      </c>
      <c r="AC83" s="24">
        <v>1.4774413539875459</v>
      </c>
      <c r="AD83" s="24">
        <v>1.4871283935277591</v>
      </c>
      <c r="AE83" s="24">
        <v>1.496815433067971</v>
      </c>
      <c r="AF83" s="24">
        <v>1.508116979198219</v>
      </c>
      <c r="AG83" s="24">
        <v>1.517804018738431</v>
      </c>
      <c r="AH83" s="25">
        <v>1.5274910582786441</v>
      </c>
    </row>
    <row r="84" spans="1:34" x14ac:dyDescent="0.25">
      <c r="A84" s="23">
        <v>12</v>
      </c>
      <c r="B84" s="24">
        <v>1.2001309626355161</v>
      </c>
      <c r="C84" s="24">
        <v>1.203830748178635</v>
      </c>
      <c r="D84" s="24">
        <v>1.207530533721755</v>
      </c>
      <c r="E84" s="24">
        <v>1.211846950188727</v>
      </c>
      <c r="F84" s="24">
        <v>1.216958233118492</v>
      </c>
      <c r="G84" s="24">
        <v>1.2223518155255859</v>
      </c>
      <c r="H84" s="24">
        <v>1.22774539793268</v>
      </c>
      <c r="I84" s="24">
        <v>1.234037910740956</v>
      </c>
      <c r="J84" s="24">
        <v>1.2394314931480499</v>
      </c>
      <c r="K84" s="24">
        <v>1.244825075555144</v>
      </c>
      <c r="L84" s="24">
        <v>1.2502186579622381</v>
      </c>
      <c r="M84" s="24">
        <v>1.2565111707705141</v>
      </c>
      <c r="N84" s="24">
        <v>1.261904753177608</v>
      </c>
      <c r="O84" s="24">
        <v>1.2672983355847021</v>
      </c>
      <c r="P84" s="24">
        <v>1.2726919179917959</v>
      </c>
      <c r="Q84" s="24">
        <v>1.278984430800072</v>
      </c>
      <c r="R84" s="24">
        <v>1.284378013207166</v>
      </c>
      <c r="S84" s="24">
        <v>1.2897715956142599</v>
      </c>
      <c r="T84" s="24">
        <v>1.295165178021354</v>
      </c>
      <c r="U84" s="24">
        <v>1.30145769082963</v>
      </c>
      <c r="V84" s="24">
        <v>1.309243279573151</v>
      </c>
      <c r="W84" s="24">
        <v>1.3175072695839569</v>
      </c>
      <c r="X84" s="24">
        <v>1.3271485912632299</v>
      </c>
      <c r="Y84" s="24">
        <v>1.3354125812740361</v>
      </c>
      <c r="Z84" s="24">
        <v>1.343676571284842</v>
      </c>
      <c r="AA84" s="24">
        <v>1.3519405612956481</v>
      </c>
      <c r="AB84" s="24">
        <v>1.3615818829749211</v>
      </c>
      <c r="AC84" s="24">
        <v>1.369845872985727</v>
      </c>
      <c r="AD84" s="24">
        <v>1.3781098629965329</v>
      </c>
      <c r="AE84" s="24">
        <v>1.3863738530073391</v>
      </c>
      <c r="AF84" s="24">
        <v>1.3960151746866121</v>
      </c>
      <c r="AG84" s="24">
        <v>1.404279164697418</v>
      </c>
      <c r="AH84" s="25">
        <v>1.4125431547082239</v>
      </c>
    </row>
    <row r="85" spans="1:34" x14ac:dyDescent="0.25">
      <c r="A85" s="23">
        <v>12.5</v>
      </c>
      <c r="B85" s="24">
        <v>1.1341292761557511</v>
      </c>
      <c r="C85" s="24">
        <v>1.1373225512898499</v>
      </c>
      <c r="D85" s="24">
        <v>1.140515826423949</v>
      </c>
      <c r="E85" s="24">
        <v>1.144241314080398</v>
      </c>
      <c r="F85" s="24">
        <v>1.148603041997063</v>
      </c>
      <c r="G85" s="24">
        <v>1.153198460470243</v>
      </c>
      <c r="H85" s="24">
        <v>1.1577938789434219</v>
      </c>
      <c r="I85" s="24">
        <v>1.1631552004954651</v>
      </c>
      <c r="J85" s="24">
        <v>1.167750618968644</v>
      </c>
      <c r="K85" s="24">
        <v>1.1723460374418231</v>
      </c>
      <c r="L85" s="24">
        <v>1.176941455915002</v>
      </c>
      <c r="M85" s="24">
        <v>1.1823027774670449</v>
      </c>
      <c r="N85" s="24">
        <v>1.1868981959402241</v>
      </c>
      <c r="O85" s="24">
        <v>1.191493614413403</v>
      </c>
      <c r="P85" s="24">
        <v>1.196089032886583</v>
      </c>
      <c r="Q85" s="24">
        <v>1.201450354438625</v>
      </c>
      <c r="R85" s="24">
        <v>1.2060457729118039</v>
      </c>
      <c r="S85" s="24">
        <v>1.2106411913849831</v>
      </c>
      <c r="T85" s="24">
        <v>1.2152366098581631</v>
      </c>
      <c r="U85" s="24">
        <v>1.2205979314102049</v>
      </c>
      <c r="V85" s="24">
        <v>1.227264341023659</v>
      </c>
      <c r="W85" s="24">
        <v>1.2343449488651681</v>
      </c>
      <c r="X85" s="24">
        <v>1.2426056580135949</v>
      </c>
      <c r="Y85" s="24">
        <v>1.249686265855104</v>
      </c>
      <c r="Z85" s="24">
        <v>1.2567668736966131</v>
      </c>
      <c r="AA85" s="24">
        <v>1.263847481538122</v>
      </c>
      <c r="AB85" s="24">
        <v>1.272108190686549</v>
      </c>
      <c r="AC85" s="24">
        <v>1.279188798528057</v>
      </c>
      <c r="AD85" s="24">
        <v>1.2862694063695661</v>
      </c>
      <c r="AE85" s="24">
        <v>1.293350014211075</v>
      </c>
      <c r="AF85" s="24">
        <v>1.301610723359502</v>
      </c>
      <c r="AG85" s="24">
        <v>1.3086913312010111</v>
      </c>
      <c r="AH85" s="25">
        <v>1.31577193904252</v>
      </c>
    </row>
    <row r="86" spans="1:34" x14ac:dyDescent="0.25">
      <c r="A86" s="23">
        <v>13</v>
      </c>
      <c r="B86" s="24">
        <v>1.077187429118144</v>
      </c>
      <c r="C86" s="24">
        <v>1.080041318209449</v>
      </c>
      <c r="D86" s="24">
        <v>1.0828952073007541</v>
      </c>
      <c r="E86" s="24">
        <v>1.086224744573943</v>
      </c>
      <c r="F86" s="24">
        <v>1.090027381097997</v>
      </c>
      <c r="G86" s="24">
        <v>1.0940197671086</v>
      </c>
      <c r="H86" s="24">
        <v>1.098012153119204</v>
      </c>
      <c r="I86" s="24">
        <v>1.102669936798242</v>
      </c>
      <c r="J86" s="24">
        <v>1.106662322808845</v>
      </c>
      <c r="K86" s="24">
        <v>1.1106547088194481</v>
      </c>
      <c r="L86" s="24">
        <v>1.114647094830052</v>
      </c>
      <c r="M86" s="24">
        <v>1.11930487850909</v>
      </c>
      <c r="N86" s="24">
        <v>1.123297264519693</v>
      </c>
      <c r="O86" s="24">
        <v>1.1272896505302969</v>
      </c>
      <c r="P86" s="24">
        <v>1.1312820365409</v>
      </c>
      <c r="Q86" s="24">
        <v>1.135939820219938</v>
      </c>
      <c r="R86" s="24">
        <v>1.139932206230541</v>
      </c>
      <c r="S86" s="24">
        <v>1.143924592241145</v>
      </c>
      <c r="T86" s="24">
        <v>1.147916978251748</v>
      </c>
      <c r="U86" s="24">
        <v>1.152574761930786</v>
      </c>
      <c r="V86" s="24">
        <v>1.158340463139772</v>
      </c>
      <c r="W86" s="24">
        <v>1.164460827388434</v>
      </c>
      <c r="X86" s="24">
        <v>1.1716012523452071</v>
      </c>
      <c r="Y86" s="24">
        <v>1.17772161659387</v>
      </c>
      <c r="Z86" s="24">
        <v>1.183841980842532</v>
      </c>
      <c r="AA86" s="24">
        <v>1.189962345091194</v>
      </c>
      <c r="AB86" s="24">
        <v>1.1971027700479671</v>
      </c>
      <c r="AC86" s="24">
        <v>1.20322313429663</v>
      </c>
      <c r="AD86" s="24">
        <v>1.209343498545292</v>
      </c>
      <c r="AE86" s="24">
        <v>1.2154638627939549</v>
      </c>
      <c r="AF86" s="24">
        <v>1.2226042877507279</v>
      </c>
      <c r="AG86" s="24">
        <v>1.22872465199939</v>
      </c>
      <c r="AH86" s="25">
        <v>1.2348450162480531</v>
      </c>
    </row>
    <row r="87" spans="1:34" x14ac:dyDescent="0.25">
      <c r="A87" s="23">
        <v>13.5</v>
      </c>
      <c r="B87" s="24">
        <v>1.0276846824549439</v>
      </c>
      <c r="C87" s="24">
        <v>1.030349781086022</v>
      </c>
      <c r="D87" s="24">
        <v>1.033014879717101</v>
      </c>
      <c r="E87" s="24">
        <v>1.0361241614533589</v>
      </c>
      <c r="F87" s="24">
        <v>1.039541641421629</v>
      </c>
      <c r="G87" s="24">
        <v>1.0431095976573359</v>
      </c>
      <c r="H87" s="24">
        <v>1.046677553893044</v>
      </c>
      <c r="I87" s="24">
        <v>1.05084016950137</v>
      </c>
      <c r="J87" s="24">
        <v>1.054408125737077</v>
      </c>
      <c r="K87" s="24">
        <v>1.057976081972785</v>
      </c>
      <c r="L87" s="24">
        <v>1.0615440382084931</v>
      </c>
      <c r="M87" s="24">
        <v>1.0657066538168189</v>
      </c>
      <c r="N87" s="24">
        <v>1.0692746100525261</v>
      </c>
      <c r="O87" s="24">
        <v>1.0728425662882339</v>
      </c>
      <c r="P87" s="24">
        <v>1.076410522523942</v>
      </c>
      <c r="Q87" s="24">
        <v>1.080573138132267</v>
      </c>
      <c r="R87" s="24">
        <v>1.084141094367975</v>
      </c>
      <c r="S87" s="24">
        <v>1.0877090506036831</v>
      </c>
      <c r="T87" s="24">
        <v>1.09127700683939</v>
      </c>
      <c r="U87" s="24">
        <v>1.0954396224477161</v>
      </c>
      <c r="V87" s="24">
        <v>1.1005065571941739</v>
      </c>
      <c r="W87" s="24">
        <v>1.105873287642783</v>
      </c>
      <c r="X87" s="24">
        <v>1.1121344731661591</v>
      </c>
      <c r="Y87" s="24">
        <v>1.1175012036147669</v>
      </c>
      <c r="Z87" s="24">
        <v>1.122867934063376</v>
      </c>
      <c r="AA87" s="24">
        <v>1.1282346645119841</v>
      </c>
      <c r="AB87" s="24">
        <v>1.1344958500353599</v>
      </c>
      <c r="AC87" s="24">
        <v>1.1398625804839679</v>
      </c>
      <c r="AD87" s="24">
        <v>1.1452293109325771</v>
      </c>
      <c r="AE87" s="24">
        <v>1.1505960413811851</v>
      </c>
      <c r="AF87" s="24">
        <v>1.1568572269045609</v>
      </c>
      <c r="AG87" s="24">
        <v>1.162223957353169</v>
      </c>
      <c r="AH87" s="25">
        <v>1.1675906878017781</v>
      </c>
    </row>
    <row r="88" spans="1:34" x14ac:dyDescent="0.25">
      <c r="A88" s="23">
        <v>14</v>
      </c>
      <c r="B88" s="24">
        <v>0.98416099360881915</v>
      </c>
      <c r="C88" s="24">
        <v>0.98677136857858017</v>
      </c>
      <c r="D88" s="24">
        <v>0.98938174354834107</v>
      </c>
      <c r="E88" s="24">
        <v>0.99242718101306215</v>
      </c>
      <c r="F88" s="24">
        <v>0.99561691047871714</v>
      </c>
      <c r="G88" s="24">
        <v>0.99892251084355088</v>
      </c>
      <c r="H88" s="24">
        <v>1.0022281112083851</v>
      </c>
      <c r="I88" s="24">
        <v>1.0060846449673571</v>
      </c>
      <c r="J88" s="24">
        <v>1.009390245332191</v>
      </c>
      <c r="K88" s="24">
        <v>1.012695845697025</v>
      </c>
      <c r="L88" s="24">
        <v>1.016001446061858</v>
      </c>
      <c r="M88" s="24">
        <v>1.0198579798208309</v>
      </c>
      <c r="N88" s="24">
        <v>1.0231635801856649</v>
      </c>
      <c r="O88" s="24">
        <v>1.0264691805504991</v>
      </c>
      <c r="P88" s="24">
        <v>1.0297747809153319</v>
      </c>
      <c r="Q88" s="24">
        <v>1.033631314674305</v>
      </c>
      <c r="R88" s="24">
        <v>1.036936915039139</v>
      </c>
      <c r="S88" s="24">
        <v>1.0402425154039729</v>
      </c>
      <c r="T88" s="24">
        <v>1.043548115768806</v>
      </c>
      <c r="U88" s="24">
        <v>1.0474046495277789</v>
      </c>
      <c r="V88" s="24">
        <v>1.0519582309699911</v>
      </c>
      <c r="W88" s="24">
        <v>1.05676140862768</v>
      </c>
      <c r="X88" s="24">
        <v>1.0623651158949821</v>
      </c>
      <c r="Y88" s="24">
        <v>1.067168293552671</v>
      </c>
      <c r="Z88" s="24">
        <v>1.071971471210359</v>
      </c>
      <c r="AA88" s="24">
        <v>1.076774648868047</v>
      </c>
      <c r="AB88" s="24">
        <v>1.0823783561353499</v>
      </c>
      <c r="AC88" s="24">
        <v>1.0871815337930379</v>
      </c>
      <c r="AD88" s="24">
        <v>1.091984711450726</v>
      </c>
      <c r="AE88" s="24">
        <v>1.096787889108414</v>
      </c>
      <c r="AF88" s="24">
        <v>1.1023915963757169</v>
      </c>
      <c r="AG88" s="24">
        <v>1.1071947740334049</v>
      </c>
      <c r="AH88" s="25">
        <v>1.1119979516910929</v>
      </c>
    </row>
    <row r="89" spans="1:34" x14ac:dyDescent="0.25">
      <c r="A89" s="23">
        <v>14.5</v>
      </c>
      <c r="B89" s="24">
        <v>0.94531701653289002</v>
      </c>
      <c r="C89" s="24">
        <v>0.94799020585658489</v>
      </c>
      <c r="D89" s="24">
        <v>0.95066339518027976</v>
      </c>
      <c r="E89" s="24">
        <v>0.95378211605792385</v>
      </c>
      <c r="F89" s="24">
        <v>0.95688497229047498</v>
      </c>
      <c r="G89" s="24">
        <v>0.96007376190479743</v>
      </c>
      <c r="H89" s="24">
        <v>0.96326255151911988</v>
      </c>
      <c r="I89" s="24">
        <v>0.96698280606916276</v>
      </c>
      <c r="J89" s="24">
        <v>0.97017159568348521</v>
      </c>
      <c r="K89" s="24">
        <v>0.97336038529780766</v>
      </c>
      <c r="L89" s="24">
        <v>0.97654917491213011</v>
      </c>
      <c r="M89" s="24">
        <v>0.98026942946217299</v>
      </c>
      <c r="N89" s="24">
        <v>0.98345821907649544</v>
      </c>
      <c r="O89" s="24">
        <v>0.98664700869081789</v>
      </c>
      <c r="P89" s="24">
        <v>0.98983579830514035</v>
      </c>
      <c r="Q89" s="24">
        <v>0.99355605285518322</v>
      </c>
      <c r="R89" s="24">
        <v>0.99674484246950568</v>
      </c>
      <c r="S89" s="24">
        <v>0.99993363208382813</v>
      </c>
      <c r="T89" s="24">
        <v>1.0031224216981509</v>
      </c>
      <c r="U89" s="24">
        <v>1.006842676248193</v>
      </c>
      <c r="V89" s="24">
        <v>1.0110517887607831</v>
      </c>
      <c r="W89" s="24">
        <v>1.015464965853027</v>
      </c>
      <c r="X89" s="24">
        <v>1.0206136724606449</v>
      </c>
      <c r="Y89" s="24">
        <v>1.025026849552888</v>
      </c>
      <c r="Z89" s="24">
        <v>1.029440026645132</v>
      </c>
      <c r="AA89" s="24">
        <v>1.033853203737376</v>
      </c>
      <c r="AB89" s="24">
        <v>1.039001910344993</v>
      </c>
      <c r="AC89" s="24">
        <v>1.043415087437237</v>
      </c>
      <c r="AD89" s="24">
        <v>1.047828264529481</v>
      </c>
      <c r="AE89" s="24">
        <v>1.0522414416217249</v>
      </c>
      <c r="AF89" s="24">
        <v>1.057390148229342</v>
      </c>
      <c r="AG89" s="24">
        <v>1.0618033253215859</v>
      </c>
      <c r="AH89" s="25">
        <v>1.066216502413829</v>
      </c>
    </row>
    <row r="90" spans="1:34" x14ac:dyDescent="0.25">
      <c r="A90" s="23">
        <v>15</v>
      </c>
      <c r="B90" s="24">
        <v>0.91001410169069996</v>
      </c>
      <c r="C90" s="24">
        <v>0.91285111459992141</v>
      </c>
      <c r="D90" s="24">
        <v>0.91568812750914275</v>
      </c>
      <c r="E90" s="24">
        <v>0.91899797590323451</v>
      </c>
      <c r="F90" s="24">
        <v>0.92213830738853464</v>
      </c>
      <c r="G90" s="24">
        <v>0.92533930258905062</v>
      </c>
      <c r="H90" s="24">
        <v>0.92854029778956648</v>
      </c>
      <c r="I90" s="24">
        <v>0.93227479219016851</v>
      </c>
      <c r="J90" s="24">
        <v>0.93547578739068438</v>
      </c>
      <c r="K90" s="24">
        <v>0.93867678259120035</v>
      </c>
      <c r="L90" s="24">
        <v>0.94187777779171622</v>
      </c>
      <c r="M90" s="24">
        <v>0.94561227219231825</v>
      </c>
      <c r="N90" s="24">
        <v>0.94881326739283411</v>
      </c>
      <c r="O90" s="24">
        <v>0.95201426259335009</v>
      </c>
      <c r="P90" s="24">
        <v>0.95521525779386596</v>
      </c>
      <c r="Q90" s="24">
        <v>0.95894975219446799</v>
      </c>
      <c r="R90" s="24">
        <v>0.96215074739498385</v>
      </c>
      <c r="S90" s="24">
        <v>0.96535174259549983</v>
      </c>
      <c r="T90" s="24">
        <v>0.96855273779601569</v>
      </c>
      <c r="U90" s="24">
        <v>0.97228723219661772</v>
      </c>
      <c r="V90" s="24">
        <v>0.97630423137055011</v>
      </c>
      <c r="W90" s="24">
        <v>0.98048443133916585</v>
      </c>
      <c r="X90" s="24">
        <v>0.98536133130255088</v>
      </c>
      <c r="Y90" s="24">
        <v>0.98954153127116662</v>
      </c>
      <c r="Z90" s="24">
        <v>0.99372173123978236</v>
      </c>
      <c r="AA90" s="24">
        <v>0.9979019312083981</v>
      </c>
      <c r="AB90" s="24">
        <v>1.0027788311717829</v>
      </c>
      <c r="AC90" s="24">
        <v>1.0069590311403991</v>
      </c>
      <c r="AD90" s="24">
        <v>1.011139231109015</v>
      </c>
      <c r="AE90" s="24">
        <v>1.0153194310776299</v>
      </c>
      <c r="AF90" s="24">
        <v>1.0201963310410149</v>
      </c>
      <c r="AG90" s="24">
        <v>1.0243765310096311</v>
      </c>
      <c r="AH90" s="25">
        <v>1.0285567309782471</v>
      </c>
    </row>
    <row r="91" spans="1:34" x14ac:dyDescent="0.25">
      <c r="A91" s="23">
        <v>15.5</v>
      </c>
      <c r="B91" s="24">
        <v>0.8772742960562292</v>
      </c>
      <c r="C91" s="24">
        <v>0.88035961299891075</v>
      </c>
      <c r="D91" s="24">
        <v>0.88344492994159229</v>
      </c>
      <c r="E91" s="24">
        <v>0.88704446637472067</v>
      </c>
      <c r="F91" s="24">
        <v>0.89033009281496478</v>
      </c>
      <c r="G91" s="24">
        <v>0.89365578115472133</v>
      </c>
      <c r="H91" s="24">
        <v>0.89698146949447788</v>
      </c>
      <c r="I91" s="24">
        <v>0.90086143922419393</v>
      </c>
      <c r="J91" s="24">
        <v>0.90418712756395048</v>
      </c>
      <c r="K91" s="24">
        <v>0.90751281590370703</v>
      </c>
      <c r="L91" s="24">
        <v>0.91083850424346358</v>
      </c>
      <c r="M91" s="24">
        <v>0.91471847397317962</v>
      </c>
      <c r="N91" s="24">
        <v>0.91804416231293617</v>
      </c>
      <c r="O91" s="24">
        <v>0.92136985065269272</v>
      </c>
      <c r="P91" s="24">
        <v>0.92469553899244927</v>
      </c>
      <c r="Q91" s="24">
        <v>0.92857550872216532</v>
      </c>
      <c r="R91" s="24">
        <v>0.93190119706192187</v>
      </c>
      <c r="S91" s="24">
        <v>0.93522688540167842</v>
      </c>
      <c r="T91" s="24">
        <v>0.93855257374143497</v>
      </c>
      <c r="U91" s="24">
        <v>0.94243254347115102</v>
      </c>
      <c r="V91" s="24">
        <v>0.94639325611373226</v>
      </c>
      <c r="W91" s="24">
        <v>0.95048097361687844</v>
      </c>
      <c r="X91" s="24">
        <v>0.95524997737054895</v>
      </c>
      <c r="Y91" s="24">
        <v>0.95933769487369513</v>
      </c>
      <c r="Z91" s="24">
        <v>0.96342541237684132</v>
      </c>
      <c r="AA91" s="24">
        <v>0.9675131298799875</v>
      </c>
      <c r="AB91" s="24">
        <v>0.97228213363365801</v>
      </c>
      <c r="AC91" s="24">
        <v>0.97636985113680419</v>
      </c>
      <c r="AD91" s="24">
        <v>0.98045756863995037</v>
      </c>
      <c r="AE91" s="24">
        <v>0.98454528614309655</v>
      </c>
      <c r="AF91" s="24">
        <v>0.98931428989676706</v>
      </c>
      <c r="AG91" s="24">
        <v>0.99340200739991324</v>
      </c>
      <c r="AH91" s="25">
        <v>0.99748972490305943</v>
      </c>
    </row>
    <row r="92" spans="1:34" x14ac:dyDescent="0.25">
      <c r="A92" s="23">
        <v>16</v>
      </c>
      <c r="B92" s="24">
        <v>0.84628034311389178</v>
      </c>
      <c r="C92" s="24">
        <v>0.84968191575430885</v>
      </c>
      <c r="D92" s="24">
        <v>0.85308348839472592</v>
      </c>
      <c r="E92" s="24">
        <v>0.85705198980854591</v>
      </c>
      <c r="F92" s="24">
        <v>0.86057420212226921</v>
      </c>
      <c r="G92" s="24">
        <v>0.86412054237065372</v>
      </c>
      <c r="H92" s="24">
        <v>0.86766688261903835</v>
      </c>
      <c r="I92" s="24">
        <v>0.8718042795754869</v>
      </c>
      <c r="J92" s="24">
        <v>0.87535061982387152</v>
      </c>
      <c r="K92" s="24">
        <v>0.87889696007225604</v>
      </c>
      <c r="L92" s="24">
        <v>0.88244330032064067</v>
      </c>
      <c r="M92" s="24">
        <v>0.88658069727708921</v>
      </c>
      <c r="N92" s="24">
        <v>0.89012703752547384</v>
      </c>
      <c r="O92" s="24">
        <v>0.89367337777385836</v>
      </c>
      <c r="P92" s="24">
        <v>0.89721971802224298</v>
      </c>
      <c r="Q92" s="24">
        <v>0.90135711497869153</v>
      </c>
      <c r="R92" s="24">
        <v>0.90490345522707616</v>
      </c>
      <c r="S92" s="24">
        <v>0.90844979547546068</v>
      </c>
      <c r="T92" s="24">
        <v>0.9119961357238453</v>
      </c>
      <c r="U92" s="24">
        <v>0.91613353268029385</v>
      </c>
      <c r="V92" s="24">
        <v>0.92015725681517258</v>
      </c>
      <c r="W92" s="24">
        <v>0.92427645772735012</v>
      </c>
      <c r="X92" s="24">
        <v>0.92908219212489063</v>
      </c>
      <c r="Y92" s="24">
        <v>0.93320139303706817</v>
      </c>
      <c r="Z92" s="24">
        <v>0.93732059394924572</v>
      </c>
      <c r="AA92" s="24">
        <v>0.94143979486142326</v>
      </c>
      <c r="AB92" s="24">
        <v>0.94624552925896377</v>
      </c>
      <c r="AC92" s="24">
        <v>0.95036473017114131</v>
      </c>
      <c r="AD92" s="24">
        <v>0.95448393108331886</v>
      </c>
      <c r="AE92" s="24">
        <v>0.9586031319954964</v>
      </c>
      <c r="AF92" s="24">
        <v>0.96340886639303691</v>
      </c>
      <c r="AG92" s="24">
        <v>0.96752806730521446</v>
      </c>
      <c r="AH92" s="25">
        <v>0.971647268217392</v>
      </c>
    </row>
    <row r="93" spans="1:34" x14ac:dyDescent="0.25">
      <c r="A93" s="23">
        <v>16.5</v>
      </c>
      <c r="B93" s="24">
        <v>0.816375682858555</v>
      </c>
      <c r="C93" s="24">
        <v>0.82014493407732547</v>
      </c>
      <c r="D93" s="24">
        <v>0.82391418529609595</v>
      </c>
      <c r="E93" s="24">
        <v>0.82831164505132815</v>
      </c>
      <c r="F93" s="24">
        <v>0.83214520537340786</v>
      </c>
      <c r="G93" s="24">
        <v>0.83599162751614953</v>
      </c>
      <c r="H93" s="24">
        <v>0.83983804965889108</v>
      </c>
      <c r="I93" s="24">
        <v>0.84432554215875633</v>
      </c>
      <c r="J93" s="24">
        <v>0.84817196430149788</v>
      </c>
      <c r="K93" s="24">
        <v>0.85201838644423955</v>
      </c>
      <c r="L93" s="24">
        <v>0.85586480858698111</v>
      </c>
      <c r="M93" s="24">
        <v>0.86035230108684635</v>
      </c>
      <c r="N93" s="24">
        <v>0.86419872322958791</v>
      </c>
      <c r="O93" s="24">
        <v>0.86804514537232957</v>
      </c>
      <c r="P93" s="24">
        <v>0.87189156751507113</v>
      </c>
      <c r="Q93" s="24">
        <v>0.87637906001493637</v>
      </c>
      <c r="R93" s="24">
        <v>0.88022548215767793</v>
      </c>
      <c r="S93" s="24">
        <v>0.8840719043004196</v>
      </c>
      <c r="T93" s="24">
        <v>0.88791832644316115</v>
      </c>
      <c r="U93" s="24">
        <v>0.8924058189430264</v>
      </c>
      <c r="V93" s="24">
        <v>0.89659532381019202</v>
      </c>
      <c r="W93" s="24">
        <v>0.90085344522224242</v>
      </c>
      <c r="X93" s="24">
        <v>0.90582125353630116</v>
      </c>
      <c r="Y93" s="24">
        <v>0.91007937494835156</v>
      </c>
      <c r="Z93" s="24">
        <v>0.91433749636040207</v>
      </c>
      <c r="AA93" s="24">
        <v>0.91859561777245247</v>
      </c>
      <c r="AB93" s="24">
        <v>0.92356342608651121</v>
      </c>
      <c r="AC93" s="24">
        <v>0.92782154749856161</v>
      </c>
      <c r="AD93" s="24">
        <v>0.93207966891061211</v>
      </c>
      <c r="AE93" s="24">
        <v>0.93633779032266251</v>
      </c>
      <c r="AF93" s="24">
        <v>0.94130559863672125</v>
      </c>
      <c r="AG93" s="24">
        <v>0.94556372004877165</v>
      </c>
      <c r="AH93" s="25">
        <v>0.94982184146082216</v>
      </c>
    </row>
    <row r="94" spans="1:34" x14ac:dyDescent="0.25">
      <c r="A94" s="23">
        <v>17</v>
      </c>
      <c r="B94" s="24">
        <v>0.78706445179549323</v>
      </c>
      <c r="C94" s="24">
        <v>0.79123627568957566</v>
      </c>
      <c r="D94" s="24">
        <v>0.79540809958365799</v>
      </c>
      <c r="E94" s="24">
        <v>0.80027522746008739</v>
      </c>
      <c r="F94" s="24">
        <v>0.80447836914174287</v>
      </c>
      <c r="G94" s="24">
        <v>0.80868777438091299</v>
      </c>
      <c r="H94" s="24">
        <v>0.81289717962008312</v>
      </c>
      <c r="I94" s="24">
        <v>0.81780815239911486</v>
      </c>
      <c r="J94" s="24">
        <v>0.82201755763828499</v>
      </c>
      <c r="K94" s="24">
        <v>0.82622696287745512</v>
      </c>
      <c r="L94" s="24">
        <v>0.83043636811662525</v>
      </c>
      <c r="M94" s="24">
        <v>0.83534734089565699</v>
      </c>
      <c r="N94" s="24">
        <v>0.83955674613482711</v>
      </c>
      <c r="O94" s="24">
        <v>0.84376615137399724</v>
      </c>
      <c r="P94" s="24">
        <v>0.84797555661316737</v>
      </c>
      <c r="Q94" s="24">
        <v>0.85288652939219911</v>
      </c>
      <c r="R94" s="24">
        <v>0.85709593463136924</v>
      </c>
      <c r="S94" s="24">
        <v>0.86130533987053937</v>
      </c>
      <c r="T94" s="24">
        <v>0.86551474510970949</v>
      </c>
      <c r="U94" s="24">
        <v>0.87042571788874123</v>
      </c>
      <c r="V94" s="24">
        <v>0.87486724394452509</v>
      </c>
      <c r="W94" s="24">
        <v>0.87935519416363161</v>
      </c>
      <c r="X94" s="24">
        <v>0.88459113608592266</v>
      </c>
      <c r="Y94" s="24">
        <v>0.88907908630502919</v>
      </c>
      <c r="Z94" s="24">
        <v>0.89356703652413572</v>
      </c>
      <c r="AA94" s="24">
        <v>0.89805498674324225</v>
      </c>
      <c r="AB94" s="24">
        <v>0.90329092866553329</v>
      </c>
      <c r="AC94" s="24">
        <v>0.90777887888463982</v>
      </c>
      <c r="AD94" s="24">
        <v>0.91226682910374635</v>
      </c>
      <c r="AE94" s="24">
        <v>0.91675477932285288</v>
      </c>
      <c r="AF94" s="24">
        <v>0.92199072124514392</v>
      </c>
      <c r="AG94" s="24">
        <v>0.92647867146425045</v>
      </c>
      <c r="AH94" s="25">
        <v>0.93096662168335698</v>
      </c>
    </row>
    <row r="95" spans="1:34" x14ac:dyDescent="0.25">
      <c r="A95" s="23">
        <v>17.5</v>
      </c>
      <c r="B95" s="24">
        <v>0.75801148294042842</v>
      </c>
      <c r="C95" s="24">
        <v>0.76260424482312272</v>
      </c>
      <c r="D95" s="24">
        <v>0.76719700670581714</v>
      </c>
      <c r="E95" s="24">
        <v>0.77255522890229378</v>
      </c>
      <c r="F95" s="24">
        <v>0.7771696565110856</v>
      </c>
      <c r="G95" s="24">
        <v>0.78178841726509696</v>
      </c>
      <c r="H95" s="24">
        <v>0.7864071780191082</v>
      </c>
      <c r="I95" s="24">
        <v>0.79179573223212141</v>
      </c>
      <c r="J95" s="24">
        <v>0.79641449298613265</v>
      </c>
      <c r="K95" s="24">
        <v>0.801033253740144</v>
      </c>
      <c r="L95" s="24">
        <v>0.80565201449415524</v>
      </c>
      <c r="M95" s="24">
        <v>0.81104056870716845</v>
      </c>
      <c r="N95" s="24">
        <v>0.81565932946117969</v>
      </c>
      <c r="O95" s="24">
        <v>0.82027809021519105</v>
      </c>
      <c r="P95" s="24">
        <v>0.82489685096920229</v>
      </c>
      <c r="Q95" s="24">
        <v>0.8302854051822155</v>
      </c>
      <c r="R95" s="24">
        <v>0.83490416593622674</v>
      </c>
      <c r="S95" s="24">
        <v>0.83952292669023809</v>
      </c>
      <c r="T95" s="24">
        <v>0.84414168744424933</v>
      </c>
      <c r="U95" s="24">
        <v>0.84953024165726254</v>
      </c>
      <c r="V95" s="24">
        <v>0.85429350057433762</v>
      </c>
      <c r="W95" s="24">
        <v>0.85908565912402557</v>
      </c>
      <c r="X95" s="24">
        <v>0.86467651076532803</v>
      </c>
      <c r="Y95" s="24">
        <v>0.86946866931501599</v>
      </c>
      <c r="Z95" s="24">
        <v>0.87426082786470383</v>
      </c>
      <c r="AA95" s="24">
        <v>0.87905298641439178</v>
      </c>
      <c r="AB95" s="24">
        <v>0.88464383805569424</v>
      </c>
      <c r="AC95" s="24">
        <v>0.8894359966053822</v>
      </c>
      <c r="AD95" s="24">
        <v>0.89422815515507004</v>
      </c>
      <c r="AE95" s="24">
        <v>0.89902031370475799</v>
      </c>
      <c r="AF95" s="24">
        <v>0.90461116534606045</v>
      </c>
      <c r="AG95" s="24">
        <v>0.90940332389574841</v>
      </c>
      <c r="AH95" s="25">
        <v>0.91419548244543625</v>
      </c>
    </row>
    <row r="96" spans="1:34" x14ac:dyDescent="0.25">
      <c r="A96" s="23">
        <v>18</v>
      </c>
      <c r="B96" s="24">
        <v>0.72904230581952556</v>
      </c>
      <c r="C96" s="24">
        <v>0.73405784222047354</v>
      </c>
      <c r="D96" s="24">
        <v>0.73907337862142153</v>
      </c>
      <c r="E96" s="24">
        <v>0.74492483775586082</v>
      </c>
      <c r="F96" s="24">
        <v>0.74997572707569116</v>
      </c>
      <c r="G96" s="24">
        <v>0.75503368697929807</v>
      </c>
      <c r="H96" s="24">
        <v>0.76009164688290487</v>
      </c>
      <c r="I96" s="24">
        <v>0.76599260010377956</v>
      </c>
      <c r="J96" s="24">
        <v>0.77105056000738637</v>
      </c>
      <c r="K96" s="24">
        <v>0.77610851991099328</v>
      </c>
      <c r="L96" s="24">
        <v>0.78116647981460008</v>
      </c>
      <c r="M96" s="24">
        <v>0.78706743303547477</v>
      </c>
      <c r="N96" s="24">
        <v>0.79212539293908157</v>
      </c>
      <c r="O96" s="24">
        <v>0.79718335284268849</v>
      </c>
      <c r="P96" s="24">
        <v>0.80224131274629529</v>
      </c>
      <c r="Q96" s="24">
        <v>0.80814226596716998</v>
      </c>
      <c r="R96" s="24">
        <v>0.81320022587077678</v>
      </c>
      <c r="S96" s="24">
        <v>0.8182581857743837</v>
      </c>
      <c r="T96" s="24">
        <v>0.8233161456779905</v>
      </c>
      <c r="U96" s="24">
        <v>0.82921709889886519</v>
      </c>
      <c r="V96" s="24">
        <v>0.83435527356624539</v>
      </c>
      <c r="W96" s="24">
        <v>0.83950949118638041</v>
      </c>
      <c r="X96" s="24">
        <v>0.8455227450765378</v>
      </c>
      <c r="Y96" s="24">
        <v>0.85067696269667281</v>
      </c>
      <c r="Z96" s="24">
        <v>0.85583118031680772</v>
      </c>
      <c r="AA96" s="24">
        <v>0.86098539793694273</v>
      </c>
      <c r="AB96" s="24">
        <v>0.86699865182710012</v>
      </c>
      <c r="AC96" s="24">
        <v>0.87215286944723514</v>
      </c>
      <c r="AD96" s="24">
        <v>0.87730708706737004</v>
      </c>
      <c r="AE96" s="24">
        <v>0.88246130468750505</v>
      </c>
      <c r="AF96" s="24">
        <v>0.88847455857766244</v>
      </c>
      <c r="AG96" s="24">
        <v>0.89362877619779746</v>
      </c>
      <c r="AH96" s="25">
        <v>0.89878299381793236</v>
      </c>
    </row>
    <row r="97" spans="1:34" x14ac:dyDescent="0.25">
      <c r="A97" s="23">
        <v>18.5</v>
      </c>
      <c r="B97" s="24">
        <v>0.70014314646937592</v>
      </c>
      <c r="C97" s="24">
        <v>0.7055667651345614</v>
      </c>
      <c r="D97" s="24">
        <v>0.71099038379974677</v>
      </c>
      <c r="E97" s="24">
        <v>0.71731793890912976</v>
      </c>
      <c r="F97" s="24">
        <v>0.72281393694024176</v>
      </c>
      <c r="G97" s="24">
        <v>0.72832441084453903</v>
      </c>
      <c r="H97" s="24">
        <v>0.73383488474883629</v>
      </c>
      <c r="I97" s="24">
        <v>0.74026377097051643</v>
      </c>
      <c r="J97" s="24">
        <v>0.7457742448748137</v>
      </c>
      <c r="K97" s="24">
        <v>0.75128471877911096</v>
      </c>
      <c r="L97" s="24">
        <v>0.75679519268340822</v>
      </c>
      <c r="M97" s="24">
        <v>0.76322407890508837</v>
      </c>
      <c r="N97" s="24">
        <v>0.76873455280938563</v>
      </c>
      <c r="O97" s="24">
        <v>0.77424502671368289</v>
      </c>
      <c r="P97" s="24">
        <v>0.77975550061798016</v>
      </c>
      <c r="Q97" s="24">
        <v>0.7861843868396603</v>
      </c>
      <c r="R97" s="24">
        <v>0.79169486074395756</v>
      </c>
      <c r="S97" s="24">
        <v>0.79720533464825483</v>
      </c>
      <c r="T97" s="24">
        <v>0.80271580855255209</v>
      </c>
      <c r="U97" s="24">
        <v>0.80914469477423223</v>
      </c>
      <c r="V97" s="24">
        <v>0.81469443929727414</v>
      </c>
      <c r="W97" s="24">
        <v>0.82025203794406487</v>
      </c>
      <c r="X97" s="24">
        <v>0.82673590303198752</v>
      </c>
      <c r="Y97" s="24">
        <v>0.83229350167877825</v>
      </c>
      <c r="Z97" s="24">
        <v>0.83785110032556909</v>
      </c>
      <c r="AA97" s="24">
        <v>0.84340869897235982</v>
      </c>
      <c r="AB97" s="24">
        <v>0.84989256406028246</v>
      </c>
      <c r="AC97" s="24">
        <v>0.85545016270707319</v>
      </c>
      <c r="AD97" s="24">
        <v>0.86100776135386403</v>
      </c>
      <c r="AE97" s="24">
        <v>0.86656536000065476</v>
      </c>
      <c r="AF97" s="24">
        <v>0.87304922508857741</v>
      </c>
      <c r="AG97" s="24">
        <v>0.87860682373536814</v>
      </c>
      <c r="AH97" s="25">
        <v>0.88416442238215898</v>
      </c>
    </row>
    <row r="98" spans="1:34" x14ac:dyDescent="0.25">
      <c r="A98" s="23">
        <v>19</v>
      </c>
      <c r="B98" s="24">
        <v>0.67146092743701291</v>
      </c>
      <c r="C98" s="24">
        <v>0.67726140732876161</v>
      </c>
      <c r="D98" s="24">
        <v>0.68306188722051031</v>
      </c>
      <c r="E98" s="24">
        <v>0.68982911376088385</v>
      </c>
      <c r="F98" s="24">
        <v>0.6957623387198637</v>
      </c>
      <c r="G98" s="24">
        <v>0.70172211269228979</v>
      </c>
      <c r="H98" s="24">
        <v>0.70768188666471588</v>
      </c>
      <c r="I98" s="24">
        <v>0.71463495629921292</v>
      </c>
      <c r="J98" s="24">
        <v>0.72059473027163912</v>
      </c>
      <c r="K98" s="24">
        <v>0.7265545042440652</v>
      </c>
      <c r="L98" s="24">
        <v>0.73251427821649129</v>
      </c>
      <c r="M98" s="24">
        <v>0.73946734785098833</v>
      </c>
      <c r="N98" s="24">
        <v>0.74542712182341453</v>
      </c>
      <c r="O98" s="24">
        <v>0.75138689579584061</v>
      </c>
      <c r="P98" s="24">
        <v>0.7573466697682667</v>
      </c>
      <c r="Q98" s="24">
        <v>0.76429973940276374</v>
      </c>
      <c r="R98" s="24">
        <v>0.77025951337518994</v>
      </c>
      <c r="S98" s="24">
        <v>0.77621928734761603</v>
      </c>
      <c r="T98" s="24">
        <v>0.78217906132004211</v>
      </c>
      <c r="U98" s="24">
        <v>0.78913213095453916</v>
      </c>
      <c r="V98" s="24">
        <v>0.79511357065493937</v>
      </c>
      <c r="W98" s="24">
        <v>0.80109934350093437</v>
      </c>
      <c r="X98" s="24">
        <v>0.80808274515459522</v>
      </c>
      <c r="Y98" s="24">
        <v>0.81406851800059021</v>
      </c>
      <c r="Z98" s="24">
        <v>0.82005429084658521</v>
      </c>
      <c r="AA98" s="24">
        <v>0.82604006369258021</v>
      </c>
      <c r="AB98" s="24">
        <v>0.83302346534624105</v>
      </c>
      <c r="AC98" s="24">
        <v>0.83900923819223605</v>
      </c>
      <c r="AD98" s="24">
        <v>0.84499501103823105</v>
      </c>
      <c r="AE98" s="24">
        <v>0.85098078388422604</v>
      </c>
      <c r="AF98" s="24">
        <v>0.85796418553788689</v>
      </c>
      <c r="AG98" s="24">
        <v>0.86394995838388189</v>
      </c>
      <c r="AH98" s="25">
        <v>0.86993573122987689</v>
      </c>
    </row>
    <row r="99" spans="1:34" x14ac:dyDescent="0.25">
      <c r="A99" s="23">
        <v>19.5</v>
      </c>
      <c r="B99" s="24">
        <v>0.64330326777989733</v>
      </c>
      <c r="C99" s="24">
        <v>0.64943285907687431</v>
      </c>
      <c r="D99" s="24">
        <v>0.65556245037385141</v>
      </c>
      <c r="E99" s="24">
        <v>0.66271364022032464</v>
      </c>
      <c r="F99" s="24">
        <v>0.66905968154009821</v>
      </c>
      <c r="G99" s="24">
        <v>0.67544901286443104</v>
      </c>
      <c r="H99" s="24">
        <v>0.68183834418876388</v>
      </c>
      <c r="I99" s="24">
        <v>0.68929256406715222</v>
      </c>
      <c r="J99" s="24">
        <v>0.69568189539148517</v>
      </c>
      <c r="K99" s="24">
        <v>0.70207122671581801</v>
      </c>
      <c r="L99" s="24">
        <v>0.70846055804015085</v>
      </c>
      <c r="M99" s="24">
        <v>0.71591477791853919</v>
      </c>
      <c r="N99" s="24">
        <v>0.72230410924287214</v>
      </c>
      <c r="O99" s="24">
        <v>0.72869344056720498</v>
      </c>
      <c r="P99" s="24">
        <v>0.73508277189153781</v>
      </c>
      <c r="Q99" s="24">
        <v>0.74253699176992616</v>
      </c>
      <c r="R99" s="24">
        <v>0.74892632309425911</v>
      </c>
      <c r="S99" s="24">
        <v>0.75531565441859194</v>
      </c>
      <c r="T99" s="24">
        <v>0.76170498574292478</v>
      </c>
      <c r="U99" s="24">
        <v>0.76915920562131312</v>
      </c>
      <c r="V99" s="24">
        <v>0.77557593703711136</v>
      </c>
      <c r="W99" s="24">
        <v>0.78199814847120264</v>
      </c>
      <c r="X99" s="24">
        <v>0.78949072847764246</v>
      </c>
      <c r="Y99" s="24">
        <v>0.79591293991173373</v>
      </c>
      <c r="Z99" s="24">
        <v>0.802335151345825</v>
      </c>
      <c r="AA99" s="24">
        <v>0.80875736277991628</v>
      </c>
      <c r="AB99" s="24">
        <v>0.8162499427863561</v>
      </c>
      <c r="AC99" s="24">
        <v>0.82267215422044737</v>
      </c>
      <c r="AD99" s="24">
        <v>0.82909436565453865</v>
      </c>
      <c r="AE99" s="24">
        <v>0.83551657708862992</v>
      </c>
      <c r="AF99" s="24">
        <v>0.84300915709506974</v>
      </c>
      <c r="AG99" s="24">
        <v>0.84943136852916101</v>
      </c>
      <c r="AH99" s="25">
        <v>0.85585357996325229</v>
      </c>
    </row>
    <row r="100" spans="1:34" x14ac:dyDescent="0.25">
      <c r="A100" s="23">
        <v>20</v>
      </c>
      <c r="B100" s="24">
        <v>0.616138483065928</v>
      </c>
      <c r="C100" s="24">
        <v>0.62253290716314247</v>
      </c>
      <c r="D100" s="24">
        <v>0.62892733126035694</v>
      </c>
      <c r="E100" s="24">
        <v>0.63638749270710715</v>
      </c>
      <c r="F100" s="24">
        <v>0.64310541103694341</v>
      </c>
      <c r="G100" s="24">
        <v>0.64988802821330405</v>
      </c>
      <c r="H100" s="24">
        <v>0.65667064538966469</v>
      </c>
      <c r="I100" s="24">
        <v>0.66458369876208534</v>
      </c>
      <c r="J100" s="24">
        <v>0.67136631593844598</v>
      </c>
      <c r="K100" s="24">
        <v>0.67814893311480662</v>
      </c>
      <c r="L100" s="24">
        <v>0.68493155029116726</v>
      </c>
      <c r="M100" s="24">
        <v>0.69284460366358791</v>
      </c>
      <c r="N100" s="24">
        <v>0.69962722083994855</v>
      </c>
      <c r="O100" s="24">
        <v>0.70640983801630919</v>
      </c>
      <c r="P100" s="24">
        <v>0.71319245519266983</v>
      </c>
      <c r="Q100" s="24">
        <v>0.72110550856509048</v>
      </c>
      <c r="R100" s="24">
        <v>0.72788812574145112</v>
      </c>
      <c r="S100" s="24">
        <v>0.73467074291781176</v>
      </c>
      <c r="T100" s="24">
        <v>0.7414533600941724</v>
      </c>
      <c r="U100" s="24">
        <v>0.74936641346659305</v>
      </c>
      <c r="V100" s="24">
        <v>0.7562055043521696</v>
      </c>
      <c r="W100" s="24">
        <v>0.76305588997958917</v>
      </c>
      <c r="X100" s="24">
        <v>0.77104800654491212</v>
      </c>
      <c r="Y100" s="24">
        <v>0.77789839217233181</v>
      </c>
      <c r="Z100" s="24">
        <v>0.7847487777997515</v>
      </c>
      <c r="AA100" s="24">
        <v>0.79159916342717107</v>
      </c>
      <c r="AB100" s="24">
        <v>0.79959127999249402</v>
      </c>
      <c r="AC100" s="24">
        <v>0.80644166561991371</v>
      </c>
      <c r="AD100" s="24">
        <v>0.81329205124733339</v>
      </c>
      <c r="AE100" s="24">
        <v>0.82014243687475297</v>
      </c>
      <c r="AF100" s="24">
        <v>0.82813455344007592</v>
      </c>
      <c r="AG100" s="24">
        <v>0.8349849390674956</v>
      </c>
      <c r="AH100" s="25">
        <v>0.84183532469491529</v>
      </c>
    </row>
    <row r="101" spans="1:34" x14ac:dyDescent="0.25">
      <c r="A101" s="26">
        <v>20.5</v>
      </c>
      <c r="B101" s="27">
        <v>0.59059558537344259</v>
      </c>
      <c r="C101" s="27">
        <v>0.59717403488224474</v>
      </c>
      <c r="D101" s="27">
        <v>0.60375248439104678</v>
      </c>
      <c r="E101" s="27">
        <v>0.61142734215131589</v>
      </c>
      <c r="F101" s="27">
        <v>0.61845966935682406</v>
      </c>
      <c r="G101" s="27">
        <v>0.62558277210167335</v>
      </c>
      <c r="H101" s="27">
        <v>0.63270587484652252</v>
      </c>
      <c r="I101" s="27">
        <v>0.64101616138218009</v>
      </c>
      <c r="J101" s="27">
        <v>0.64813926412702938</v>
      </c>
      <c r="K101" s="27">
        <v>0.65526236687187867</v>
      </c>
      <c r="L101" s="27">
        <v>0.66238546961672784</v>
      </c>
      <c r="M101" s="27">
        <v>0.67069575615238541</v>
      </c>
      <c r="N101" s="27">
        <v>0.6778188588972347</v>
      </c>
      <c r="O101" s="27">
        <v>0.68494196164208399</v>
      </c>
      <c r="P101" s="27">
        <v>0.69206506438693316</v>
      </c>
      <c r="Q101" s="27">
        <v>0.70037535092259073</v>
      </c>
      <c r="R101" s="27">
        <v>0.70749845366744002</v>
      </c>
      <c r="S101" s="27">
        <v>0.7146215564122893</v>
      </c>
      <c r="T101" s="27">
        <v>0.72174465915713848</v>
      </c>
      <c r="U101" s="27">
        <v>0.73005494569279605</v>
      </c>
      <c r="V101" s="27">
        <v>0.73728693501887332</v>
      </c>
      <c r="W101" s="27">
        <v>0.74454070166119612</v>
      </c>
      <c r="X101" s="27">
        <v>0.75300342941057286</v>
      </c>
      <c r="Y101" s="27">
        <v>0.76025719605289566</v>
      </c>
      <c r="Z101" s="27">
        <v>0.76751096269521857</v>
      </c>
      <c r="AA101" s="27">
        <v>0.77476472933754137</v>
      </c>
      <c r="AB101" s="27">
        <v>0.7832274570869181</v>
      </c>
      <c r="AC101" s="27">
        <v>0.7904812237292409</v>
      </c>
      <c r="AD101" s="27">
        <v>0.79773499037156381</v>
      </c>
      <c r="AE101" s="27">
        <v>0.80498875701388661</v>
      </c>
      <c r="AF101" s="27">
        <v>0.81345148476326334</v>
      </c>
      <c r="AG101" s="27">
        <v>0.82070525140558614</v>
      </c>
      <c r="AH101" s="28">
        <v>0.82795901804790906</v>
      </c>
    </row>
    <row r="105" spans="1:34" ht="28.9" customHeight="1" x14ac:dyDescent="0.5">
      <c r="A105" s="1" t="s">
        <v>15</v>
      </c>
      <c r="B105" s="1"/>
    </row>
    <row r="106" spans="1:34" x14ac:dyDescent="0.25">
      <c r="A106" s="17" t="s">
        <v>11</v>
      </c>
      <c r="B106" s="18" t="s">
        <v>12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</row>
    <row r="107" spans="1:34" x14ac:dyDescent="0.25">
      <c r="A107" s="20" t="s">
        <v>13</v>
      </c>
      <c r="B107" s="21">
        <v>0</v>
      </c>
      <c r="C107" s="21">
        <v>5</v>
      </c>
      <c r="D107" s="21">
        <v>10</v>
      </c>
      <c r="E107" s="21">
        <v>15</v>
      </c>
      <c r="F107" s="21">
        <v>20</v>
      </c>
      <c r="G107" s="21">
        <v>25</v>
      </c>
      <c r="H107" s="21">
        <v>30</v>
      </c>
      <c r="I107" s="21">
        <v>35</v>
      </c>
      <c r="J107" s="21">
        <v>40</v>
      </c>
      <c r="K107" s="21">
        <v>45</v>
      </c>
      <c r="L107" s="21">
        <v>50</v>
      </c>
      <c r="M107" s="21">
        <v>55</v>
      </c>
      <c r="N107" s="21">
        <v>60</v>
      </c>
      <c r="O107" s="21">
        <v>65</v>
      </c>
      <c r="P107" s="21">
        <v>70</v>
      </c>
      <c r="Q107" s="21">
        <v>75</v>
      </c>
      <c r="R107" s="22">
        <v>80</v>
      </c>
    </row>
    <row r="108" spans="1:34" x14ac:dyDescent="0.25">
      <c r="A108" s="23">
        <v>4.5</v>
      </c>
      <c r="B108" s="24">
        <v>5.8801671903464152</v>
      </c>
      <c r="C108" s="24">
        <v>5.9335262941898232</v>
      </c>
      <c r="D108" s="24">
        <v>5.9868853980332313</v>
      </c>
      <c r="E108" s="24">
        <v>6.0402445018766393</v>
      </c>
      <c r="F108" s="24">
        <v>6.0936036057200473</v>
      </c>
      <c r="G108" s="24">
        <v>6.1469627095634554</v>
      </c>
      <c r="H108" s="24">
        <v>6.2003218134068634</v>
      </c>
      <c r="I108" s="24">
        <v>6.2536809172502714</v>
      </c>
      <c r="J108" s="24">
        <v>6.3070400210936786</v>
      </c>
      <c r="K108" s="24">
        <v>6.3603991249370866</v>
      </c>
      <c r="L108" s="24">
        <v>6.4137582287804964</v>
      </c>
      <c r="M108" s="24">
        <v>6.4671173326239044</v>
      </c>
      <c r="N108" s="24">
        <v>6.5204764364673116</v>
      </c>
      <c r="O108" s="24">
        <v>6.5738355403107196</v>
      </c>
      <c r="P108" s="24">
        <v>6.6271946441541276</v>
      </c>
      <c r="Q108" s="24">
        <v>6.6805537479975357</v>
      </c>
      <c r="R108" s="25">
        <v>6.7339128518409437</v>
      </c>
    </row>
    <row r="109" spans="1:34" x14ac:dyDescent="0.25">
      <c r="A109" s="23">
        <v>5</v>
      </c>
      <c r="B109" s="24">
        <v>5.2627063298190411</v>
      </c>
      <c r="C109" s="24">
        <v>5.3106371712832239</v>
      </c>
      <c r="D109" s="24">
        <v>5.3585680127474067</v>
      </c>
      <c r="E109" s="24">
        <v>5.4064988542115886</v>
      </c>
      <c r="F109" s="24">
        <v>5.4544296956757714</v>
      </c>
      <c r="G109" s="24">
        <v>5.5023605371399542</v>
      </c>
      <c r="H109" s="24">
        <v>5.550291378604137</v>
      </c>
      <c r="I109" s="24">
        <v>5.5982222200683198</v>
      </c>
      <c r="J109" s="24">
        <v>5.6461530615325017</v>
      </c>
      <c r="K109" s="24">
        <v>5.6940839029966854</v>
      </c>
      <c r="L109" s="24">
        <v>5.7420147444608673</v>
      </c>
      <c r="M109" s="24">
        <v>5.7899455859250502</v>
      </c>
      <c r="N109" s="24">
        <v>5.837876427389233</v>
      </c>
      <c r="O109" s="24">
        <v>5.8858072688534149</v>
      </c>
      <c r="P109" s="24">
        <v>5.9337381103175977</v>
      </c>
      <c r="Q109" s="24">
        <v>5.9816689517817796</v>
      </c>
      <c r="R109" s="25">
        <v>6.0295997932459633</v>
      </c>
    </row>
    <row r="110" spans="1:34" x14ac:dyDescent="0.25">
      <c r="A110" s="23">
        <v>5.5</v>
      </c>
      <c r="B110" s="24">
        <v>4.7066678835097022</v>
      </c>
      <c r="C110" s="24">
        <v>4.7495630212040982</v>
      </c>
      <c r="D110" s="24">
        <v>4.7924581588984951</v>
      </c>
      <c r="E110" s="24">
        <v>4.835353296592892</v>
      </c>
      <c r="F110" s="24">
        <v>4.878248434287288</v>
      </c>
      <c r="G110" s="24">
        <v>4.9211435719816841</v>
      </c>
      <c r="H110" s="24">
        <v>4.964038709676081</v>
      </c>
      <c r="I110" s="24">
        <v>5.0069338473704779</v>
      </c>
      <c r="J110" s="24">
        <v>5.0498289850648739</v>
      </c>
      <c r="K110" s="24">
        <v>5.0927241227592699</v>
      </c>
      <c r="L110" s="24">
        <v>5.1356192604536668</v>
      </c>
      <c r="M110" s="24">
        <v>5.1785143981480637</v>
      </c>
      <c r="N110" s="24">
        <v>5.2214095358424597</v>
      </c>
      <c r="O110" s="24">
        <v>5.2643046735368557</v>
      </c>
      <c r="P110" s="24">
        <v>5.3071998112312526</v>
      </c>
      <c r="Q110" s="24">
        <v>5.3500949489256504</v>
      </c>
      <c r="R110" s="25">
        <v>5.3929900866200464</v>
      </c>
    </row>
    <row r="111" spans="1:34" x14ac:dyDescent="0.25">
      <c r="A111" s="23">
        <v>6</v>
      </c>
      <c r="B111" s="24">
        <v>4.2076900890209394</v>
      </c>
      <c r="C111" s="24">
        <v>4.2459283075686072</v>
      </c>
      <c r="D111" s="24">
        <v>4.2841665261162749</v>
      </c>
      <c r="E111" s="24">
        <v>4.3224047446639418</v>
      </c>
      <c r="F111" s="24">
        <v>4.3606429632116086</v>
      </c>
      <c r="G111" s="24">
        <v>4.3988811817592772</v>
      </c>
      <c r="H111" s="24">
        <v>4.437119400306945</v>
      </c>
      <c r="I111" s="24">
        <v>4.4753576188546127</v>
      </c>
      <c r="J111" s="24">
        <v>4.5135958374022804</v>
      </c>
      <c r="K111" s="24">
        <v>4.5518340559499473</v>
      </c>
      <c r="L111" s="24">
        <v>4.590072274497615</v>
      </c>
      <c r="M111" s="24">
        <v>4.6283104930452827</v>
      </c>
      <c r="N111" s="24">
        <v>4.6665487115929496</v>
      </c>
      <c r="O111" s="24">
        <v>4.7047869301406173</v>
      </c>
      <c r="P111" s="24">
        <v>4.7430251486882851</v>
      </c>
      <c r="Q111" s="24">
        <v>4.7812633672359528</v>
      </c>
      <c r="R111" s="25">
        <v>4.8195015857836214</v>
      </c>
    </row>
    <row r="112" spans="1:34" x14ac:dyDescent="0.25">
      <c r="A112" s="23">
        <v>6.5</v>
      </c>
      <c r="B112" s="24">
        <v>3.7615718804657301</v>
      </c>
      <c r="C112" s="24">
        <v>3.7955181905033442</v>
      </c>
      <c r="D112" s="24">
        <v>3.8294645005409582</v>
      </c>
      <c r="E112" s="24">
        <v>3.8634108105785732</v>
      </c>
      <c r="F112" s="24">
        <v>3.8973571206161872</v>
      </c>
      <c r="G112" s="24">
        <v>3.9313034306538008</v>
      </c>
      <c r="H112" s="24">
        <v>3.9652497406914158</v>
      </c>
      <c r="I112" s="24">
        <v>3.9991960507290298</v>
      </c>
      <c r="J112" s="24">
        <v>4.0331423607666439</v>
      </c>
      <c r="K112" s="24">
        <v>4.0670886708042584</v>
      </c>
      <c r="L112" s="24">
        <v>4.1010349808418729</v>
      </c>
      <c r="M112" s="24">
        <v>4.1349812908794874</v>
      </c>
      <c r="N112" s="24">
        <v>4.1689276009171019</v>
      </c>
      <c r="O112" s="24">
        <v>4.2028739109547164</v>
      </c>
      <c r="P112" s="24">
        <v>4.23682022099233</v>
      </c>
      <c r="Q112" s="24">
        <v>4.2707665310299454</v>
      </c>
      <c r="R112" s="25">
        <v>4.304712841067559</v>
      </c>
    </row>
    <row r="113" spans="1:18" x14ac:dyDescent="0.25">
      <c r="A113" s="23">
        <v>7</v>
      </c>
      <c r="B113" s="24">
        <v>3.3642728884674931</v>
      </c>
      <c r="C113" s="24">
        <v>3.3942785266453468</v>
      </c>
      <c r="D113" s="24">
        <v>3.424284164823201</v>
      </c>
      <c r="E113" s="24">
        <v>3.4542898030010551</v>
      </c>
      <c r="F113" s="24">
        <v>3.4842954411789089</v>
      </c>
      <c r="G113" s="24">
        <v>3.5143010793567639</v>
      </c>
      <c r="H113" s="24">
        <v>3.5443067175346181</v>
      </c>
      <c r="I113" s="24">
        <v>3.5743123557124719</v>
      </c>
      <c r="J113" s="24">
        <v>3.604317993890326</v>
      </c>
      <c r="K113" s="24">
        <v>3.6343236320681802</v>
      </c>
      <c r="L113" s="24">
        <v>3.6643292702460339</v>
      </c>
      <c r="M113" s="24">
        <v>3.6943349084238881</v>
      </c>
      <c r="N113" s="24">
        <v>3.7243405466017419</v>
      </c>
      <c r="O113" s="24">
        <v>3.754346184779596</v>
      </c>
      <c r="P113" s="24">
        <v>3.7843518229574502</v>
      </c>
      <c r="Q113" s="24">
        <v>3.8143574611353039</v>
      </c>
      <c r="R113" s="25">
        <v>3.844363099313159</v>
      </c>
    </row>
    <row r="114" spans="1:18" x14ac:dyDescent="0.25">
      <c r="A114" s="23">
        <v>7.5</v>
      </c>
      <c r="B114" s="24">
        <v>3.0119134401600731</v>
      </c>
      <c r="C114" s="24">
        <v>3.0383158691420782</v>
      </c>
      <c r="D114" s="24">
        <v>3.0647182981240828</v>
      </c>
      <c r="E114" s="24">
        <v>3.0911207271060892</v>
      </c>
      <c r="F114" s="24">
        <v>3.1175231560880938</v>
      </c>
      <c r="G114" s="24">
        <v>3.1439255850700989</v>
      </c>
      <c r="H114" s="24">
        <v>3.1703280140521048</v>
      </c>
      <c r="I114" s="24">
        <v>3.1967304430341099</v>
      </c>
      <c r="J114" s="24">
        <v>3.223132872016115</v>
      </c>
      <c r="K114" s="24">
        <v>3.24953530099812</v>
      </c>
      <c r="L114" s="24">
        <v>3.275937729980126</v>
      </c>
      <c r="M114" s="24">
        <v>3.302340158962132</v>
      </c>
      <c r="N114" s="24">
        <v>3.328742587944137</v>
      </c>
      <c r="O114" s="24">
        <v>3.3551450169261421</v>
      </c>
      <c r="P114" s="24">
        <v>3.3815474459081472</v>
      </c>
      <c r="Q114" s="24">
        <v>3.4079498748901531</v>
      </c>
      <c r="R114" s="25">
        <v>3.4343523038721582</v>
      </c>
    </row>
    <row r="115" spans="1:18" x14ac:dyDescent="0.25">
      <c r="A115" s="23">
        <v>8</v>
      </c>
      <c r="B115" s="24">
        <v>2.7007745591877592</v>
      </c>
      <c r="C115" s="24">
        <v>2.7238974676514451</v>
      </c>
      <c r="D115" s="24">
        <v>2.7470203761151302</v>
      </c>
      <c r="E115" s="24">
        <v>2.7701432845788161</v>
      </c>
      <c r="F115" s="24">
        <v>2.793266193042502</v>
      </c>
      <c r="G115" s="24">
        <v>2.816389101506187</v>
      </c>
      <c r="H115" s="24">
        <v>2.839512009969873</v>
      </c>
      <c r="I115" s="24">
        <v>2.862634918433558</v>
      </c>
      <c r="J115" s="24">
        <v>2.8857578268972439</v>
      </c>
      <c r="K115" s="24">
        <v>2.9088807353609298</v>
      </c>
      <c r="L115" s="24">
        <v>2.9320036438246162</v>
      </c>
      <c r="M115" s="24">
        <v>2.9551265522883008</v>
      </c>
      <c r="N115" s="24">
        <v>2.9782494607519872</v>
      </c>
      <c r="O115" s="24">
        <v>3.0013723692156731</v>
      </c>
      <c r="P115" s="24">
        <v>3.024495277679359</v>
      </c>
      <c r="Q115" s="24">
        <v>3.047618186143044</v>
      </c>
      <c r="R115" s="25">
        <v>3.0707410946067299</v>
      </c>
    </row>
    <row r="116" spans="1:18" x14ac:dyDescent="0.25">
      <c r="A116" s="23">
        <v>8.5</v>
      </c>
      <c r="B116" s="24">
        <v>2.4272979657052711</v>
      </c>
      <c r="C116" s="24">
        <v>2.4474512683417839</v>
      </c>
      <c r="D116" s="24">
        <v>2.4676045709782972</v>
      </c>
      <c r="E116" s="24">
        <v>2.48775787361481</v>
      </c>
      <c r="F116" s="24">
        <v>2.5079111762513242</v>
      </c>
      <c r="G116" s="24">
        <v>2.528064478887837</v>
      </c>
      <c r="H116" s="24">
        <v>2.5482177815243499</v>
      </c>
      <c r="I116" s="24">
        <v>2.5683710841608631</v>
      </c>
      <c r="J116" s="24">
        <v>2.588524386797376</v>
      </c>
      <c r="K116" s="24">
        <v>2.6086776894338901</v>
      </c>
      <c r="L116" s="24">
        <v>2.6288309920704029</v>
      </c>
      <c r="M116" s="24">
        <v>2.6489842947069162</v>
      </c>
      <c r="N116" s="24">
        <v>2.669137597343429</v>
      </c>
      <c r="O116" s="24">
        <v>2.6892908999799432</v>
      </c>
      <c r="P116" s="24">
        <v>2.709444202616456</v>
      </c>
      <c r="Q116" s="24">
        <v>2.7295975052529688</v>
      </c>
      <c r="R116" s="25">
        <v>2.7497508078894821</v>
      </c>
    </row>
    <row r="117" spans="1:18" x14ac:dyDescent="0.25">
      <c r="A117" s="23">
        <v>9</v>
      </c>
      <c r="B117" s="24">
        <v>2.1880860763777612</v>
      </c>
      <c r="C117" s="24">
        <v>2.205565913891868</v>
      </c>
      <c r="D117" s="24">
        <v>2.2230457514059729</v>
      </c>
      <c r="E117" s="24">
        <v>2.2405255889200801</v>
      </c>
      <c r="F117" s="24">
        <v>2.258005426434186</v>
      </c>
      <c r="G117" s="24">
        <v>2.2754852639482919</v>
      </c>
      <c r="H117" s="24">
        <v>2.2929651014623982</v>
      </c>
      <c r="I117" s="24">
        <v>2.310444938976504</v>
      </c>
      <c r="J117" s="24">
        <v>2.3279247764906099</v>
      </c>
      <c r="K117" s="24">
        <v>2.3454046140047158</v>
      </c>
      <c r="L117" s="24">
        <v>2.362884451518823</v>
      </c>
      <c r="M117" s="24">
        <v>2.380364289032928</v>
      </c>
      <c r="N117" s="24">
        <v>2.3978441265470352</v>
      </c>
      <c r="O117" s="24">
        <v>2.415323964061141</v>
      </c>
      <c r="P117" s="24">
        <v>2.4328038015752469</v>
      </c>
      <c r="Q117" s="24">
        <v>2.4502836390893532</v>
      </c>
      <c r="R117" s="25">
        <v>2.4677634766034591</v>
      </c>
    </row>
    <row r="118" spans="1:18" x14ac:dyDescent="0.25">
      <c r="A118" s="23">
        <v>9.5</v>
      </c>
      <c r="B118" s="24">
        <v>1.9799020043808191</v>
      </c>
      <c r="C118" s="24">
        <v>1.9949907434909011</v>
      </c>
      <c r="D118" s="24">
        <v>2.0100794826009829</v>
      </c>
      <c r="E118" s="24">
        <v>2.0251682217110649</v>
      </c>
      <c r="F118" s="24">
        <v>2.0402569608211469</v>
      </c>
      <c r="G118" s="24">
        <v>2.055345699931229</v>
      </c>
      <c r="H118" s="24">
        <v>2.070434439041311</v>
      </c>
      <c r="I118" s="24">
        <v>2.085523178151393</v>
      </c>
      <c r="J118" s="24">
        <v>2.100611917261475</v>
      </c>
      <c r="K118" s="24">
        <v>2.115700656371557</v>
      </c>
      <c r="L118" s="24">
        <v>2.130789395481639</v>
      </c>
      <c r="M118" s="24">
        <v>2.1458781345917211</v>
      </c>
      <c r="N118" s="24">
        <v>2.160966873701804</v>
      </c>
      <c r="O118" s="24">
        <v>2.176055612811886</v>
      </c>
      <c r="P118" s="24">
        <v>2.191144351921968</v>
      </c>
      <c r="Q118" s="24">
        <v>2.20623309103205</v>
      </c>
      <c r="R118" s="25">
        <v>2.2213218301421311</v>
      </c>
    </row>
    <row r="119" spans="1:18" x14ac:dyDescent="0.25">
      <c r="A119" s="23">
        <v>10</v>
      </c>
      <c r="B119" s="24">
        <v>1.799669559400477</v>
      </c>
      <c r="C119" s="24">
        <v>1.8126357928385359</v>
      </c>
      <c r="D119" s="24">
        <v>1.825602026276596</v>
      </c>
      <c r="E119" s="24">
        <v>1.8385682597146551</v>
      </c>
      <c r="F119" s="24">
        <v>1.851534493152714</v>
      </c>
      <c r="G119" s="24">
        <v>1.8645007265907729</v>
      </c>
      <c r="H119" s="24">
        <v>1.8774669600288321</v>
      </c>
      <c r="I119" s="24">
        <v>1.890433193466891</v>
      </c>
      <c r="J119" s="24">
        <v>1.9033994269049499</v>
      </c>
      <c r="K119" s="24">
        <v>1.916365660343009</v>
      </c>
      <c r="L119" s="24">
        <v>1.929331893781068</v>
      </c>
      <c r="M119" s="24">
        <v>1.942298127219128</v>
      </c>
      <c r="N119" s="24">
        <v>1.9552643606571869</v>
      </c>
      <c r="O119" s="24">
        <v>1.968230594095246</v>
      </c>
      <c r="P119" s="24">
        <v>1.9811968275333049</v>
      </c>
      <c r="Q119" s="24">
        <v>1.9941630609713641</v>
      </c>
      <c r="R119" s="25">
        <v>2.007129294409423</v>
      </c>
    </row>
    <row r="120" spans="1:18" x14ac:dyDescent="0.25">
      <c r="A120" s="23">
        <v>10.5</v>
      </c>
      <c r="B120" s="24">
        <v>1.6444732476331869</v>
      </c>
      <c r="C120" s="24">
        <v>1.6555717941448429</v>
      </c>
      <c r="D120" s="24">
        <v>1.666670340656498</v>
      </c>
      <c r="E120" s="24">
        <v>1.6777688871681531</v>
      </c>
      <c r="F120" s="24">
        <v>1.6888674336798091</v>
      </c>
      <c r="G120" s="24">
        <v>1.6999659801914639</v>
      </c>
      <c r="H120" s="24">
        <v>1.711064526703119</v>
      </c>
      <c r="I120" s="24">
        <v>1.722163073214775</v>
      </c>
      <c r="J120" s="24">
        <v>1.7332616197264299</v>
      </c>
      <c r="K120" s="24">
        <v>1.744360166238085</v>
      </c>
      <c r="L120" s="24">
        <v>1.755458712749741</v>
      </c>
      <c r="M120" s="24">
        <v>1.7665572592613961</v>
      </c>
      <c r="N120" s="24">
        <v>1.7776558057730509</v>
      </c>
      <c r="O120" s="24">
        <v>1.788754352284706</v>
      </c>
      <c r="P120" s="24">
        <v>1.799852898796362</v>
      </c>
      <c r="Q120" s="24">
        <v>1.8109514453080171</v>
      </c>
      <c r="R120" s="25">
        <v>1.822049991819672</v>
      </c>
    </row>
    <row r="121" spans="1:18" x14ac:dyDescent="0.25">
      <c r="A121" s="23">
        <v>11</v>
      </c>
      <c r="B121" s="24">
        <v>1.511558271785856</v>
      </c>
      <c r="C121" s="24">
        <v>1.5210301761303451</v>
      </c>
      <c r="D121" s="24">
        <v>1.530502080474833</v>
      </c>
      <c r="E121" s="24">
        <v>1.5399739848193219</v>
      </c>
      <c r="F121" s="24">
        <v>1.549445889163811</v>
      </c>
      <c r="G121" s="24">
        <v>1.5589177935083001</v>
      </c>
      <c r="H121" s="24">
        <v>1.568389697852788</v>
      </c>
      <c r="I121" s="24">
        <v>1.5778616021972769</v>
      </c>
      <c r="J121" s="24">
        <v>1.587333506541766</v>
      </c>
      <c r="K121" s="24">
        <v>1.5968054108862539</v>
      </c>
      <c r="L121" s="24">
        <v>1.606277315230743</v>
      </c>
      <c r="M121" s="24">
        <v>1.615749219575231</v>
      </c>
      <c r="N121" s="24">
        <v>1.6252211239197201</v>
      </c>
      <c r="O121" s="24">
        <v>1.6346930282642089</v>
      </c>
      <c r="P121" s="24">
        <v>1.644164932608698</v>
      </c>
      <c r="Q121" s="24">
        <v>1.653636836953186</v>
      </c>
      <c r="R121" s="25">
        <v>1.6631087412976751</v>
      </c>
    </row>
    <row r="122" spans="1:18" x14ac:dyDescent="0.25">
      <c r="A122" s="23">
        <v>11.5</v>
      </c>
      <c r="B122" s="24">
        <v>1.3983305310758121</v>
      </c>
      <c r="C122" s="24">
        <v>1.406403064025989</v>
      </c>
      <c r="D122" s="24">
        <v>1.414475596976166</v>
      </c>
      <c r="E122" s="24">
        <v>1.4225481299263429</v>
      </c>
      <c r="F122" s="24">
        <v>1.4306206628765199</v>
      </c>
      <c r="G122" s="24">
        <v>1.4386931958266971</v>
      </c>
      <c r="H122" s="24">
        <v>1.446765728776874</v>
      </c>
      <c r="I122" s="24">
        <v>1.454838261727051</v>
      </c>
      <c r="J122" s="24">
        <v>1.462910794677228</v>
      </c>
      <c r="K122" s="24">
        <v>1.4709833276274049</v>
      </c>
      <c r="L122" s="24">
        <v>1.4790558605775821</v>
      </c>
      <c r="M122" s="24">
        <v>1.4871283935277591</v>
      </c>
      <c r="N122" s="24">
        <v>1.495200926477936</v>
      </c>
      <c r="O122" s="24">
        <v>1.503273459428113</v>
      </c>
      <c r="P122" s="24">
        <v>1.5113459923782899</v>
      </c>
      <c r="Q122" s="24">
        <v>1.5194185253284671</v>
      </c>
      <c r="R122" s="25">
        <v>1.5274910582786441</v>
      </c>
    </row>
    <row r="123" spans="1:18" x14ac:dyDescent="0.25">
      <c r="A123" s="23">
        <v>12</v>
      </c>
      <c r="B123" s="24">
        <v>1.3023566212308131</v>
      </c>
      <c r="C123" s="24">
        <v>1.309243279573151</v>
      </c>
      <c r="D123" s="24">
        <v>1.3161299379154889</v>
      </c>
      <c r="E123" s="24">
        <v>1.3230165962578271</v>
      </c>
      <c r="F123" s="24">
        <v>1.329903254600165</v>
      </c>
      <c r="G123" s="24">
        <v>1.336789912942504</v>
      </c>
      <c r="H123" s="24">
        <v>1.343676571284842</v>
      </c>
      <c r="I123" s="24">
        <v>1.3505632296271799</v>
      </c>
      <c r="J123" s="24">
        <v>1.357449887969518</v>
      </c>
      <c r="K123" s="24">
        <v>1.3643365463118571</v>
      </c>
      <c r="L123" s="24">
        <v>1.371223204654195</v>
      </c>
      <c r="M123" s="24">
        <v>1.3781098629965329</v>
      </c>
      <c r="N123" s="24">
        <v>1.3849965213388711</v>
      </c>
      <c r="O123" s="24">
        <v>1.391883179681209</v>
      </c>
      <c r="P123" s="24">
        <v>1.398769838023548</v>
      </c>
      <c r="Q123" s="24">
        <v>1.405656496365886</v>
      </c>
      <c r="R123" s="25">
        <v>1.4125431547082239</v>
      </c>
    </row>
    <row r="124" spans="1:18" x14ac:dyDescent="0.25">
      <c r="A124" s="23">
        <v>12.5</v>
      </c>
      <c r="B124" s="24">
        <v>1.221363834489068</v>
      </c>
      <c r="C124" s="24">
        <v>1.227264341023659</v>
      </c>
      <c r="D124" s="24">
        <v>1.23316484755825</v>
      </c>
      <c r="E124" s="24">
        <v>1.2390653540928409</v>
      </c>
      <c r="F124" s="24">
        <v>1.244965860627431</v>
      </c>
      <c r="G124" s="24">
        <v>1.2508663671620219</v>
      </c>
      <c r="H124" s="24">
        <v>1.2567668736966131</v>
      </c>
      <c r="I124" s="24">
        <v>1.262667380231203</v>
      </c>
      <c r="J124" s="24">
        <v>1.2685678867657939</v>
      </c>
      <c r="K124" s="24">
        <v>1.2744683933003851</v>
      </c>
      <c r="L124" s="24">
        <v>1.280368899834976</v>
      </c>
      <c r="M124" s="24">
        <v>1.2862694063695661</v>
      </c>
      <c r="N124" s="24">
        <v>1.2921699129041571</v>
      </c>
      <c r="O124" s="24">
        <v>1.298070419438748</v>
      </c>
      <c r="P124" s="24">
        <v>1.3039709259733381</v>
      </c>
      <c r="Q124" s="24">
        <v>1.309871432507929</v>
      </c>
      <c r="R124" s="25">
        <v>1.31577193904252</v>
      </c>
    </row>
    <row r="125" spans="1:18" x14ac:dyDescent="0.25">
      <c r="A125" s="23">
        <v>13</v>
      </c>
      <c r="B125" s="24">
        <v>1.153240159599219</v>
      </c>
      <c r="C125" s="24">
        <v>1.158340463139772</v>
      </c>
      <c r="D125" s="24">
        <v>1.1634407666803239</v>
      </c>
      <c r="E125" s="24">
        <v>1.1685410702208761</v>
      </c>
      <c r="F125" s="24">
        <v>1.173641373761428</v>
      </c>
      <c r="G125" s="24">
        <v>1.1787416773019801</v>
      </c>
      <c r="H125" s="24">
        <v>1.183841980842532</v>
      </c>
      <c r="I125" s="24">
        <v>1.1889422843830839</v>
      </c>
      <c r="J125" s="24">
        <v>1.194042587923636</v>
      </c>
      <c r="K125" s="24">
        <v>1.199142891464188</v>
      </c>
      <c r="L125" s="24">
        <v>1.2042431950047401</v>
      </c>
      <c r="M125" s="24">
        <v>1.209343498545292</v>
      </c>
      <c r="N125" s="24">
        <v>1.214443802085845</v>
      </c>
      <c r="O125" s="24">
        <v>1.219544105626396</v>
      </c>
      <c r="P125" s="24">
        <v>1.2246444091669491</v>
      </c>
      <c r="Q125" s="24">
        <v>1.229744712707501</v>
      </c>
      <c r="R125" s="25">
        <v>1.2348450162480531</v>
      </c>
    </row>
    <row r="126" spans="1:18" x14ac:dyDescent="0.25">
      <c r="A126" s="23">
        <v>13.5</v>
      </c>
      <c r="B126" s="24">
        <v>1.0960342818203339</v>
      </c>
      <c r="C126" s="24">
        <v>1.1005065571941739</v>
      </c>
      <c r="D126" s="24">
        <v>1.104978832568015</v>
      </c>
      <c r="E126" s="24">
        <v>1.109451107941855</v>
      </c>
      <c r="F126" s="24">
        <v>1.113923383315695</v>
      </c>
      <c r="G126" s="24">
        <v>1.1183956586895349</v>
      </c>
      <c r="H126" s="24">
        <v>1.122867934063376</v>
      </c>
      <c r="I126" s="24">
        <v>1.127340209437216</v>
      </c>
      <c r="J126" s="24">
        <v>1.131812484811056</v>
      </c>
      <c r="K126" s="24">
        <v>1.136284760184896</v>
      </c>
      <c r="L126" s="24">
        <v>1.140757035558736</v>
      </c>
      <c r="M126" s="24">
        <v>1.1452293109325771</v>
      </c>
      <c r="N126" s="24">
        <v>1.1497015863064171</v>
      </c>
      <c r="O126" s="24">
        <v>1.154173861680257</v>
      </c>
      <c r="P126" s="24">
        <v>1.158646137054097</v>
      </c>
      <c r="Q126" s="24">
        <v>1.163118412427937</v>
      </c>
      <c r="R126" s="25">
        <v>1.1675906878017781</v>
      </c>
    </row>
    <row r="127" spans="1:18" x14ac:dyDescent="0.25">
      <c r="A127" s="23">
        <v>14</v>
      </c>
      <c r="B127" s="24">
        <v>1.047955582921918</v>
      </c>
      <c r="C127" s="24">
        <v>1.0519582309699911</v>
      </c>
      <c r="D127" s="24">
        <v>1.055960879018065</v>
      </c>
      <c r="E127" s="24">
        <v>1.0599635270661381</v>
      </c>
      <c r="F127" s="24">
        <v>1.063966175114212</v>
      </c>
      <c r="G127" s="24">
        <v>1.067968823162285</v>
      </c>
      <c r="H127" s="24">
        <v>1.071971471210359</v>
      </c>
      <c r="I127" s="24">
        <v>1.075974119258432</v>
      </c>
      <c r="J127" s="24">
        <v>1.079976767306505</v>
      </c>
      <c r="K127" s="24">
        <v>1.083979415354579</v>
      </c>
      <c r="L127" s="24">
        <v>1.087982063402652</v>
      </c>
      <c r="M127" s="24">
        <v>1.091984711450726</v>
      </c>
      <c r="N127" s="24">
        <v>1.095987359498799</v>
      </c>
      <c r="O127" s="24">
        <v>1.0999900075468729</v>
      </c>
      <c r="P127" s="24">
        <v>1.103992655594946</v>
      </c>
      <c r="Q127" s="24">
        <v>1.1079953036430199</v>
      </c>
      <c r="R127" s="25">
        <v>1.1119979516910929</v>
      </c>
    </row>
    <row r="128" spans="1:18" x14ac:dyDescent="0.25">
      <c r="A128" s="23">
        <v>14.5</v>
      </c>
      <c r="B128" s="24">
        <v>1.0073741411839141</v>
      </c>
      <c r="C128" s="24">
        <v>1.0110517887607831</v>
      </c>
      <c r="D128" s="24">
        <v>1.0147294363376529</v>
      </c>
      <c r="E128" s="24">
        <v>1.0184070839145229</v>
      </c>
      <c r="F128" s="24">
        <v>1.022084731491393</v>
      </c>
      <c r="G128" s="24">
        <v>1.025762379068262</v>
      </c>
      <c r="H128" s="24">
        <v>1.029440026645132</v>
      </c>
      <c r="I128" s="24">
        <v>1.0331176742220021</v>
      </c>
      <c r="J128" s="24">
        <v>1.0367953217988719</v>
      </c>
      <c r="K128" s="24">
        <v>1.0404729693757411</v>
      </c>
      <c r="L128" s="24">
        <v>1.0441506169526109</v>
      </c>
      <c r="M128" s="24">
        <v>1.047828264529481</v>
      </c>
      <c r="N128" s="24">
        <v>1.051505912106351</v>
      </c>
      <c r="O128" s="24">
        <v>1.05518355968322</v>
      </c>
      <c r="P128" s="24">
        <v>1.05886120726009</v>
      </c>
      <c r="Q128" s="24">
        <v>1.0625388548369601</v>
      </c>
      <c r="R128" s="25">
        <v>1.066216502413829</v>
      </c>
    </row>
    <row r="129" spans="1:18" x14ac:dyDescent="0.25">
      <c r="A129" s="23">
        <v>15</v>
      </c>
      <c r="B129" s="24">
        <v>0.97282073139670366</v>
      </c>
      <c r="C129" s="24">
        <v>0.97630423137055011</v>
      </c>
      <c r="D129" s="24">
        <v>0.97978773134439656</v>
      </c>
      <c r="E129" s="24">
        <v>0.98327123131824301</v>
      </c>
      <c r="F129" s="24">
        <v>0.98675473129208946</v>
      </c>
      <c r="G129" s="24">
        <v>0.99023823126593591</v>
      </c>
      <c r="H129" s="24">
        <v>0.99372173123978236</v>
      </c>
      <c r="I129" s="24">
        <v>0.99720523121362881</v>
      </c>
      <c r="J129" s="24">
        <v>1.000688731187475</v>
      </c>
      <c r="K129" s="24">
        <v>1.0041722311613219</v>
      </c>
      <c r="L129" s="24">
        <v>1.0076557311351679</v>
      </c>
      <c r="M129" s="24">
        <v>1.011139231109015</v>
      </c>
      <c r="N129" s="24">
        <v>1.0146227310828611</v>
      </c>
      <c r="O129" s="24">
        <v>1.0181062310567079</v>
      </c>
      <c r="P129" s="24">
        <v>1.0215897310305539</v>
      </c>
      <c r="Q129" s="24">
        <v>1.0250732310044</v>
      </c>
      <c r="R129" s="25">
        <v>1.0285567309782471</v>
      </c>
    </row>
    <row r="130" spans="1:18" x14ac:dyDescent="0.25">
      <c r="A130" s="23">
        <v>15.5</v>
      </c>
      <c r="B130" s="24">
        <v>0.94298682486111041</v>
      </c>
      <c r="C130" s="24">
        <v>0.94639325611373226</v>
      </c>
      <c r="D130" s="24">
        <v>0.94979968736635401</v>
      </c>
      <c r="E130" s="24">
        <v>0.95320611861897586</v>
      </c>
      <c r="F130" s="24">
        <v>0.95661254987159761</v>
      </c>
      <c r="G130" s="24">
        <v>0.96001898112421946</v>
      </c>
      <c r="H130" s="24">
        <v>0.96342541237684132</v>
      </c>
      <c r="I130" s="24">
        <v>0.96683184362946306</v>
      </c>
      <c r="J130" s="24">
        <v>0.97023827488208492</v>
      </c>
      <c r="K130" s="24">
        <v>0.97364470613470666</v>
      </c>
      <c r="L130" s="24">
        <v>0.97705113738732852</v>
      </c>
      <c r="M130" s="24">
        <v>0.98045756863995037</v>
      </c>
      <c r="N130" s="24">
        <v>0.98386399989257212</v>
      </c>
      <c r="O130" s="24">
        <v>0.98727043114519397</v>
      </c>
      <c r="P130" s="24">
        <v>0.99067686239781572</v>
      </c>
      <c r="Q130" s="24">
        <v>0.99408329365043757</v>
      </c>
      <c r="R130" s="25">
        <v>0.99748972490305943</v>
      </c>
    </row>
    <row r="131" spans="1:18" x14ac:dyDescent="0.25">
      <c r="A131" s="23">
        <v>16</v>
      </c>
      <c r="B131" s="24">
        <v>0.91672458938835799</v>
      </c>
      <c r="C131" s="24">
        <v>0.92015725681517258</v>
      </c>
      <c r="D131" s="24">
        <v>0.92358992424198727</v>
      </c>
      <c r="E131" s="24">
        <v>0.92702259166880185</v>
      </c>
      <c r="F131" s="24">
        <v>0.93045525909561655</v>
      </c>
      <c r="G131" s="24">
        <v>0.93388792652243113</v>
      </c>
      <c r="H131" s="24">
        <v>0.93732059394924572</v>
      </c>
      <c r="I131" s="24">
        <v>0.94075326137606041</v>
      </c>
      <c r="J131" s="24">
        <v>0.944185928802875</v>
      </c>
      <c r="K131" s="24">
        <v>0.94761859622968969</v>
      </c>
      <c r="L131" s="24">
        <v>0.95105126365650428</v>
      </c>
      <c r="M131" s="24">
        <v>0.95448393108331886</v>
      </c>
      <c r="N131" s="24">
        <v>0.95791659851013355</v>
      </c>
      <c r="O131" s="24">
        <v>0.96134926593694814</v>
      </c>
      <c r="P131" s="24">
        <v>0.96478193336376283</v>
      </c>
      <c r="Q131" s="24">
        <v>0.96821460079057742</v>
      </c>
      <c r="R131" s="25">
        <v>0.971647268217392</v>
      </c>
    </row>
    <row r="132" spans="1:18" x14ac:dyDescent="0.25">
      <c r="A132" s="23">
        <v>16.5</v>
      </c>
      <c r="B132" s="24">
        <v>0.89304688930014997</v>
      </c>
      <c r="C132" s="24">
        <v>0.89659532381019202</v>
      </c>
      <c r="D132" s="24">
        <v>0.90014375832023397</v>
      </c>
      <c r="E132" s="24">
        <v>0.90369219283027602</v>
      </c>
      <c r="F132" s="24">
        <v>0.90724062734031796</v>
      </c>
      <c r="G132" s="24">
        <v>0.91078906185036002</v>
      </c>
      <c r="H132" s="24">
        <v>0.91433749636040207</v>
      </c>
      <c r="I132" s="24">
        <v>0.91788593087044401</v>
      </c>
      <c r="J132" s="24">
        <v>0.92143436538048606</v>
      </c>
      <c r="K132" s="24">
        <v>0.92498279989052801</v>
      </c>
      <c r="L132" s="24">
        <v>0.92853123440057006</v>
      </c>
      <c r="M132" s="24">
        <v>0.93207966891061211</v>
      </c>
      <c r="N132" s="24">
        <v>0.93562810342065406</v>
      </c>
      <c r="O132" s="24">
        <v>0.93917653793069611</v>
      </c>
      <c r="P132" s="24">
        <v>0.94272497244073805</v>
      </c>
      <c r="Q132" s="24">
        <v>0.9462734069507801</v>
      </c>
      <c r="R132" s="25">
        <v>0.94982184146082216</v>
      </c>
    </row>
    <row r="133" spans="1:18" x14ac:dyDescent="0.25">
      <c r="A133" s="23">
        <v>17</v>
      </c>
      <c r="B133" s="24">
        <v>0.87112728542860296</v>
      </c>
      <c r="C133" s="24">
        <v>0.87486724394452509</v>
      </c>
      <c r="D133" s="24">
        <v>0.87860720246044721</v>
      </c>
      <c r="E133" s="24">
        <v>0.88234716097636934</v>
      </c>
      <c r="F133" s="24">
        <v>0.88608711949229146</v>
      </c>
      <c r="G133" s="24">
        <v>0.88982707800821359</v>
      </c>
      <c r="H133" s="24">
        <v>0.89356703652413572</v>
      </c>
      <c r="I133" s="24">
        <v>0.89730699504005784</v>
      </c>
      <c r="J133" s="24">
        <v>0.90104695355597997</v>
      </c>
      <c r="K133" s="24">
        <v>0.90478691207190209</v>
      </c>
      <c r="L133" s="24">
        <v>0.90852687058782422</v>
      </c>
      <c r="M133" s="24">
        <v>0.91226682910374635</v>
      </c>
      <c r="N133" s="24">
        <v>0.91600678761966847</v>
      </c>
      <c r="O133" s="24">
        <v>0.9197467461355906</v>
      </c>
      <c r="P133" s="24">
        <v>0.92348670465151272</v>
      </c>
      <c r="Q133" s="24">
        <v>0.92722666316743485</v>
      </c>
      <c r="R133" s="25">
        <v>0.93096662168335698</v>
      </c>
    </row>
    <row r="134" spans="1:18" x14ac:dyDescent="0.25">
      <c r="A134" s="23">
        <v>17.5</v>
      </c>
      <c r="B134" s="24">
        <v>0.8503000351162644</v>
      </c>
      <c r="C134" s="24">
        <v>0.85429350057433762</v>
      </c>
      <c r="D134" s="24">
        <v>0.85828696603241084</v>
      </c>
      <c r="E134" s="24">
        <v>0.86228043149048417</v>
      </c>
      <c r="F134" s="24">
        <v>0.86627389694855739</v>
      </c>
      <c r="G134" s="24">
        <v>0.87026736240663061</v>
      </c>
      <c r="H134" s="24">
        <v>0.87426082786470383</v>
      </c>
      <c r="I134" s="24">
        <v>0.87825429332277705</v>
      </c>
      <c r="J134" s="24">
        <v>0.88224775878085038</v>
      </c>
      <c r="K134" s="24">
        <v>0.8862412242389236</v>
      </c>
      <c r="L134" s="24">
        <v>0.89023468969699682</v>
      </c>
      <c r="M134" s="24">
        <v>0.89422815515507004</v>
      </c>
      <c r="N134" s="24">
        <v>0.89822162061314326</v>
      </c>
      <c r="O134" s="24">
        <v>0.90221508607121659</v>
      </c>
      <c r="P134" s="24">
        <v>0.90620855152928981</v>
      </c>
      <c r="Q134" s="24">
        <v>0.91020201698736303</v>
      </c>
      <c r="R134" s="25">
        <v>0.91419548244543625</v>
      </c>
    </row>
    <row r="135" spans="1:18" x14ac:dyDescent="0.25">
      <c r="A135" s="23">
        <v>18</v>
      </c>
      <c r="B135" s="24">
        <v>0.83006009221613297</v>
      </c>
      <c r="C135" s="24">
        <v>0.83435527356624539</v>
      </c>
      <c r="D135" s="24">
        <v>0.83865045491635792</v>
      </c>
      <c r="E135" s="24">
        <v>0.84294563626647034</v>
      </c>
      <c r="F135" s="24">
        <v>0.84724081761658288</v>
      </c>
      <c r="G135" s="24">
        <v>0.8515359989666953</v>
      </c>
      <c r="H135" s="24">
        <v>0.85583118031680772</v>
      </c>
      <c r="I135" s="24">
        <v>0.86012636166692025</v>
      </c>
      <c r="J135" s="24">
        <v>0.86442154301703267</v>
      </c>
      <c r="K135" s="24">
        <v>0.8687167243671452</v>
      </c>
      <c r="L135" s="24">
        <v>0.87301190571725762</v>
      </c>
      <c r="M135" s="24">
        <v>0.87730708706737004</v>
      </c>
      <c r="N135" s="24">
        <v>0.88160226841748257</v>
      </c>
      <c r="O135" s="24">
        <v>0.88589744976759499</v>
      </c>
      <c r="P135" s="24">
        <v>0.89019263111770752</v>
      </c>
      <c r="Q135" s="24">
        <v>0.89448781246781994</v>
      </c>
      <c r="R135" s="25">
        <v>0.89878299381793236</v>
      </c>
    </row>
    <row r="136" spans="1:18" x14ac:dyDescent="0.25">
      <c r="A136" s="23">
        <v>18.5</v>
      </c>
      <c r="B136" s="24">
        <v>0.81006310709161511</v>
      </c>
      <c r="C136" s="24">
        <v>0.81469443929727414</v>
      </c>
      <c r="D136" s="24">
        <v>0.81932577150293306</v>
      </c>
      <c r="E136" s="24">
        <v>0.8239571037085921</v>
      </c>
      <c r="F136" s="24">
        <v>0.82858843591425102</v>
      </c>
      <c r="G136" s="24">
        <v>0.83321976811991005</v>
      </c>
      <c r="H136" s="24">
        <v>0.83785110032556909</v>
      </c>
      <c r="I136" s="24">
        <v>0.84248243253122801</v>
      </c>
      <c r="J136" s="24">
        <v>0.84711376473688704</v>
      </c>
      <c r="K136" s="24">
        <v>0.85174509694254597</v>
      </c>
      <c r="L136" s="24">
        <v>0.856376429148205</v>
      </c>
      <c r="M136" s="24">
        <v>0.86100776135386403</v>
      </c>
      <c r="N136" s="24">
        <v>0.86563909355952295</v>
      </c>
      <c r="O136" s="24">
        <v>0.87027042576518199</v>
      </c>
      <c r="P136" s="24">
        <v>0.87490175797084091</v>
      </c>
      <c r="Q136" s="24">
        <v>0.87953309017649994</v>
      </c>
      <c r="R136" s="25">
        <v>0.88416442238215898</v>
      </c>
    </row>
    <row r="137" spans="1:18" x14ac:dyDescent="0.25">
      <c r="A137" s="23">
        <v>19</v>
      </c>
      <c r="B137" s="24">
        <v>0.79012542661661023</v>
      </c>
      <c r="C137" s="24">
        <v>0.79511357065493937</v>
      </c>
      <c r="D137" s="24">
        <v>0.80010171469326852</v>
      </c>
      <c r="E137" s="24">
        <v>0.80508985873159777</v>
      </c>
      <c r="F137" s="24">
        <v>0.81007800276992692</v>
      </c>
      <c r="G137" s="24">
        <v>0.81506614680825606</v>
      </c>
      <c r="H137" s="24">
        <v>0.82005429084658521</v>
      </c>
      <c r="I137" s="24">
        <v>0.82504243488491436</v>
      </c>
      <c r="J137" s="24">
        <v>0.83003057892324361</v>
      </c>
      <c r="K137" s="24">
        <v>0.83501872296157276</v>
      </c>
      <c r="L137" s="24">
        <v>0.8400068669999019</v>
      </c>
      <c r="M137" s="24">
        <v>0.84499501103823105</v>
      </c>
      <c r="N137" s="24">
        <v>0.84998315507656019</v>
      </c>
      <c r="O137" s="24">
        <v>0.85497129911488945</v>
      </c>
      <c r="P137" s="24">
        <v>0.85995944315321859</v>
      </c>
      <c r="Q137" s="24">
        <v>0.86494758719154774</v>
      </c>
      <c r="R137" s="25">
        <v>0.86993573122987689</v>
      </c>
    </row>
    <row r="138" spans="1:18" x14ac:dyDescent="0.25">
      <c r="A138" s="23">
        <v>19.5</v>
      </c>
      <c r="B138" s="24">
        <v>0.77022409417536863</v>
      </c>
      <c r="C138" s="24">
        <v>0.77557593703711136</v>
      </c>
      <c r="D138" s="24">
        <v>0.78092777989885409</v>
      </c>
      <c r="E138" s="24">
        <v>0.78627962276059682</v>
      </c>
      <c r="F138" s="24">
        <v>0.79163146562233955</v>
      </c>
      <c r="G138" s="24">
        <v>0.79698330848408228</v>
      </c>
      <c r="H138" s="24">
        <v>0.802335151345825</v>
      </c>
      <c r="I138" s="24">
        <v>0.80768699420756773</v>
      </c>
      <c r="J138" s="24">
        <v>0.81303883706931046</v>
      </c>
      <c r="K138" s="24">
        <v>0.81839067993105319</v>
      </c>
      <c r="L138" s="24">
        <v>0.82374252279279592</v>
      </c>
      <c r="M138" s="24">
        <v>0.82909436565453865</v>
      </c>
      <c r="N138" s="24">
        <v>0.83444620851628137</v>
      </c>
      <c r="O138" s="24">
        <v>0.8397980513780241</v>
      </c>
      <c r="P138" s="24">
        <v>0.84514989423976683</v>
      </c>
      <c r="Q138" s="24">
        <v>0.85050173710150956</v>
      </c>
      <c r="R138" s="25">
        <v>0.85585357996325229</v>
      </c>
    </row>
    <row r="139" spans="1:18" x14ac:dyDescent="0.25">
      <c r="A139" s="23">
        <v>20</v>
      </c>
      <c r="B139" s="24">
        <v>0.75049684966265318</v>
      </c>
      <c r="C139" s="24">
        <v>0.7562055043521696</v>
      </c>
      <c r="D139" s="24">
        <v>0.76191415904168591</v>
      </c>
      <c r="E139" s="24">
        <v>0.76762281373120234</v>
      </c>
      <c r="F139" s="24">
        <v>0.77333146842071865</v>
      </c>
      <c r="G139" s="24">
        <v>0.77904012311023507</v>
      </c>
      <c r="H139" s="24">
        <v>0.7847487777997515</v>
      </c>
      <c r="I139" s="24">
        <v>0.79045743248926781</v>
      </c>
      <c r="J139" s="24">
        <v>0.79616608717878423</v>
      </c>
      <c r="K139" s="24">
        <v>0.80187474186830054</v>
      </c>
      <c r="L139" s="24">
        <v>0.80758339655781697</v>
      </c>
      <c r="M139" s="24">
        <v>0.81329205124733339</v>
      </c>
      <c r="N139" s="24">
        <v>0.8190007059368497</v>
      </c>
      <c r="O139" s="24">
        <v>0.82470936062636613</v>
      </c>
      <c r="P139" s="24">
        <v>0.83041801531588244</v>
      </c>
      <c r="Q139" s="24">
        <v>0.83612667000539886</v>
      </c>
      <c r="R139" s="25">
        <v>0.84183532469491529</v>
      </c>
    </row>
    <row r="140" spans="1:18" x14ac:dyDescent="0.25">
      <c r="A140" s="26">
        <v>20.5</v>
      </c>
      <c r="B140" s="27">
        <v>0.73124212948360423</v>
      </c>
      <c r="C140" s="27">
        <v>0.73728693501887332</v>
      </c>
      <c r="D140" s="27">
        <v>0.74333174055414231</v>
      </c>
      <c r="E140" s="27">
        <v>0.7493765460894114</v>
      </c>
      <c r="F140" s="27">
        <v>0.75542135162468038</v>
      </c>
      <c r="G140" s="27">
        <v>0.76146615715994947</v>
      </c>
      <c r="H140" s="27">
        <v>0.76751096269521857</v>
      </c>
      <c r="I140" s="27">
        <v>0.77355576823048755</v>
      </c>
      <c r="J140" s="27">
        <v>0.77960057376575664</v>
      </c>
      <c r="K140" s="27">
        <v>0.78564537930102563</v>
      </c>
      <c r="L140" s="27">
        <v>0.79169018483629472</v>
      </c>
      <c r="M140" s="27">
        <v>0.79773499037156381</v>
      </c>
      <c r="N140" s="27">
        <v>0.80377979590683279</v>
      </c>
      <c r="O140" s="27">
        <v>0.80982460144210189</v>
      </c>
      <c r="P140" s="27">
        <v>0.81586940697737087</v>
      </c>
      <c r="Q140" s="27">
        <v>0.82191421251263996</v>
      </c>
      <c r="R140" s="28">
        <v>0.82795901804790906</v>
      </c>
    </row>
    <row r="144" spans="1:18" ht="28.9" customHeight="1" x14ac:dyDescent="0.5">
      <c r="A144" s="1" t="s">
        <v>16</v>
      </c>
      <c r="B144" s="1"/>
    </row>
    <row r="145" spans="1:34" x14ac:dyDescent="0.25">
      <c r="A145" s="17" t="s">
        <v>11</v>
      </c>
      <c r="B145" s="18" t="s">
        <v>17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9"/>
    </row>
    <row r="146" spans="1:34" x14ac:dyDescent="0.25">
      <c r="A146" s="20" t="s">
        <v>13</v>
      </c>
      <c r="B146" s="21">
        <v>128</v>
      </c>
      <c r="C146" s="21">
        <v>144</v>
      </c>
      <c r="D146" s="21">
        <v>160</v>
      </c>
      <c r="E146" s="21">
        <v>176</v>
      </c>
      <c r="F146" s="21">
        <v>192</v>
      </c>
      <c r="G146" s="21">
        <v>208</v>
      </c>
      <c r="H146" s="21">
        <v>224</v>
      </c>
      <c r="I146" s="21">
        <v>240</v>
      </c>
      <c r="J146" s="21">
        <v>256</v>
      </c>
      <c r="K146" s="21">
        <v>272</v>
      </c>
      <c r="L146" s="21">
        <v>288</v>
      </c>
      <c r="M146" s="21">
        <v>304</v>
      </c>
      <c r="N146" s="21">
        <v>320</v>
      </c>
      <c r="O146" s="21">
        <v>336</v>
      </c>
      <c r="P146" s="21">
        <v>352</v>
      </c>
      <c r="Q146" s="21">
        <v>368</v>
      </c>
      <c r="R146" s="21">
        <v>384</v>
      </c>
      <c r="S146" s="21">
        <v>400</v>
      </c>
      <c r="T146" s="21">
        <v>416</v>
      </c>
      <c r="U146" s="21">
        <v>432</v>
      </c>
      <c r="V146" s="21">
        <v>448</v>
      </c>
      <c r="W146" s="21">
        <v>464</v>
      </c>
      <c r="X146" s="21">
        <v>480</v>
      </c>
      <c r="Y146" s="21">
        <v>496</v>
      </c>
      <c r="Z146" s="21">
        <v>512</v>
      </c>
      <c r="AA146" s="21">
        <v>528</v>
      </c>
      <c r="AB146" s="21">
        <v>544</v>
      </c>
      <c r="AC146" s="21">
        <v>560</v>
      </c>
      <c r="AD146" s="21">
        <v>576</v>
      </c>
      <c r="AE146" s="21">
        <v>592</v>
      </c>
      <c r="AF146" s="21">
        <v>608</v>
      </c>
      <c r="AG146" s="21">
        <v>624</v>
      </c>
      <c r="AH146" s="22">
        <v>640</v>
      </c>
    </row>
    <row r="147" spans="1:34" x14ac:dyDescent="0.25">
      <c r="A147" s="23">
        <v>4</v>
      </c>
      <c r="B147" s="24">
        <v>4.3108539647925106</v>
      </c>
      <c r="C147" s="24">
        <v>4.4180880806291656</v>
      </c>
      <c r="D147" s="24">
        <v>4.5253221964658223</v>
      </c>
      <c r="E147" s="24">
        <v>4.6325563123024791</v>
      </c>
      <c r="F147" s="24">
        <v>4.739790428139135</v>
      </c>
      <c r="G147" s="24">
        <v>4.8574346238701231</v>
      </c>
      <c r="H147" s="24">
        <v>4.9854888994954436</v>
      </c>
      <c r="I147" s="24">
        <v>5.1135431751207641</v>
      </c>
      <c r="J147" s="24">
        <v>5.2415974507460836</v>
      </c>
      <c r="K147" s="24">
        <v>5.3696517263714041</v>
      </c>
      <c r="L147" s="24">
        <v>5.4977060019967254</v>
      </c>
      <c r="M147" s="24">
        <v>5.6325397573270743</v>
      </c>
      <c r="N147" s="24">
        <v>5.787711951772514</v>
      </c>
      <c r="O147" s="24">
        <v>5.9428841462179536</v>
      </c>
      <c r="P147" s="24">
        <v>6.0980563406633932</v>
      </c>
      <c r="Q147" s="24">
        <v>6.2532285351088319</v>
      </c>
      <c r="R147" s="24">
        <v>6.4084007295542724</v>
      </c>
      <c r="S147" s="24">
        <v>6.5635729239997112</v>
      </c>
      <c r="T147" s="24">
        <v>6.7529927602187669</v>
      </c>
      <c r="U147" s="24">
        <v>6.9424125964378227</v>
      </c>
      <c r="V147" s="24">
        <v>7.1318324326568776</v>
      </c>
      <c r="W147" s="24">
        <v>7.3212522688759343</v>
      </c>
      <c r="X147" s="24">
        <v>7.5106721050949901</v>
      </c>
      <c r="Y147" s="24">
        <v>7.7000919413140458</v>
      </c>
      <c r="Z147" s="24">
        <v>7.9211687740199661</v>
      </c>
      <c r="AA147" s="24">
        <v>8.1527979388881739</v>
      </c>
      <c r="AB147" s="24">
        <v>8.3844271037563818</v>
      </c>
      <c r="AC147" s="24">
        <v>8.6160562686245914</v>
      </c>
      <c r="AD147" s="24">
        <v>8.8476854334927992</v>
      </c>
      <c r="AE147" s="24">
        <v>9.0793145983610071</v>
      </c>
      <c r="AF147" s="24">
        <v>9.3364452529525792</v>
      </c>
      <c r="AG147" s="24">
        <v>9.6190773972675157</v>
      </c>
      <c r="AH147" s="25">
        <v>9.9017095415824503</v>
      </c>
    </row>
    <row r="148" spans="1:34" x14ac:dyDescent="0.25">
      <c r="A148" s="23">
        <v>5</v>
      </c>
      <c r="B148" s="24">
        <v>3.4916178148072738</v>
      </c>
      <c r="C148" s="24">
        <v>3.5744230055764041</v>
      </c>
      <c r="D148" s="24">
        <v>3.6572281963455331</v>
      </c>
      <c r="E148" s="24">
        <v>3.740033387114662</v>
      </c>
      <c r="F148" s="24">
        <v>3.8228385778837919</v>
      </c>
      <c r="G148" s="24">
        <v>3.9143679846975332</v>
      </c>
      <c r="H148" s="24">
        <v>4.0146216075558856</v>
      </c>
      <c r="I148" s="24">
        <v>4.1148752304142384</v>
      </c>
      <c r="J148" s="24">
        <v>4.2151288532725912</v>
      </c>
      <c r="K148" s="24">
        <v>4.3153824761309432</v>
      </c>
      <c r="L148" s="24">
        <v>4.415636098989296</v>
      </c>
      <c r="M148" s="24">
        <v>4.5217015166804986</v>
      </c>
      <c r="N148" s="24">
        <v>4.6452023188702567</v>
      </c>
      <c r="O148" s="24">
        <v>4.7687031210600139</v>
      </c>
      <c r="P148" s="24">
        <v>4.8922039232497712</v>
      </c>
      <c r="Q148" s="24">
        <v>5.0157047254395284</v>
      </c>
      <c r="R148" s="24">
        <v>5.1392055276292847</v>
      </c>
      <c r="S148" s="24">
        <v>5.2627063298190411</v>
      </c>
      <c r="T148" s="24">
        <v>5.4160850225044257</v>
      </c>
      <c r="U148" s="24">
        <v>5.5694637151898103</v>
      </c>
      <c r="V148" s="24">
        <v>5.722842407875194</v>
      </c>
      <c r="W148" s="24">
        <v>5.8762211005605787</v>
      </c>
      <c r="X148" s="24">
        <v>6.0295997932459633</v>
      </c>
      <c r="Y148" s="24">
        <v>6.182978485931347</v>
      </c>
      <c r="Z148" s="24">
        <v>6.3643626028031477</v>
      </c>
      <c r="AA148" s="24">
        <v>6.5550818610704207</v>
      </c>
      <c r="AB148" s="24">
        <v>6.7458011193376928</v>
      </c>
      <c r="AC148" s="24">
        <v>6.9365203776049649</v>
      </c>
      <c r="AD148" s="24">
        <v>7.1272396358722379</v>
      </c>
      <c r="AE148" s="24">
        <v>7.31795889413951</v>
      </c>
      <c r="AF148" s="24">
        <v>7.5314957547018766</v>
      </c>
      <c r="AG148" s="24">
        <v>7.7678502175593396</v>
      </c>
      <c r="AH148" s="25">
        <v>8.0042046804168017</v>
      </c>
    </row>
    <row r="149" spans="1:34" x14ac:dyDescent="0.25">
      <c r="A149" s="23">
        <v>6</v>
      </c>
      <c r="B149" s="24">
        <v>2.8424457089492119</v>
      </c>
      <c r="C149" s="24">
        <v>2.9049504974880458</v>
      </c>
      <c r="D149" s="24">
        <v>2.9674552860268801</v>
      </c>
      <c r="E149" s="24">
        <v>3.029960074565714</v>
      </c>
      <c r="F149" s="24">
        <v>3.092464863104547</v>
      </c>
      <c r="G149" s="24">
        <v>3.1621573750655378</v>
      </c>
      <c r="H149" s="24">
        <v>3.239037610448686</v>
      </c>
      <c r="I149" s="24">
        <v>3.3159178458318341</v>
      </c>
      <c r="J149" s="24">
        <v>3.3927980812149809</v>
      </c>
      <c r="K149" s="24">
        <v>3.4696783165981291</v>
      </c>
      <c r="L149" s="24">
        <v>3.5465585519812768</v>
      </c>
      <c r="M149" s="24">
        <v>3.62835758293873</v>
      </c>
      <c r="N149" s="24">
        <v>3.724913000619098</v>
      </c>
      <c r="O149" s="24">
        <v>3.821468418299466</v>
      </c>
      <c r="P149" s="24">
        <v>3.9180238359798349</v>
      </c>
      <c r="Q149" s="24">
        <v>4.0145792536602034</v>
      </c>
      <c r="R149" s="24">
        <v>4.1111346713405714</v>
      </c>
      <c r="S149" s="24">
        <v>4.2076900890209394</v>
      </c>
      <c r="T149" s="24">
        <v>4.3300523883734758</v>
      </c>
      <c r="U149" s="24">
        <v>4.4524146877260122</v>
      </c>
      <c r="V149" s="24">
        <v>4.5747769870785477</v>
      </c>
      <c r="W149" s="24">
        <v>4.6971392864310841</v>
      </c>
      <c r="X149" s="24">
        <v>4.8195015857836214</v>
      </c>
      <c r="Y149" s="24">
        <v>4.9418638851361569</v>
      </c>
      <c r="Z149" s="24">
        <v>5.0888040932155594</v>
      </c>
      <c r="AA149" s="24">
        <v>5.243936937537252</v>
      </c>
      <c r="AB149" s="24">
        <v>5.3990697818589437</v>
      </c>
      <c r="AC149" s="24">
        <v>5.5542026261806354</v>
      </c>
      <c r="AD149" s="24">
        <v>5.709335470502328</v>
      </c>
      <c r="AE149" s="24">
        <v>5.8644683148240206</v>
      </c>
      <c r="AF149" s="24">
        <v>6.0398842452398034</v>
      </c>
      <c r="AG149" s="24">
        <v>6.2355832617496771</v>
      </c>
      <c r="AH149" s="25">
        <v>6.4312822782595509</v>
      </c>
    </row>
    <row r="150" spans="1:34" x14ac:dyDescent="0.25">
      <c r="A150" s="23">
        <v>7</v>
      </c>
      <c r="B150" s="24">
        <v>2.3350807729538778</v>
      </c>
      <c r="C150" s="24">
        <v>2.3810610680482678</v>
      </c>
      <c r="D150" s="24">
        <v>2.4270413631426582</v>
      </c>
      <c r="E150" s="24">
        <v>2.4730216582370481</v>
      </c>
      <c r="F150" s="24">
        <v>2.5190019533314381</v>
      </c>
      <c r="G150" s="24">
        <v>2.5707828504527961</v>
      </c>
      <c r="H150" s="24">
        <v>2.6283643496011209</v>
      </c>
      <c r="I150" s="24">
        <v>2.6859458487494461</v>
      </c>
      <c r="J150" s="24">
        <v>2.7435273478977709</v>
      </c>
      <c r="K150" s="24">
        <v>2.8011088470460961</v>
      </c>
      <c r="L150" s="24">
        <v>2.8586903461944209</v>
      </c>
      <c r="M150" s="24">
        <v>2.9203723272721378</v>
      </c>
      <c r="N150" s="24">
        <v>2.9943557541380308</v>
      </c>
      <c r="O150" s="24">
        <v>3.0683391810039229</v>
      </c>
      <c r="P150" s="24">
        <v>3.1423226078698159</v>
      </c>
      <c r="Q150" s="24">
        <v>3.216306034735708</v>
      </c>
      <c r="R150" s="24">
        <v>3.290289461601601</v>
      </c>
      <c r="S150" s="24">
        <v>3.3642728884674931</v>
      </c>
      <c r="T150" s="24">
        <v>3.4602909306366261</v>
      </c>
      <c r="U150" s="24">
        <v>3.5563089728057591</v>
      </c>
      <c r="V150" s="24">
        <v>3.6523270149748921</v>
      </c>
      <c r="W150" s="24">
        <v>3.748345057144026</v>
      </c>
      <c r="X150" s="24">
        <v>3.844363099313159</v>
      </c>
      <c r="Y150" s="24">
        <v>3.940381141482292</v>
      </c>
      <c r="Z150" s="24">
        <v>4.0577736337596404</v>
      </c>
      <c r="AA150" s="24">
        <v>4.1822909427397263</v>
      </c>
      <c r="AB150" s="24">
        <v>4.3068082517198123</v>
      </c>
      <c r="AC150" s="24">
        <v>4.4313255606998982</v>
      </c>
      <c r="AD150" s="24">
        <v>4.5558428696799842</v>
      </c>
      <c r="AE150" s="24">
        <v>4.6803601786600701</v>
      </c>
      <c r="AF150" s="24">
        <v>4.8227754287605098</v>
      </c>
      <c r="AG150" s="24">
        <v>4.9830886199813014</v>
      </c>
      <c r="AH150" s="25">
        <v>5.1434018112020929</v>
      </c>
    </row>
    <row r="151" spans="1:34" x14ac:dyDescent="0.25">
      <c r="A151" s="23">
        <v>8</v>
      </c>
      <c r="B151" s="24">
        <v>1.943837276723785</v>
      </c>
      <c r="C151" s="24">
        <v>1.9767163731082029</v>
      </c>
      <c r="D151" s="24">
        <v>2.0095954694926208</v>
      </c>
      <c r="E151" s="24">
        <v>2.042474565877038</v>
      </c>
      <c r="F151" s="24">
        <v>2.0753536622614561</v>
      </c>
      <c r="G151" s="24">
        <v>2.112795610504917</v>
      </c>
      <c r="H151" s="24">
        <v>2.154800410607423</v>
      </c>
      <c r="I151" s="24">
        <v>2.1968052107099281</v>
      </c>
      <c r="J151" s="24">
        <v>2.2388100108124331</v>
      </c>
      <c r="K151" s="24">
        <v>2.2808148109149382</v>
      </c>
      <c r="L151" s="24">
        <v>2.3228196110174428</v>
      </c>
      <c r="M151" s="24">
        <v>2.3681812650180589</v>
      </c>
      <c r="N151" s="24">
        <v>2.423613480713009</v>
      </c>
      <c r="O151" s="24">
        <v>2.479045696407959</v>
      </c>
      <c r="P151" s="24">
        <v>2.5344779121029091</v>
      </c>
      <c r="Q151" s="24">
        <v>2.5899101277978591</v>
      </c>
      <c r="R151" s="24">
        <v>2.6453423434928092</v>
      </c>
      <c r="S151" s="24">
        <v>2.7007745591877592</v>
      </c>
      <c r="T151" s="24">
        <v>2.7747678662715529</v>
      </c>
      <c r="U151" s="24">
        <v>2.8487611733553471</v>
      </c>
      <c r="V151" s="24">
        <v>2.9227544804391421</v>
      </c>
      <c r="W151" s="24">
        <v>2.9967477875229358</v>
      </c>
      <c r="X151" s="24">
        <v>3.0707410946067299</v>
      </c>
      <c r="Y151" s="24">
        <v>3.1447344016905241</v>
      </c>
      <c r="Z151" s="24">
        <v>3.23712275710478</v>
      </c>
      <c r="AA151" s="24">
        <v>3.3356427952958558</v>
      </c>
      <c r="AB151" s="24">
        <v>3.4341628334869321</v>
      </c>
      <c r="AC151" s="24">
        <v>3.532682871678007</v>
      </c>
      <c r="AD151" s="24">
        <v>3.6312029098690841</v>
      </c>
      <c r="AE151" s="24">
        <v>3.7297229480601599</v>
      </c>
      <c r="AF151" s="24">
        <v>3.8439051536251161</v>
      </c>
      <c r="AG151" s="24">
        <v>3.9737495265639522</v>
      </c>
      <c r="AH151" s="25">
        <v>4.1035938995027879</v>
      </c>
    </row>
    <row r="152" spans="1:34" x14ac:dyDescent="0.25">
      <c r="A152" s="23">
        <v>9</v>
      </c>
      <c r="B152" s="24">
        <v>1.645600634328412</v>
      </c>
      <c r="C152" s="24">
        <v>1.6684492126859489</v>
      </c>
      <c r="D152" s="24">
        <v>1.6912977910434861</v>
      </c>
      <c r="E152" s="24">
        <v>1.7141463694010239</v>
      </c>
      <c r="F152" s="24">
        <v>1.7369949477585609</v>
      </c>
      <c r="G152" s="24">
        <v>1.7633179990344841</v>
      </c>
      <c r="H152" s="24">
        <v>1.793115523228791</v>
      </c>
      <c r="I152" s="24">
        <v>1.822913047423099</v>
      </c>
      <c r="J152" s="24">
        <v>1.8527105716174059</v>
      </c>
      <c r="K152" s="24">
        <v>1.882508095811714</v>
      </c>
      <c r="L152" s="24">
        <v>1.912305620006022</v>
      </c>
      <c r="M152" s="24">
        <v>1.944791055680793</v>
      </c>
      <c r="N152" s="24">
        <v>1.9853402257969539</v>
      </c>
      <c r="O152" s="24">
        <v>2.025889395913115</v>
      </c>
      <c r="P152" s="24">
        <v>2.066438566029277</v>
      </c>
      <c r="Q152" s="24">
        <v>2.106987736145439</v>
      </c>
      <c r="R152" s="24">
        <v>2.1475369062616001</v>
      </c>
      <c r="S152" s="24">
        <v>2.1880860763777612</v>
      </c>
      <c r="T152" s="24">
        <v>2.2440215564229011</v>
      </c>
      <c r="U152" s="24">
        <v>2.2999570364680411</v>
      </c>
      <c r="V152" s="24">
        <v>2.3558925165131801</v>
      </c>
      <c r="W152" s="24">
        <v>2.41182799655832</v>
      </c>
      <c r="X152" s="24">
        <v>2.4677634766034591</v>
      </c>
      <c r="Y152" s="24">
        <v>2.523698956648599</v>
      </c>
      <c r="Z152" s="24">
        <v>2.5952741400873438</v>
      </c>
      <c r="AA152" s="24">
        <v>2.6720625579906252</v>
      </c>
      <c r="AB152" s="24">
        <v>2.7488509758939061</v>
      </c>
      <c r="AC152" s="24">
        <v>2.8256393937971871</v>
      </c>
      <c r="AD152" s="24">
        <v>2.902427811700468</v>
      </c>
      <c r="AE152" s="24">
        <v>2.979216229603749</v>
      </c>
      <c r="AF152" s="24">
        <v>3.0695804123617019</v>
      </c>
      <c r="AG152" s="24">
        <v>3.173520359974328</v>
      </c>
      <c r="AH152" s="25">
        <v>3.2774603075869542</v>
      </c>
    </row>
    <row r="153" spans="1:34" x14ac:dyDescent="0.25">
      <c r="A153" s="23">
        <v>10</v>
      </c>
      <c r="B153" s="24">
        <v>1.419827404004198</v>
      </c>
      <c r="C153" s="24">
        <v>1.4353635309665671</v>
      </c>
      <c r="D153" s="24">
        <v>1.450899657928935</v>
      </c>
      <c r="E153" s="24">
        <v>1.4664357848913041</v>
      </c>
      <c r="F153" s="24">
        <v>1.4819719118536729</v>
      </c>
      <c r="G153" s="24">
        <v>1.500043504021034</v>
      </c>
      <c r="H153" s="24">
        <v>1.5206505613933869</v>
      </c>
      <c r="I153" s="24">
        <v>1.5412576187657401</v>
      </c>
      <c r="J153" s="24">
        <v>1.561864676138093</v>
      </c>
      <c r="K153" s="24">
        <v>1.5824717335104459</v>
      </c>
      <c r="L153" s="24">
        <v>1.603078790882799</v>
      </c>
      <c r="M153" s="24">
        <v>1.6257795029316</v>
      </c>
      <c r="N153" s="24">
        <v>1.6547611790097461</v>
      </c>
      <c r="O153" s="24">
        <v>1.6837428550878919</v>
      </c>
      <c r="P153" s="24">
        <v>1.7127245311660391</v>
      </c>
      <c r="Q153" s="24">
        <v>1.7417062072441849</v>
      </c>
      <c r="R153" s="24">
        <v>1.770687883322331</v>
      </c>
      <c r="S153" s="24">
        <v>1.799669559400477</v>
      </c>
      <c r="T153" s="24">
        <v>1.8411615064022659</v>
      </c>
      <c r="U153" s="24">
        <v>1.882653453404056</v>
      </c>
      <c r="V153" s="24">
        <v>1.9241454004058449</v>
      </c>
      <c r="W153" s="24">
        <v>1.9656373474076341</v>
      </c>
      <c r="X153" s="24">
        <v>2.007129294409423</v>
      </c>
      <c r="Y153" s="24">
        <v>2.0486212414112122</v>
      </c>
      <c r="Z153" s="24">
        <v>2.1032216037106499</v>
      </c>
      <c r="AA153" s="24">
        <v>2.162191437775971</v>
      </c>
      <c r="AB153" s="24">
        <v>2.221161271841293</v>
      </c>
      <c r="AC153" s="24">
        <v>2.2801311059066141</v>
      </c>
      <c r="AD153" s="24">
        <v>2.3391009399719351</v>
      </c>
      <c r="AE153" s="24">
        <v>2.3980707740372562</v>
      </c>
      <c r="AF153" s="24">
        <v>2.4686793416653079</v>
      </c>
      <c r="AG153" s="24">
        <v>2.5509266428560911</v>
      </c>
      <c r="AH153" s="25">
        <v>2.6331739440468742</v>
      </c>
    </row>
    <row r="154" spans="1:34" x14ac:dyDescent="0.25">
      <c r="A154" s="23">
        <v>11</v>
      </c>
      <c r="B154" s="24">
        <v>1.248545288154552</v>
      </c>
      <c r="C154" s="24">
        <v>1.259134416302085</v>
      </c>
      <c r="D154" s="24">
        <v>1.2697235444496171</v>
      </c>
      <c r="E154" s="24">
        <v>1.280312672597149</v>
      </c>
      <c r="F154" s="24">
        <v>1.290901800744682</v>
      </c>
      <c r="G154" s="24">
        <v>1.3032367576110779</v>
      </c>
      <c r="H154" s="24">
        <v>1.3173175431963391</v>
      </c>
      <c r="I154" s="24">
        <v>1.3313983287816</v>
      </c>
      <c r="J154" s="24">
        <v>1.345479114366861</v>
      </c>
      <c r="K154" s="24">
        <v>1.3595598999521219</v>
      </c>
      <c r="L154" s="24">
        <v>1.3736406855373831</v>
      </c>
      <c r="M154" s="24">
        <v>1.3892955546087089</v>
      </c>
      <c r="N154" s="24">
        <v>1.4096726741382339</v>
      </c>
      <c r="O154" s="24">
        <v>1.4300497936677581</v>
      </c>
      <c r="P154" s="24">
        <v>1.4504269131972829</v>
      </c>
      <c r="Q154" s="24">
        <v>1.470804032726807</v>
      </c>
      <c r="R154" s="24">
        <v>1.4911811522563321</v>
      </c>
      <c r="S154" s="24">
        <v>1.511558271785856</v>
      </c>
      <c r="T154" s="24">
        <v>1.5418683656882199</v>
      </c>
      <c r="U154" s="24">
        <v>1.5721784595905841</v>
      </c>
      <c r="V154" s="24">
        <v>1.6024885534929469</v>
      </c>
      <c r="W154" s="24">
        <v>1.6327986473953111</v>
      </c>
      <c r="X154" s="24">
        <v>1.6631087412976751</v>
      </c>
      <c r="Y154" s="24">
        <v>1.693418835200039</v>
      </c>
      <c r="Z154" s="24">
        <v>1.7345301131449919</v>
      </c>
      <c r="AA154" s="24">
        <v>1.7792417857708089</v>
      </c>
      <c r="AB154" s="24">
        <v>1.8239534583966259</v>
      </c>
      <c r="AC154" s="24">
        <v>1.8686651310224429</v>
      </c>
      <c r="AD154" s="24">
        <v>1.913376803648259</v>
      </c>
      <c r="AE154" s="24">
        <v>1.958088476274076</v>
      </c>
      <c r="AF154" s="24">
        <v>2.012651222397948</v>
      </c>
      <c r="AG154" s="24">
        <v>2.077065042019874</v>
      </c>
      <c r="AH154" s="25">
        <v>2.1414788616417999</v>
      </c>
    </row>
    <row r="155" spans="1:34" x14ac:dyDescent="0.25">
      <c r="A155" s="23">
        <v>12</v>
      </c>
      <c r="B155" s="24">
        <v>1.1163531333498431</v>
      </c>
      <c r="C155" s="24">
        <v>1.12400810121149</v>
      </c>
      <c r="D155" s="24">
        <v>1.131663069073138</v>
      </c>
      <c r="E155" s="24">
        <v>1.1393180369347859</v>
      </c>
      <c r="F155" s="24">
        <v>1.146973004796433</v>
      </c>
      <c r="G155" s="24">
        <v>1.1557335361180829</v>
      </c>
      <c r="H155" s="24">
        <v>1.165599630899735</v>
      </c>
      <c r="I155" s="24">
        <v>1.1754657256813861</v>
      </c>
      <c r="J155" s="24">
        <v>1.1853318204630381</v>
      </c>
      <c r="K155" s="24">
        <v>1.1951979152446901</v>
      </c>
      <c r="L155" s="24">
        <v>1.2050640100263419</v>
      </c>
      <c r="M155" s="24">
        <v>1.2160593027173101</v>
      </c>
      <c r="N155" s="24">
        <v>1.2304421891362269</v>
      </c>
      <c r="O155" s="24">
        <v>1.244825075555144</v>
      </c>
      <c r="P155" s="24">
        <v>1.259207961974061</v>
      </c>
      <c r="Q155" s="24">
        <v>1.273590848392979</v>
      </c>
      <c r="R155" s="24">
        <v>1.287973734811896</v>
      </c>
      <c r="S155" s="24">
        <v>1.3023566212308131</v>
      </c>
      <c r="T155" s="24">
        <v>1.3243939279262951</v>
      </c>
      <c r="U155" s="24">
        <v>1.3464312346217771</v>
      </c>
      <c r="V155" s="24">
        <v>1.368468541317259</v>
      </c>
      <c r="W155" s="24">
        <v>1.3905058480127419</v>
      </c>
      <c r="X155" s="24">
        <v>1.4125431547082239</v>
      </c>
      <c r="Y155" s="24">
        <v>1.4345804614037061</v>
      </c>
      <c r="Z155" s="24">
        <v>1.4653357777276179</v>
      </c>
      <c r="AA155" s="24">
        <v>1.4989970972610069</v>
      </c>
      <c r="AB155" s="24">
        <v>1.532658416794396</v>
      </c>
      <c r="AC155" s="24">
        <v>1.566319736327785</v>
      </c>
      <c r="AD155" s="24">
        <v>1.5999810558611729</v>
      </c>
      <c r="AE155" s="24">
        <v>1.6336423753945619</v>
      </c>
      <c r="AF155" s="24">
        <v>1.675516479588594</v>
      </c>
      <c r="AG155" s="24">
        <v>1.7256033684432699</v>
      </c>
      <c r="AH155" s="25">
        <v>1.7756902572979449</v>
      </c>
    </row>
    <row r="156" spans="1:34" x14ac:dyDescent="0.25">
      <c r="A156" s="23">
        <v>13</v>
      </c>
      <c r="B156" s="24">
        <v>1.0104209303274061</v>
      </c>
      <c r="C156" s="24">
        <v>1.0168019623807401</v>
      </c>
      <c r="D156" s="24">
        <v>1.0231829944340749</v>
      </c>
      <c r="E156" s="24">
        <v>1.02956402648741</v>
      </c>
      <c r="F156" s="24">
        <v>1.0359450585407439</v>
      </c>
      <c r="G156" s="24">
        <v>1.0429407600224849</v>
      </c>
      <c r="H156" s="24">
        <v>1.050551130932631</v>
      </c>
      <c r="I156" s="24">
        <v>1.0581615018427779</v>
      </c>
      <c r="J156" s="24">
        <v>1.065771872752924</v>
      </c>
      <c r="K156" s="24">
        <v>1.0733822436630709</v>
      </c>
      <c r="L156" s="24">
        <v>1.0809926145732169</v>
      </c>
      <c r="M156" s="24">
        <v>1.0893619834295629</v>
      </c>
      <c r="N156" s="24">
        <v>1.100008346124506</v>
      </c>
      <c r="O156" s="24">
        <v>1.1106547088194481</v>
      </c>
      <c r="P156" s="24">
        <v>1.121301071514391</v>
      </c>
      <c r="Q156" s="24">
        <v>1.1319474342093341</v>
      </c>
      <c r="R156" s="24">
        <v>1.142593796904277</v>
      </c>
      <c r="S156" s="24">
        <v>1.153240159599219</v>
      </c>
      <c r="T156" s="24">
        <v>1.1695611309289859</v>
      </c>
      <c r="U156" s="24">
        <v>1.1858821022587529</v>
      </c>
      <c r="V156" s="24">
        <v>1.202203073588519</v>
      </c>
      <c r="W156" s="24">
        <v>1.2185240449182859</v>
      </c>
      <c r="X156" s="24">
        <v>1.2348450162480531</v>
      </c>
      <c r="Y156" s="24">
        <v>1.25116598757782</v>
      </c>
      <c r="Z156" s="24">
        <v>1.274345850962753</v>
      </c>
      <c r="AA156" s="24">
        <v>1.299812011699409</v>
      </c>
      <c r="AB156" s="24">
        <v>1.3252781724360641</v>
      </c>
      <c r="AC156" s="24">
        <v>1.35074433317272</v>
      </c>
      <c r="AD156" s="24">
        <v>1.376210493909376</v>
      </c>
      <c r="AE156" s="24">
        <v>1.4016766546460311</v>
      </c>
      <c r="AF156" s="24">
        <v>1.4338666824331849</v>
      </c>
      <c r="AG156" s="24">
        <v>1.472780577270836</v>
      </c>
      <c r="AH156" s="25">
        <v>1.511694472108486</v>
      </c>
    </row>
    <row r="157" spans="1:34" x14ac:dyDescent="0.25">
      <c r="A157" s="23">
        <v>14</v>
      </c>
      <c r="B157" s="24">
        <v>0.92048981399154284</v>
      </c>
      <c r="C157" s="24">
        <v>0.92690452066275708</v>
      </c>
      <c r="D157" s="24">
        <v>0.93331922733397121</v>
      </c>
      <c r="E157" s="24">
        <v>0.93973393400518535</v>
      </c>
      <c r="F157" s="24">
        <v>0.94614864067639959</v>
      </c>
      <c r="G157" s="24">
        <v>0.9528364939716879</v>
      </c>
      <c r="H157" s="24">
        <v>0.9597974938910504</v>
      </c>
      <c r="I157" s="24">
        <v>0.9667584938104129</v>
      </c>
      <c r="J157" s="24">
        <v>0.9737194937297754</v>
      </c>
      <c r="K157" s="24">
        <v>0.9806804936491379</v>
      </c>
      <c r="L157" s="24">
        <v>0.98764149356850039</v>
      </c>
      <c r="M157" s="24">
        <v>0.99506597708457811</v>
      </c>
      <c r="N157" s="24">
        <v>1.0038809113908009</v>
      </c>
      <c r="O157" s="24">
        <v>1.012695845697025</v>
      </c>
      <c r="P157" s="24">
        <v>1.0215107800032479</v>
      </c>
      <c r="Q157" s="24">
        <v>1.0303257143094711</v>
      </c>
      <c r="R157" s="24">
        <v>1.039140648615694</v>
      </c>
      <c r="S157" s="24">
        <v>1.047955582921918</v>
      </c>
      <c r="T157" s="24">
        <v>1.060764056675753</v>
      </c>
      <c r="U157" s="24">
        <v>1.073572530429588</v>
      </c>
      <c r="V157" s="24">
        <v>1.086381004183423</v>
      </c>
      <c r="W157" s="24">
        <v>1.099189477937258</v>
      </c>
      <c r="X157" s="24">
        <v>1.1119979516910929</v>
      </c>
      <c r="Y157" s="24">
        <v>1.1248064254449279</v>
      </c>
      <c r="Z157" s="24">
        <v>1.1428387305215659</v>
      </c>
      <c r="AA157" s="24">
        <v>1.1626123127058039</v>
      </c>
      <c r="AB157" s="24">
        <v>1.182385894890043</v>
      </c>
      <c r="AC157" s="24">
        <v>1.2021594770742809</v>
      </c>
      <c r="AD157" s="24">
        <v>1.2219330592585189</v>
      </c>
      <c r="AE157" s="24">
        <v>1.241706641442758</v>
      </c>
      <c r="AF157" s="24">
        <v>1.266864544294614</v>
      </c>
      <c r="AG157" s="24">
        <v>1.297406767814087</v>
      </c>
      <c r="AH157" s="25">
        <v>1.32794899133356</v>
      </c>
    </row>
    <row r="158" spans="1:34" x14ac:dyDescent="0.25">
      <c r="A158" s="23">
        <v>15</v>
      </c>
      <c r="B158" s="24">
        <v>0.83887206341350196</v>
      </c>
      <c r="C158" s="24">
        <v>0.84627544107740837</v>
      </c>
      <c r="D158" s="24">
        <v>0.85367881874131479</v>
      </c>
      <c r="E158" s="24">
        <v>0.8610821964052211</v>
      </c>
      <c r="F158" s="24">
        <v>0.86848557406912752</v>
      </c>
      <c r="G158" s="24">
        <v>0.8759699467800427</v>
      </c>
      <c r="H158" s="24">
        <v>0.88353531453796652</v>
      </c>
      <c r="I158" s="24">
        <v>0.89110068229589035</v>
      </c>
      <c r="J158" s="24">
        <v>0.89866605005381417</v>
      </c>
      <c r="K158" s="24">
        <v>0.90623141781173799</v>
      </c>
      <c r="L158" s="24">
        <v>0.91379678556966182</v>
      </c>
      <c r="M158" s="24">
        <v>0.9216048081884487</v>
      </c>
      <c r="N158" s="24">
        <v>0.93014079538982453</v>
      </c>
      <c r="O158" s="24">
        <v>0.93867678259120035</v>
      </c>
      <c r="P158" s="24">
        <v>0.94721276979257618</v>
      </c>
      <c r="Q158" s="24">
        <v>0.95574875699395201</v>
      </c>
      <c r="R158" s="24">
        <v>0.96428474419532784</v>
      </c>
      <c r="S158" s="24">
        <v>0.97282073139670366</v>
      </c>
      <c r="T158" s="24">
        <v>0.9839679313130123</v>
      </c>
      <c r="U158" s="24">
        <v>0.99511513122932094</v>
      </c>
      <c r="V158" s="24">
        <v>1.00626233114563</v>
      </c>
      <c r="W158" s="24">
        <v>1.017409531061938</v>
      </c>
      <c r="X158" s="24">
        <v>1.0285567309782471</v>
      </c>
      <c r="Y158" s="24">
        <v>1.039703930894555</v>
      </c>
      <c r="Z158" s="24">
        <v>1.054663958242201</v>
      </c>
      <c r="AA158" s="24">
        <v>1.0708949280669591</v>
      </c>
      <c r="AB158" s="24">
        <v>1.0871258978917171</v>
      </c>
      <c r="AC158" s="24">
        <v>1.1033568677164749</v>
      </c>
      <c r="AD158" s="24">
        <v>1.119587837541232</v>
      </c>
      <c r="AE158" s="24">
        <v>1.1358188073659901</v>
      </c>
      <c r="AF158" s="24">
        <v>1.1562439227027499</v>
      </c>
      <c r="AG158" s="24">
        <v>1.180863183551512</v>
      </c>
      <c r="AH158" s="25">
        <v>1.205482444400273</v>
      </c>
    </row>
    <row r="159" spans="1:34" x14ac:dyDescent="0.25">
      <c r="A159" s="23">
        <v>16</v>
      </c>
      <c r="B159" s="24">
        <v>0.76045110183152864</v>
      </c>
      <c r="C159" s="24">
        <v>0.7694455328115587</v>
      </c>
      <c r="D159" s="24">
        <v>0.77843996379158875</v>
      </c>
      <c r="E159" s="24">
        <v>0.78743439477161881</v>
      </c>
      <c r="F159" s="24">
        <v>0.79642882575164886</v>
      </c>
      <c r="G159" s="24">
        <v>0.80546147142888669</v>
      </c>
      <c r="H159" s="24">
        <v>0.81453233180333229</v>
      </c>
      <c r="I159" s="24">
        <v>0.82360319217777778</v>
      </c>
      <c r="J159" s="24">
        <v>0.83267405255222338</v>
      </c>
      <c r="K159" s="24">
        <v>0.84174491292666898</v>
      </c>
      <c r="L159" s="24">
        <v>0.85081577330111458</v>
      </c>
      <c r="M159" s="24">
        <v>0.85998314541420506</v>
      </c>
      <c r="N159" s="24">
        <v>0.86944005274323055</v>
      </c>
      <c r="O159" s="24">
        <v>0.87889696007225604</v>
      </c>
      <c r="P159" s="24">
        <v>0.88835386740128153</v>
      </c>
      <c r="Q159" s="24">
        <v>0.89781077473030702</v>
      </c>
      <c r="R159" s="24">
        <v>0.9072676820593325</v>
      </c>
      <c r="S159" s="24">
        <v>0.91672458938835799</v>
      </c>
      <c r="T159" s="24">
        <v>0.92770912515416482</v>
      </c>
      <c r="U159" s="24">
        <v>0.93869366091997164</v>
      </c>
      <c r="V159" s="24">
        <v>0.94967819668577846</v>
      </c>
      <c r="W159" s="24">
        <v>0.96066273245158529</v>
      </c>
      <c r="X159" s="24">
        <v>0.971647268217392</v>
      </c>
      <c r="Y159" s="24">
        <v>0.98263180398319883</v>
      </c>
      <c r="Z159" s="24">
        <v>0.99624222012977426</v>
      </c>
      <c r="AA159" s="24">
        <v>1.0107279297366061</v>
      </c>
      <c r="AB159" s="24">
        <v>1.025213639343437</v>
      </c>
      <c r="AC159" s="24">
        <v>1.0396993489502691</v>
      </c>
      <c r="AD159" s="24">
        <v>1.0541850585571</v>
      </c>
      <c r="AE159" s="24">
        <v>1.068670768163932</v>
      </c>
      <c r="AF159" s="24">
        <v>1.086309819354417</v>
      </c>
      <c r="AG159" s="24">
        <v>1.1071022121285561</v>
      </c>
      <c r="AH159" s="25">
        <v>1.127894604902695</v>
      </c>
    </row>
    <row r="160" spans="1:34" x14ac:dyDescent="0.25">
      <c r="A160" s="23">
        <v>17</v>
      </c>
      <c r="B160" s="24">
        <v>0.6826814966508018</v>
      </c>
      <c r="C160" s="24">
        <v>0.69351674921900774</v>
      </c>
      <c r="D160" s="24">
        <v>0.70435200178721369</v>
      </c>
      <c r="E160" s="24">
        <v>0.71518725435541963</v>
      </c>
      <c r="F160" s="24">
        <v>0.72602250692362558</v>
      </c>
      <c r="G160" s="24">
        <v>0.73700256506650497</v>
      </c>
      <c r="H160" s="24">
        <v>0.74812742878405791</v>
      </c>
      <c r="I160" s="24">
        <v>0.75925229250161086</v>
      </c>
      <c r="J160" s="24">
        <v>0.77037715621916381</v>
      </c>
      <c r="K160" s="24">
        <v>0.78150201993671675</v>
      </c>
      <c r="L160" s="24">
        <v>0.7926268836542697</v>
      </c>
      <c r="M160" s="24">
        <v>0.80377680160188125</v>
      </c>
      <c r="N160" s="24">
        <v>0.81500188223966819</v>
      </c>
      <c r="O160" s="24">
        <v>0.82622696287745512</v>
      </c>
      <c r="P160" s="24">
        <v>0.83745204351524205</v>
      </c>
      <c r="Q160" s="24">
        <v>0.84867712415302909</v>
      </c>
      <c r="R160" s="24">
        <v>0.85990220479081603</v>
      </c>
      <c r="S160" s="24">
        <v>0.87112728542860296</v>
      </c>
      <c r="T160" s="24">
        <v>0.88309515267955374</v>
      </c>
      <c r="U160" s="24">
        <v>0.89506301993050452</v>
      </c>
      <c r="V160" s="24">
        <v>0.90703088718145541</v>
      </c>
      <c r="W160" s="24">
        <v>0.9189987544324062</v>
      </c>
      <c r="X160" s="24">
        <v>0.93096662168335698</v>
      </c>
      <c r="Y160" s="24">
        <v>0.94293448893430776</v>
      </c>
      <c r="Z160" s="24">
        <v>0.95656534635635759</v>
      </c>
      <c r="AA160" s="24">
        <v>0.97075053383544041</v>
      </c>
      <c r="AB160" s="24">
        <v>0.98493572131452323</v>
      </c>
      <c r="AC160" s="24">
        <v>0.99912090879360593</v>
      </c>
      <c r="AD160" s="24">
        <v>1.013306096272689</v>
      </c>
      <c r="AE160" s="24">
        <v>1.027491283751772</v>
      </c>
      <c r="AF160" s="24">
        <v>1.043938380113423</v>
      </c>
      <c r="AG160" s="24">
        <v>1.0626473853576439</v>
      </c>
      <c r="AH160" s="25">
        <v>1.0813563906018639</v>
      </c>
    </row>
    <row r="161" spans="1:34" x14ac:dyDescent="0.25">
      <c r="A161" s="23">
        <v>18</v>
      </c>
      <c r="B161" s="24">
        <v>0.60558895944346836</v>
      </c>
      <c r="C161" s="24">
        <v>0.61816218782052412</v>
      </c>
      <c r="D161" s="24">
        <v>0.63073541619757978</v>
      </c>
      <c r="E161" s="24">
        <v>0.64330864457463555</v>
      </c>
      <c r="F161" s="24">
        <v>0.65588187295169131</v>
      </c>
      <c r="G161" s="24">
        <v>0.66885586900814975</v>
      </c>
      <c r="H161" s="24">
        <v>0.68223063274401108</v>
      </c>
      <c r="I161" s="24">
        <v>0.6956053964798723</v>
      </c>
      <c r="J161" s="24">
        <v>0.70898016021573362</v>
      </c>
      <c r="K161" s="24">
        <v>0.72235492395159495</v>
      </c>
      <c r="L161" s="24">
        <v>0.73572968768745617</v>
      </c>
      <c r="M161" s="24">
        <v>0.74913273375842337</v>
      </c>
      <c r="N161" s="24">
        <v>0.76262062683470833</v>
      </c>
      <c r="O161" s="24">
        <v>0.77610851991099328</v>
      </c>
      <c r="P161" s="24">
        <v>0.78959641298727812</v>
      </c>
      <c r="Q161" s="24">
        <v>0.80308430606356307</v>
      </c>
      <c r="R161" s="24">
        <v>0.81657219913984802</v>
      </c>
      <c r="S161" s="24">
        <v>0.83006009221613297</v>
      </c>
      <c r="T161" s="24">
        <v>0.84380467253649283</v>
      </c>
      <c r="U161" s="24">
        <v>0.8575492528568528</v>
      </c>
      <c r="V161" s="24">
        <v>0.87129383317721265</v>
      </c>
      <c r="W161" s="24">
        <v>0.88503841349757251</v>
      </c>
      <c r="X161" s="24">
        <v>0.89878299381793236</v>
      </c>
      <c r="Y161" s="24">
        <v>0.91252757413829233</v>
      </c>
      <c r="Z161" s="24">
        <v>0.92719631126097812</v>
      </c>
      <c r="AA161" s="24">
        <v>0.94217310065110604</v>
      </c>
      <c r="AB161" s="24">
        <v>0.95714989004123385</v>
      </c>
      <c r="AC161" s="24">
        <v>0.97212667943136177</v>
      </c>
      <c r="AD161" s="24">
        <v>0.98710346882148958</v>
      </c>
      <c r="AE161" s="24">
        <v>1.0020802582116179</v>
      </c>
      <c r="AF161" s="24">
        <v>1.0185768950104981</v>
      </c>
      <c r="AG161" s="24">
        <v>1.0365933792181301</v>
      </c>
      <c r="AH161" s="25">
        <v>1.0546098634257619</v>
      </c>
    </row>
    <row r="162" spans="1:34" x14ac:dyDescent="0.25">
      <c r="A162" s="23">
        <v>19</v>
      </c>
      <c r="B162" s="24">
        <v>0.53177034594864847</v>
      </c>
      <c r="C162" s="24">
        <v>0.54562609030384446</v>
      </c>
      <c r="D162" s="24">
        <v>0.55948183465904044</v>
      </c>
      <c r="E162" s="24">
        <v>0.57333757901423643</v>
      </c>
      <c r="F162" s="24">
        <v>0.58719332336943242</v>
      </c>
      <c r="G162" s="24">
        <v>0.60185516873602873</v>
      </c>
      <c r="H162" s="24">
        <v>0.61732311511402527</v>
      </c>
      <c r="I162" s="24">
        <v>0.63279106149202169</v>
      </c>
      <c r="J162" s="24">
        <v>0.64825900787001822</v>
      </c>
      <c r="K162" s="24">
        <v>0.66372695424801476</v>
      </c>
      <c r="L162" s="24">
        <v>0.67919490062601118</v>
      </c>
      <c r="M162" s="24">
        <v>0.69476904305779263</v>
      </c>
      <c r="N162" s="24">
        <v>0.71066177365092886</v>
      </c>
      <c r="O162" s="24">
        <v>0.7265545042440652</v>
      </c>
      <c r="P162" s="24">
        <v>0.74244723483720143</v>
      </c>
      <c r="Q162" s="24">
        <v>0.75833996543033766</v>
      </c>
      <c r="R162" s="24">
        <v>0.774232696023474</v>
      </c>
      <c r="S162" s="24">
        <v>0.79012542661661023</v>
      </c>
      <c r="T162" s="24">
        <v>0.80608748753926351</v>
      </c>
      <c r="U162" s="24">
        <v>0.82204954846191691</v>
      </c>
      <c r="V162" s="24">
        <v>0.8380116093845702</v>
      </c>
      <c r="W162" s="24">
        <v>0.8539736703072236</v>
      </c>
      <c r="X162" s="24">
        <v>0.86993573122987689</v>
      </c>
      <c r="Y162" s="24">
        <v>0.88589779215253028</v>
      </c>
      <c r="Z162" s="24">
        <v>0.90226923334963582</v>
      </c>
      <c r="AA162" s="24">
        <v>0.91877713463822563</v>
      </c>
      <c r="AB162" s="24">
        <v>0.93528503592681533</v>
      </c>
      <c r="AC162" s="24">
        <v>0.95179293721540503</v>
      </c>
      <c r="AD162" s="24">
        <v>0.96830083850399473</v>
      </c>
      <c r="AE162" s="24">
        <v>0.98480873979258443</v>
      </c>
      <c r="AF162" s="24">
        <v>1.0022437982433741</v>
      </c>
      <c r="AG162" s="24">
        <v>1.0206060138563631</v>
      </c>
      <c r="AH162" s="25">
        <v>1.038968229469351</v>
      </c>
    </row>
    <row r="163" spans="1:34" x14ac:dyDescent="0.25">
      <c r="A163" s="26">
        <v>20</v>
      </c>
      <c r="B163" s="27">
        <v>0.4663936560724356</v>
      </c>
      <c r="C163" s="27">
        <v>0.48072384252368727</v>
      </c>
      <c r="D163" s="27">
        <v>0.49505402897493911</v>
      </c>
      <c r="E163" s="27">
        <v>0.50938421542619083</v>
      </c>
      <c r="F163" s="27">
        <v>0.52371440187744256</v>
      </c>
      <c r="G163" s="27">
        <v>0.53940539389935438</v>
      </c>
      <c r="H163" s="27">
        <v>0.5564571914919263</v>
      </c>
      <c r="I163" s="27">
        <v>0.57350898908449821</v>
      </c>
      <c r="J163" s="27">
        <v>0.59056078667707013</v>
      </c>
      <c r="K163" s="27">
        <v>0.60761258426964204</v>
      </c>
      <c r="L163" s="27">
        <v>0.62466438186221396</v>
      </c>
      <c r="M163" s="27">
        <v>0.64197497484088328</v>
      </c>
      <c r="N163" s="27">
        <v>0.66006195397784495</v>
      </c>
      <c r="O163" s="27">
        <v>0.67814893311480662</v>
      </c>
      <c r="P163" s="27">
        <v>0.69623591225176829</v>
      </c>
      <c r="Q163" s="27">
        <v>0.71432289138872984</v>
      </c>
      <c r="R163" s="27">
        <v>0.73240987052569151</v>
      </c>
      <c r="S163" s="27">
        <v>0.75049684966265318</v>
      </c>
      <c r="T163" s="27">
        <v>0.7687645446691056</v>
      </c>
      <c r="U163" s="27">
        <v>0.78703223967555802</v>
      </c>
      <c r="V163" s="27">
        <v>0.80529993468201044</v>
      </c>
      <c r="W163" s="27">
        <v>0.82356762968846287</v>
      </c>
      <c r="X163" s="27">
        <v>0.84183532469491529</v>
      </c>
      <c r="Y163" s="27">
        <v>0.86010301970136771</v>
      </c>
      <c r="Z163" s="27">
        <v>0.87848937529529736</v>
      </c>
      <c r="AA163" s="27">
        <v>0.89691528441838608</v>
      </c>
      <c r="AB163" s="27">
        <v>0.91534119354147492</v>
      </c>
      <c r="AC163" s="27">
        <v>0.93376710266456375</v>
      </c>
      <c r="AD163" s="27">
        <v>0.95219301178765248</v>
      </c>
      <c r="AE163" s="27">
        <v>0.97061892091074131</v>
      </c>
      <c r="AF163" s="27">
        <v>0.98952866817674245</v>
      </c>
      <c r="AG163" s="27">
        <v>1.0089222535856559</v>
      </c>
      <c r="AH163" s="28">
        <v>1.0283158389945699</v>
      </c>
    </row>
    <row r="167" spans="1:34" ht="28.9" customHeight="1" x14ac:dyDescent="0.5">
      <c r="A167" s="1" t="s">
        <v>18</v>
      </c>
      <c r="B167" s="1"/>
    </row>
    <row r="168" spans="1:34" x14ac:dyDescent="0.25">
      <c r="A168" s="17" t="s">
        <v>11</v>
      </c>
      <c r="B168" s="18" t="s">
        <v>17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9"/>
    </row>
    <row r="169" spans="1:34" x14ac:dyDescent="0.25">
      <c r="A169" s="20" t="s">
        <v>13</v>
      </c>
      <c r="B169" s="21">
        <v>128</v>
      </c>
      <c r="C169" s="21">
        <v>148</v>
      </c>
      <c r="D169" s="21">
        <v>168</v>
      </c>
      <c r="E169" s="21">
        <v>188</v>
      </c>
      <c r="F169" s="21">
        <v>208</v>
      </c>
      <c r="G169" s="21">
        <v>228</v>
      </c>
      <c r="H169" s="21">
        <v>248</v>
      </c>
      <c r="I169" s="21">
        <v>268</v>
      </c>
      <c r="J169" s="21">
        <v>288</v>
      </c>
      <c r="K169" s="21">
        <v>308</v>
      </c>
      <c r="L169" s="21">
        <v>328</v>
      </c>
      <c r="M169" s="21">
        <v>348</v>
      </c>
      <c r="N169" s="21">
        <v>368</v>
      </c>
      <c r="O169" s="21">
        <v>388</v>
      </c>
      <c r="P169" s="21">
        <v>408</v>
      </c>
      <c r="Q169" s="21">
        <v>428</v>
      </c>
      <c r="R169" s="21">
        <v>448</v>
      </c>
      <c r="S169" s="21">
        <v>468</v>
      </c>
      <c r="T169" s="21">
        <v>488</v>
      </c>
      <c r="U169" s="21">
        <v>508</v>
      </c>
      <c r="V169" s="21">
        <v>528</v>
      </c>
      <c r="W169" s="21">
        <v>548</v>
      </c>
      <c r="X169" s="21">
        <v>568</v>
      </c>
      <c r="Y169" s="21">
        <v>588</v>
      </c>
      <c r="Z169" s="21">
        <v>608</v>
      </c>
      <c r="AA169" s="21">
        <v>628</v>
      </c>
      <c r="AB169" s="21">
        <v>648</v>
      </c>
      <c r="AC169" s="21">
        <v>668</v>
      </c>
      <c r="AD169" s="21">
        <v>688</v>
      </c>
      <c r="AE169" s="21">
        <v>708</v>
      </c>
      <c r="AF169" s="21">
        <v>728</v>
      </c>
      <c r="AG169" s="21">
        <v>748</v>
      </c>
      <c r="AH169" s="22">
        <v>768</v>
      </c>
    </row>
    <row r="170" spans="1:34" x14ac:dyDescent="0.25">
      <c r="A170" s="23">
        <v>4</v>
      </c>
      <c r="B170" s="24">
        <v>4.3108539647925106</v>
      </c>
      <c r="C170" s="24">
        <v>4.4448966095883309</v>
      </c>
      <c r="D170" s="24">
        <v>4.5789392543841512</v>
      </c>
      <c r="E170" s="24">
        <v>4.7129818991799706</v>
      </c>
      <c r="F170" s="24">
        <v>4.8574346238701231</v>
      </c>
      <c r="G170" s="24">
        <v>5.0175024684017737</v>
      </c>
      <c r="H170" s="24">
        <v>5.1775703129334243</v>
      </c>
      <c r="I170" s="24">
        <v>5.337638157465074</v>
      </c>
      <c r="J170" s="24">
        <v>5.4977060019967254</v>
      </c>
      <c r="K170" s="24">
        <v>5.6713328059384347</v>
      </c>
      <c r="L170" s="24">
        <v>5.8652980489952338</v>
      </c>
      <c r="M170" s="24">
        <v>6.0592632920520328</v>
      </c>
      <c r="N170" s="24">
        <v>6.2532285351088319</v>
      </c>
      <c r="O170" s="24">
        <v>6.4471937781656319</v>
      </c>
      <c r="P170" s="24">
        <v>6.658282842109239</v>
      </c>
      <c r="Q170" s="24">
        <v>6.8950576373830588</v>
      </c>
      <c r="R170" s="24">
        <v>7.1318324326568776</v>
      </c>
      <c r="S170" s="24">
        <v>7.3686072279306982</v>
      </c>
      <c r="T170" s="24">
        <v>7.6053820232045179</v>
      </c>
      <c r="U170" s="24">
        <v>7.8632614828029137</v>
      </c>
      <c r="V170" s="24">
        <v>8.1527979388881739</v>
      </c>
      <c r="W170" s="24">
        <v>8.4423343949734342</v>
      </c>
      <c r="X170" s="24">
        <v>8.7318708510586944</v>
      </c>
      <c r="Y170" s="24">
        <v>9.0214073071439564</v>
      </c>
      <c r="Z170" s="24">
        <v>9.3364452529525792</v>
      </c>
      <c r="AA170" s="24">
        <v>9.6897354333462502</v>
      </c>
      <c r="AB170" s="24">
        <v>10.043025613739919</v>
      </c>
      <c r="AC170" s="24">
        <v>10.39631579413359</v>
      </c>
      <c r="AD170" s="24">
        <v>10.74960597452726</v>
      </c>
      <c r="AE170" s="24">
        <v>11.1332104520041</v>
      </c>
      <c r="AF170" s="24">
        <v>11.5622863751057</v>
      </c>
      <c r="AG170" s="24">
        <v>11.991362298207299</v>
      </c>
      <c r="AH170" s="25">
        <v>12.420438221308901</v>
      </c>
    </row>
    <row r="171" spans="1:34" x14ac:dyDescent="0.25">
      <c r="A171" s="23">
        <v>5</v>
      </c>
      <c r="B171" s="24">
        <v>3.4916178148072738</v>
      </c>
      <c r="C171" s="24">
        <v>3.5951243032686859</v>
      </c>
      <c r="D171" s="24">
        <v>3.698630791730098</v>
      </c>
      <c r="E171" s="24">
        <v>3.8021372801915092</v>
      </c>
      <c r="F171" s="24">
        <v>3.9143679846975332</v>
      </c>
      <c r="G171" s="24">
        <v>4.039685013270474</v>
      </c>
      <c r="H171" s="24">
        <v>4.1650020418434144</v>
      </c>
      <c r="I171" s="24">
        <v>4.2903190704163556</v>
      </c>
      <c r="J171" s="24">
        <v>4.415636098989296</v>
      </c>
      <c r="K171" s="24">
        <v>4.5525767172279394</v>
      </c>
      <c r="L171" s="24">
        <v>4.7069527199651349</v>
      </c>
      <c r="M171" s="24">
        <v>4.8613287227023312</v>
      </c>
      <c r="N171" s="24">
        <v>5.0157047254395284</v>
      </c>
      <c r="O171" s="24">
        <v>5.1700807281767238</v>
      </c>
      <c r="P171" s="24">
        <v>5.3393956761617334</v>
      </c>
      <c r="Q171" s="24">
        <v>5.5311190420184637</v>
      </c>
      <c r="R171" s="24">
        <v>5.722842407875194</v>
      </c>
      <c r="S171" s="24">
        <v>5.9145657737319244</v>
      </c>
      <c r="T171" s="24">
        <v>6.1062891395886556</v>
      </c>
      <c r="U171" s="24">
        <v>6.3166827882363297</v>
      </c>
      <c r="V171" s="24">
        <v>6.5550818610704207</v>
      </c>
      <c r="W171" s="24">
        <v>6.7934809339045108</v>
      </c>
      <c r="X171" s="24">
        <v>7.0318800067386009</v>
      </c>
      <c r="Y171" s="24">
        <v>7.2702790795726919</v>
      </c>
      <c r="Z171" s="24">
        <v>7.5314957547018766</v>
      </c>
      <c r="AA171" s="24">
        <v>7.8269388332737053</v>
      </c>
      <c r="AB171" s="24">
        <v>8.1223819118455332</v>
      </c>
      <c r="AC171" s="24">
        <v>8.4178249904173601</v>
      </c>
      <c r="AD171" s="24">
        <v>8.713268068989187</v>
      </c>
      <c r="AE171" s="24">
        <v>9.0360920513212815</v>
      </c>
      <c r="AF171" s="24">
        <v>9.3999873892937718</v>
      </c>
      <c r="AG171" s="24">
        <v>9.7638827272662621</v>
      </c>
      <c r="AH171" s="25">
        <v>10.127778065238751</v>
      </c>
    </row>
    <row r="172" spans="1:34" x14ac:dyDescent="0.25">
      <c r="A172" s="23">
        <v>6</v>
      </c>
      <c r="B172" s="24">
        <v>2.8424457089492119</v>
      </c>
      <c r="C172" s="24">
        <v>2.920576694622754</v>
      </c>
      <c r="D172" s="24">
        <v>2.9987076802962971</v>
      </c>
      <c r="E172" s="24">
        <v>3.0768386659698388</v>
      </c>
      <c r="F172" s="24">
        <v>3.1621573750655378</v>
      </c>
      <c r="G172" s="24">
        <v>3.2582576692944731</v>
      </c>
      <c r="H172" s="24">
        <v>3.354357963523408</v>
      </c>
      <c r="I172" s="24">
        <v>3.4504582577523419</v>
      </c>
      <c r="J172" s="24">
        <v>3.5465585519812768</v>
      </c>
      <c r="K172" s="24">
        <v>3.6524964373588218</v>
      </c>
      <c r="L172" s="24">
        <v>3.773190709459282</v>
      </c>
      <c r="M172" s="24">
        <v>3.8938849815597432</v>
      </c>
      <c r="N172" s="24">
        <v>4.0145792536602034</v>
      </c>
      <c r="O172" s="24">
        <v>4.1352735257606632</v>
      </c>
      <c r="P172" s="24">
        <v>4.2688712386972076</v>
      </c>
      <c r="Q172" s="24">
        <v>4.4218241128878777</v>
      </c>
      <c r="R172" s="24">
        <v>4.5747769870785477</v>
      </c>
      <c r="S172" s="24">
        <v>4.7277298612692178</v>
      </c>
      <c r="T172" s="24">
        <v>4.8806827354598887</v>
      </c>
      <c r="U172" s="24">
        <v>5.0500208821351356</v>
      </c>
      <c r="V172" s="24">
        <v>5.243936937537252</v>
      </c>
      <c r="W172" s="24">
        <v>5.4378529929393666</v>
      </c>
      <c r="X172" s="24">
        <v>5.6317690483414822</v>
      </c>
      <c r="Y172" s="24">
        <v>5.8256851037435968</v>
      </c>
      <c r="Z172" s="24">
        <v>6.0398842452398034</v>
      </c>
      <c r="AA172" s="24">
        <v>6.2845080158771456</v>
      </c>
      <c r="AB172" s="24">
        <v>6.5291317865144887</v>
      </c>
      <c r="AC172" s="24">
        <v>6.7737555571518309</v>
      </c>
      <c r="AD172" s="24">
        <v>7.0183793277891731</v>
      </c>
      <c r="AE172" s="24">
        <v>7.2875999800911391</v>
      </c>
      <c r="AF172" s="24">
        <v>7.5937159548900421</v>
      </c>
      <c r="AG172" s="24">
        <v>7.8998319296889452</v>
      </c>
      <c r="AH172" s="25">
        <v>8.2059479044878465</v>
      </c>
    </row>
    <row r="173" spans="1:34" x14ac:dyDescent="0.25">
      <c r="A173" s="23">
        <v>7</v>
      </c>
      <c r="B173" s="24">
        <v>2.3350807729538778</v>
      </c>
      <c r="C173" s="24">
        <v>2.3925561418218648</v>
      </c>
      <c r="D173" s="24">
        <v>2.4500315106898531</v>
      </c>
      <c r="E173" s="24">
        <v>2.507506879557841</v>
      </c>
      <c r="F173" s="24">
        <v>2.5707828504527961</v>
      </c>
      <c r="G173" s="24">
        <v>2.6427597243882022</v>
      </c>
      <c r="H173" s="24">
        <v>2.7147365983236091</v>
      </c>
      <c r="I173" s="24">
        <v>2.7867134722590148</v>
      </c>
      <c r="J173" s="24">
        <v>2.8586903461944209</v>
      </c>
      <c r="K173" s="24">
        <v>2.9388681839886108</v>
      </c>
      <c r="L173" s="24">
        <v>3.0313474675709768</v>
      </c>
      <c r="M173" s="24">
        <v>3.123826751153342</v>
      </c>
      <c r="N173" s="24">
        <v>3.216306034735708</v>
      </c>
      <c r="O173" s="24">
        <v>3.308785318318074</v>
      </c>
      <c r="P173" s="24">
        <v>3.41228190955206</v>
      </c>
      <c r="Q173" s="24">
        <v>3.5323044622634758</v>
      </c>
      <c r="R173" s="24">
        <v>3.6523270149748921</v>
      </c>
      <c r="S173" s="24">
        <v>3.7723495676863088</v>
      </c>
      <c r="T173" s="24">
        <v>3.8923721203977251</v>
      </c>
      <c r="U173" s="24">
        <v>4.0266443065146182</v>
      </c>
      <c r="V173" s="24">
        <v>4.1822909427397263</v>
      </c>
      <c r="W173" s="24">
        <v>4.3379375789648336</v>
      </c>
      <c r="X173" s="24">
        <v>4.4935842151899417</v>
      </c>
      <c r="Y173" s="24">
        <v>4.6492308514150489</v>
      </c>
      <c r="Z173" s="24">
        <v>4.8227754287605098</v>
      </c>
      <c r="AA173" s="24">
        <v>5.023166917786499</v>
      </c>
      <c r="AB173" s="24">
        <v>5.2235584068124883</v>
      </c>
      <c r="AC173" s="24">
        <v>5.4239498958384784</v>
      </c>
      <c r="AD173" s="24">
        <v>5.6243413848644694</v>
      </c>
      <c r="AE173" s="24">
        <v>5.8466951046867077</v>
      </c>
      <c r="AF173" s="24">
        <v>6.1019921707033191</v>
      </c>
      <c r="AG173" s="24">
        <v>6.3572892367199314</v>
      </c>
      <c r="AH173" s="25">
        <v>6.6125863027365437</v>
      </c>
    </row>
    <row r="174" spans="1:34" x14ac:dyDescent="0.25">
      <c r="A174" s="23">
        <v>8</v>
      </c>
      <c r="B174" s="24">
        <v>1.943837276723785</v>
      </c>
      <c r="C174" s="24">
        <v>1.984936147204307</v>
      </c>
      <c r="D174" s="24">
        <v>2.026035017684829</v>
      </c>
      <c r="E174" s="24">
        <v>2.067133888165352</v>
      </c>
      <c r="F174" s="24">
        <v>2.112795610504917</v>
      </c>
      <c r="G174" s="24">
        <v>2.1653016106330489</v>
      </c>
      <c r="H174" s="24">
        <v>2.2178076107611799</v>
      </c>
      <c r="I174" s="24">
        <v>2.2703136108893109</v>
      </c>
      <c r="J174" s="24">
        <v>2.3228196110174428</v>
      </c>
      <c r="K174" s="24">
        <v>2.3820393189417959</v>
      </c>
      <c r="L174" s="24">
        <v>2.4513295885604842</v>
      </c>
      <c r="M174" s="24">
        <v>2.5206198581791708</v>
      </c>
      <c r="N174" s="24">
        <v>2.5899101277978591</v>
      </c>
      <c r="O174" s="24">
        <v>2.6592003974165461</v>
      </c>
      <c r="P174" s="24">
        <v>2.7377712127296561</v>
      </c>
      <c r="Q174" s="24">
        <v>2.8302628465843989</v>
      </c>
      <c r="R174" s="24">
        <v>2.9227544804391421</v>
      </c>
      <c r="S174" s="24">
        <v>3.015246114293884</v>
      </c>
      <c r="T174" s="24">
        <v>3.1077377481486268</v>
      </c>
      <c r="U174" s="24">
        <v>3.2124927475570111</v>
      </c>
      <c r="V174" s="24">
        <v>3.3356427952958558</v>
      </c>
      <c r="W174" s="24">
        <v>3.458792843034701</v>
      </c>
      <c r="X174" s="24">
        <v>3.5819428907735462</v>
      </c>
      <c r="Y174" s="24">
        <v>3.705092938512391</v>
      </c>
      <c r="Z174" s="24">
        <v>3.8439051536251161</v>
      </c>
      <c r="AA174" s="24">
        <v>4.0062106197986607</v>
      </c>
      <c r="AB174" s="24">
        <v>4.1685160859722057</v>
      </c>
      <c r="AC174" s="24">
        <v>4.3308215521457507</v>
      </c>
      <c r="AD174" s="24">
        <v>4.4931270183192957</v>
      </c>
      <c r="AE174" s="24">
        <v>4.6749094356479786</v>
      </c>
      <c r="AF174" s="24">
        <v>4.8859072797093708</v>
      </c>
      <c r="AG174" s="24">
        <v>5.0969051237707621</v>
      </c>
      <c r="AH174" s="25">
        <v>5.3079029678321543</v>
      </c>
    </row>
    <row r="175" spans="1:34" x14ac:dyDescent="0.25">
      <c r="A175" s="23">
        <v>9</v>
      </c>
      <c r="B175" s="24">
        <v>1.645600634328412</v>
      </c>
      <c r="C175" s="24">
        <v>1.6741613572753331</v>
      </c>
      <c r="D175" s="24">
        <v>1.7027220802222549</v>
      </c>
      <c r="E175" s="24">
        <v>1.7312828031691769</v>
      </c>
      <c r="F175" s="24">
        <v>1.7633179990344841</v>
      </c>
      <c r="G175" s="24">
        <v>1.8005649042773679</v>
      </c>
      <c r="H175" s="24">
        <v>1.837811809520252</v>
      </c>
      <c r="I175" s="24">
        <v>1.875058714763137</v>
      </c>
      <c r="J175" s="24">
        <v>1.912305620006022</v>
      </c>
      <c r="K175" s="24">
        <v>1.954928348209833</v>
      </c>
      <c r="L175" s="24">
        <v>2.0056148108550351</v>
      </c>
      <c r="M175" s="24">
        <v>2.0563012735002371</v>
      </c>
      <c r="N175" s="24">
        <v>2.106987736145439</v>
      </c>
      <c r="O175" s="24">
        <v>2.15767419879064</v>
      </c>
      <c r="P175" s="24">
        <v>2.2160538164003309</v>
      </c>
      <c r="Q175" s="24">
        <v>2.2859731664567562</v>
      </c>
      <c r="R175" s="24">
        <v>2.3558925165131801</v>
      </c>
      <c r="S175" s="24">
        <v>2.425811866569604</v>
      </c>
      <c r="T175" s="24">
        <v>2.4957312166260288</v>
      </c>
      <c r="U175" s="24">
        <v>2.5760770356115241</v>
      </c>
      <c r="V175" s="24">
        <v>2.6720625579906252</v>
      </c>
      <c r="W175" s="24">
        <v>2.7680480803697258</v>
      </c>
      <c r="X175" s="24">
        <v>2.8640336027488269</v>
      </c>
      <c r="Y175" s="24">
        <v>2.960019125127928</v>
      </c>
      <c r="Z175" s="24">
        <v>3.0695804123617019</v>
      </c>
      <c r="AA175" s="24">
        <v>3.1995053468774848</v>
      </c>
      <c r="AB175" s="24">
        <v>3.3294302813932668</v>
      </c>
      <c r="AC175" s="24">
        <v>3.4593552159090502</v>
      </c>
      <c r="AD175" s="24">
        <v>3.5892801504248331</v>
      </c>
      <c r="AE175" s="24">
        <v>3.7363461276819101</v>
      </c>
      <c r="AF175" s="24">
        <v>3.9091236690509268</v>
      </c>
      <c r="AG175" s="24">
        <v>4.0819012104199448</v>
      </c>
      <c r="AH175" s="25">
        <v>4.2546787517889637</v>
      </c>
    </row>
    <row r="176" spans="1:34" x14ac:dyDescent="0.25">
      <c r="A176" s="23">
        <v>10</v>
      </c>
      <c r="B176" s="24">
        <v>1.419827404004198</v>
      </c>
      <c r="C176" s="24">
        <v>1.439247562707159</v>
      </c>
      <c r="D176" s="24">
        <v>1.45866772141012</v>
      </c>
      <c r="E176" s="24">
        <v>1.478087880113081</v>
      </c>
      <c r="F176" s="24">
        <v>1.500043504021034</v>
      </c>
      <c r="G176" s="24">
        <v>1.525802325736475</v>
      </c>
      <c r="H176" s="24">
        <v>1.551561147451916</v>
      </c>
      <c r="I176" s="24">
        <v>1.5773199691673581</v>
      </c>
      <c r="J176" s="24">
        <v>1.603078790882799</v>
      </c>
      <c r="K176" s="24">
        <v>1.633024921951137</v>
      </c>
      <c r="L176" s="24">
        <v>1.669252017048819</v>
      </c>
      <c r="M176" s="24">
        <v>1.7054791121465021</v>
      </c>
      <c r="N176" s="24">
        <v>1.7417062072441849</v>
      </c>
      <c r="O176" s="24">
        <v>1.777933302341868</v>
      </c>
      <c r="P176" s="24">
        <v>1.820415532901372</v>
      </c>
      <c r="Q176" s="24">
        <v>1.8722804666536079</v>
      </c>
      <c r="R176" s="24">
        <v>1.9241454004058449</v>
      </c>
      <c r="S176" s="24">
        <v>1.976010334158081</v>
      </c>
      <c r="T176" s="24">
        <v>2.0278752679103178</v>
      </c>
      <c r="U176" s="24">
        <v>2.0884791451943201</v>
      </c>
      <c r="V176" s="24">
        <v>2.162191437775971</v>
      </c>
      <c r="W176" s="24">
        <v>2.2359037303576228</v>
      </c>
      <c r="X176" s="24">
        <v>2.309616022939275</v>
      </c>
      <c r="Y176" s="24">
        <v>2.3833283155209259</v>
      </c>
      <c r="Z176" s="24">
        <v>2.4686793416653079</v>
      </c>
      <c r="AA176" s="24">
        <v>2.571488468153786</v>
      </c>
      <c r="AB176" s="24">
        <v>2.6742975946422649</v>
      </c>
      <c r="AC176" s="24">
        <v>2.777106721130743</v>
      </c>
      <c r="AD176" s="24">
        <v>2.8799158476192219</v>
      </c>
      <c r="AE176" s="24">
        <v>2.9976794796624149</v>
      </c>
      <c r="AF176" s="24">
        <v>3.137874870037682</v>
      </c>
      <c r="AG176" s="24">
        <v>3.2780702604129481</v>
      </c>
      <c r="AH176" s="25">
        <v>3.4182656507882139</v>
      </c>
    </row>
    <row r="177" spans="1:34" x14ac:dyDescent="0.25">
      <c r="A177" s="23">
        <v>11</v>
      </c>
      <c r="B177" s="24">
        <v>1.248545288154552</v>
      </c>
      <c r="C177" s="24">
        <v>1.261781698338968</v>
      </c>
      <c r="D177" s="24">
        <v>1.2750181085233829</v>
      </c>
      <c r="E177" s="24">
        <v>1.2882545187077989</v>
      </c>
      <c r="F177" s="24">
        <v>1.3032367576110779</v>
      </c>
      <c r="G177" s="24">
        <v>1.320837739592654</v>
      </c>
      <c r="H177" s="24">
        <v>1.338438721574231</v>
      </c>
      <c r="I177" s="24">
        <v>1.3560397035558061</v>
      </c>
      <c r="J177" s="24">
        <v>1.3736406855373831</v>
      </c>
      <c r="K177" s="24">
        <v>1.3943898344910901</v>
      </c>
      <c r="L177" s="24">
        <v>1.4198612339029959</v>
      </c>
      <c r="M177" s="24">
        <v>1.4453326333149019</v>
      </c>
      <c r="N177" s="24">
        <v>1.470804032726807</v>
      </c>
      <c r="O177" s="24">
        <v>1.4962754321387131</v>
      </c>
      <c r="P177" s="24">
        <v>1.5267133187370381</v>
      </c>
      <c r="Q177" s="24">
        <v>1.5646009361149931</v>
      </c>
      <c r="R177" s="24">
        <v>1.6024885534929469</v>
      </c>
      <c r="S177" s="24">
        <v>1.6403761708709019</v>
      </c>
      <c r="T177" s="24">
        <v>1.6782637882488569</v>
      </c>
      <c r="U177" s="24">
        <v>1.723352194988538</v>
      </c>
      <c r="V177" s="24">
        <v>1.7792417857708089</v>
      </c>
      <c r="W177" s="24">
        <v>1.8351313765530799</v>
      </c>
      <c r="X177" s="24">
        <v>1.8910209673353511</v>
      </c>
      <c r="Y177" s="24">
        <v>1.946910558117622</v>
      </c>
      <c r="Z177" s="24">
        <v>2.012651222397948</v>
      </c>
      <c r="AA177" s="24">
        <v>2.093168496925355</v>
      </c>
      <c r="AB177" s="24">
        <v>2.1736857714527629</v>
      </c>
      <c r="AC177" s="24">
        <v>2.2542030459801712</v>
      </c>
      <c r="AD177" s="24">
        <v>2.334720320507579</v>
      </c>
      <c r="AE177" s="24">
        <v>2.428154934630387</v>
      </c>
      <c r="AF177" s="24">
        <v>2.5409655581462971</v>
      </c>
      <c r="AG177" s="24">
        <v>2.6537761816622072</v>
      </c>
      <c r="AH177" s="25">
        <v>2.7665868051781159</v>
      </c>
    </row>
    <row r="178" spans="1:34" x14ac:dyDescent="0.25">
      <c r="A178" s="23">
        <v>12</v>
      </c>
      <c r="B178" s="24">
        <v>1.1163531333498431</v>
      </c>
      <c r="C178" s="24">
        <v>1.125921843176902</v>
      </c>
      <c r="D178" s="24">
        <v>1.1354905530039621</v>
      </c>
      <c r="E178" s="24">
        <v>1.145059262831021</v>
      </c>
      <c r="F178" s="24">
        <v>1.1557335361180829</v>
      </c>
      <c r="G178" s="24">
        <v>1.168066154595147</v>
      </c>
      <c r="H178" s="24">
        <v>1.1803987730722121</v>
      </c>
      <c r="I178" s="24">
        <v>1.192731391549277</v>
      </c>
      <c r="J178" s="24">
        <v>1.2050640100263419</v>
      </c>
      <c r="K178" s="24">
        <v>1.219655024322039</v>
      </c>
      <c r="L178" s="24">
        <v>1.237633632345686</v>
      </c>
      <c r="M178" s="24">
        <v>1.2556122403693319</v>
      </c>
      <c r="N178" s="24">
        <v>1.273590848392979</v>
      </c>
      <c r="O178" s="24">
        <v>1.2915694564166249</v>
      </c>
      <c r="P178" s="24">
        <v>1.3133752745785541</v>
      </c>
      <c r="Q178" s="24">
        <v>1.3409219079479071</v>
      </c>
      <c r="R178" s="24">
        <v>1.368468541317259</v>
      </c>
      <c r="S178" s="24">
        <v>1.3960151746866121</v>
      </c>
      <c r="T178" s="24">
        <v>1.4235618080559651</v>
      </c>
      <c r="U178" s="24">
        <v>1.456920447844271</v>
      </c>
      <c r="V178" s="24">
        <v>1.4989970972610069</v>
      </c>
      <c r="W178" s="24">
        <v>1.5410737466777431</v>
      </c>
      <c r="X178" s="24">
        <v>1.5831503960944791</v>
      </c>
      <c r="Y178" s="24">
        <v>1.625227045511215</v>
      </c>
      <c r="Z178" s="24">
        <v>1.675516479588594</v>
      </c>
      <c r="AA178" s="24">
        <v>1.7381250906569381</v>
      </c>
      <c r="AB178" s="24">
        <v>1.8007337017252829</v>
      </c>
      <c r="AC178" s="24">
        <v>1.8633423127936271</v>
      </c>
      <c r="AD178" s="24">
        <v>1.925950923861971</v>
      </c>
      <c r="AE178" s="24">
        <v>1.999589079793668</v>
      </c>
      <c r="AF178" s="24">
        <v>2.0897715530203942</v>
      </c>
      <c r="AG178" s="24">
        <v>2.1799540262471191</v>
      </c>
      <c r="AH178" s="25">
        <v>2.2701364994738449</v>
      </c>
    </row>
    <row r="179" spans="1:34" x14ac:dyDescent="0.25">
      <c r="A179" s="23">
        <v>13</v>
      </c>
      <c r="B179" s="24">
        <v>1.0104209303274061</v>
      </c>
      <c r="C179" s="24">
        <v>1.0183972203940741</v>
      </c>
      <c r="D179" s="24">
        <v>1.0263735104607421</v>
      </c>
      <c r="E179" s="24">
        <v>1.0343498005274101</v>
      </c>
      <c r="F179" s="24">
        <v>1.0429407600224849</v>
      </c>
      <c r="G179" s="24">
        <v>1.0524537236601681</v>
      </c>
      <c r="H179" s="24">
        <v>1.061966687297851</v>
      </c>
      <c r="I179" s="24">
        <v>1.071479650935534</v>
      </c>
      <c r="J179" s="24">
        <v>1.0809926145732169</v>
      </c>
      <c r="K179" s="24">
        <v>1.0920235741032991</v>
      </c>
      <c r="L179" s="24">
        <v>1.105331527471977</v>
      </c>
      <c r="M179" s="24">
        <v>1.1186394808406559</v>
      </c>
      <c r="N179" s="24">
        <v>1.1319474342093341</v>
      </c>
      <c r="O179" s="24">
        <v>1.145255387578012</v>
      </c>
      <c r="P179" s="24">
        <v>1.161400645264103</v>
      </c>
      <c r="Q179" s="24">
        <v>1.1818018594263111</v>
      </c>
      <c r="R179" s="24">
        <v>1.202203073588519</v>
      </c>
      <c r="S179" s="24">
        <v>1.2226042877507279</v>
      </c>
      <c r="T179" s="24">
        <v>1.243005501912936</v>
      </c>
      <c r="U179" s="24">
        <v>1.2679793107785891</v>
      </c>
      <c r="V179" s="24">
        <v>1.299812011699409</v>
      </c>
      <c r="W179" s="24">
        <v>1.331644712620228</v>
      </c>
      <c r="X179" s="24">
        <v>1.3634774135410479</v>
      </c>
      <c r="Y179" s="24">
        <v>1.3953101144618669</v>
      </c>
      <c r="Z179" s="24">
        <v>1.4338666824331849</v>
      </c>
      <c r="AA179" s="24">
        <v>1.4825090509802481</v>
      </c>
      <c r="AB179" s="24">
        <v>1.5311514195273119</v>
      </c>
      <c r="AC179" s="24">
        <v>1.579793788074376</v>
      </c>
      <c r="AD179" s="24">
        <v>1.6284361566214389</v>
      </c>
      <c r="AE179" s="24">
        <v>1.686369646527073</v>
      </c>
      <c r="AF179" s="24">
        <v>1.758239818470561</v>
      </c>
      <c r="AG179" s="24">
        <v>1.8301099904140501</v>
      </c>
      <c r="AH179" s="25">
        <v>1.901980162357539</v>
      </c>
    </row>
    <row r="180" spans="1:34" x14ac:dyDescent="0.25">
      <c r="A180" s="23">
        <v>14</v>
      </c>
      <c r="B180" s="24">
        <v>0.92048981399154284</v>
      </c>
      <c r="C180" s="24">
        <v>0.92850819733056056</v>
      </c>
      <c r="D180" s="24">
        <v>0.93652658066957828</v>
      </c>
      <c r="E180" s="24">
        <v>0.944544964008596</v>
      </c>
      <c r="F180" s="24">
        <v>0.9528364939716879</v>
      </c>
      <c r="G180" s="24">
        <v>0.96153774387089108</v>
      </c>
      <c r="H180" s="24">
        <v>0.97023899377009415</v>
      </c>
      <c r="I180" s="24">
        <v>0.97894024366929733</v>
      </c>
      <c r="J180" s="24">
        <v>0.98764149356850039</v>
      </c>
      <c r="K180" s="24">
        <v>0.99726971066113401</v>
      </c>
      <c r="L180" s="24">
        <v>1.008288378543913</v>
      </c>
      <c r="M180" s="24">
        <v>1.019307046426692</v>
      </c>
      <c r="N180" s="24">
        <v>1.0303257143094711</v>
      </c>
      <c r="O180" s="24">
        <v>1.0413443821922499</v>
      </c>
      <c r="P180" s="24">
        <v>1.0543598197988351</v>
      </c>
      <c r="Q180" s="24">
        <v>1.070370411991129</v>
      </c>
      <c r="R180" s="24">
        <v>1.086381004183423</v>
      </c>
      <c r="S180" s="24">
        <v>1.1023915963757169</v>
      </c>
      <c r="T180" s="24">
        <v>1.1184021885680111</v>
      </c>
      <c r="U180" s="24">
        <v>1.1378953349755061</v>
      </c>
      <c r="V180" s="24">
        <v>1.1626123127058039</v>
      </c>
      <c r="W180" s="24">
        <v>1.1873292904361019</v>
      </c>
      <c r="X180" s="24">
        <v>1.2120462681663999</v>
      </c>
      <c r="Y180" s="24">
        <v>1.2367632458966979</v>
      </c>
      <c r="Z180" s="24">
        <v>1.266864544294614</v>
      </c>
      <c r="AA180" s="24">
        <v>1.305042323693955</v>
      </c>
      <c r="AB180" s="24">
        <v>1.343220103093296</v>
      </c>
      <c r="AC180" s="24">
        <v>1.3813978824926381</v>
      </c>
      <c r="AD180" s="24">
        <v>1.419575661891979</v>
      </c>
      <c r="AE180" s="24">
        <v>1.4654555103723741</v>
      </c>
      <c r="AF180" s="24">
        <v>1.5228884624743479</v>
      </c>
      <c r="AG180" s="24">
        <v>1.580321414576322</v>
      </c>
      <c r="AH180" s="25">
        <v>1.637754366678297</v>
      </c>
    </row>
    <row r="181" spans="1:34" x14ac:dyDescent="0.25">
      <c r="A181" s="23">
        <v>15</v>
      </c>
      <c r="B181" s="24">
        <v>0.83887206341350196</v>
      </c>
      <c r="C181" s="24">
        <v>0.84812628549338498</v>
      </c>
      <c r="D181" s="24">
        <v>0.857380507573268</v>
      </c>
      <c r="E181" s="24">
        <v>0.86663472965315091</v>
      </c>
      <c r="F181" s="24">
        <v>0.8759699467800427</v>
      </c>
      <c r="G181" s="24">
        <v>0.88542665647744745</v>
      </c>
      <c r="H181" s="24">
        <v>0.8948833661748522</v>
      </c>
      <c r="I181" s="24">
        <v>0.90434007587225707</v>
      </c>
      <c r="J181" s="24">
        <v>0.91379678556966182</v>
      </c>
      <c r="K181" s="24">
        <v>0.92373880498879268</v>
      </c>
      <c r="L181" s="24">
        <v>0.93440878899051238</v>
      </c>
      <c r="M181" s="24">
        <v>0.9450787729922322</v>
      </c>
      <c r="N181" s="24">
        <v>0.95574875699395201</v>
      </c>
      <c r="O181" s="24">
        <v>0.96641874099567182</v>
      </c>
      <c r="P181" s="24">
        <v>0.97839433135485798</v>
      </c>
      <c r="Q181" s="24">
        <v>0.99232833125024378</v>
      </c>
      <c r="R181" s="24">
        <v>1.00626233114563</v>
      </c>
      <c r="S181" s="24">
        <v>1.0201963310410149</v>
      </c>
      <c r="T181" s="24">
        <v>1.0341303309364009</v>
      </c>
      <c r="U181" s="24">
        <v>1.0506062157860121</v>
      </c>
      <c r="V181" s="24">
        <v>1.0708949280669591</v>
      </c>
      <c r="W181" s="24">
        <v>1.091183640347906</v>
      </c>
      <c r="X181" s="24">
        <v>1.111472352628853</v>
      </c>
      <c r="Y181" s="24">
        <v>1.1317610649098011</v>
      </c>
      <c r="Z181" s="24">
        <v>1.1562439227027499</v>
      </c>
      <c r="AA181" s="24">
        <v>1.187017998763702</v>
      </c>
      <c r="AB181" s="24">
        <v>1.217792074824654</v>
      </c>
      <c r="AC181" s="24">
        <v>1.248566150885607</v>
      </c>
      <c r="AD181" s="24">
        <v>1.279340226946559</v>
      </c>
      <c r="AE181" s="24">
        <v>1.3163766910383119</v>
      </c>
      <c r="AF181" s="24">
        <v>1.362806737176266</v>
      </c>
      <c r="AG181" s="24">
        <v>1.409236783314221</v>
      </c>
      <c r="AH181" s="25">
        <v>1.455666829452176</v>
      </c>
    </row>
    <row r="182" spans="1:34" x14ac:dyDescent="0.25">
      <c r="A182" s="23">
        <v>16</v>
      </c>
      <c r="B182" s="24">
        <v>0.76045110183152864</v>
      </c>
      <c r="C182" s="24">
        <v>0.77169414055656627</v>
      </c>
      <c r="D182" s="24">
        <v>0.78293717928160378</v>
      </c>
      <c r="E182" s="24">
        <v>0.7941802180066414</v>
      </c>
      <c r="F182" s="24">
        <v>0.80546147142888669</v>
      </c>
      <c r="G182" s="24">
        <v>0.81680004689694363</v>
      </c>
      <c r="H182" s="24">
        <v>0.82813862236500058</v>
      </c>
      <c r="I182" s="24">
        <v>0.83947719783305752</v>
      </c>
      <c r="J182" s="24">
        <v>0.85081577330111458</v>
      </c>
      <c r="K182" s="24">
        <v>0.86234737224646141</v>
      </c>
      <c r="L182" s="24">
        <v>0.87416850640774335</v>
      </c>
      <c r="M182" s="24">
        <v>0.88598964056902518</v>
      </c>
      <c r="N182" s="24">
        <v>0.89781077473030702</v>
      </c>
      <c r="O182" s="24">
        <v>0.90963190889158885</v>
      </c>
      <c r="P182" s="24">
        <v>0.92221685727126135</v>
      </c>
      <c r="Q182" s="24">
        <v>0.93594752697851991</v>
      </c>
      <c r="R182" s="24">
        <v>0.94967819668577846</v>
      </c>
      <c r="S182" s="24">
        <v>0.96340886639303691</v>
      </c>
      <c r="T182" s="24">
        <v>0.97713953610029547</v>
      </c>
      <c r="U182" s="24">
        <v>0.99262079272806636</v>
      </c>
      <c r="V182" s="24">
        <v>1.0107279297366061</v>
      </c>
      <c r="W182" s="24">
        <v>1.0288350667451449</v>
      </c>
      <c r="X182" s="24">
        <v>1.0469422037536851</v>
      </c>
      <c r="Y182" s="24">
        <v>1.0650493407622239</v>
      </c>
      <c r="Z182" s="24">
        <v>1.086309819354417</v>
      </c>
      <c r="AA182" s="24">
        <v>1.112300310322091</v>
      </c>
      <c r="AB182" s="24">
        <v>1.1382908012897639</v>
      </c>
      <c r="AC182" s="24">
        <v>1.164281292257437</v>
      </c>
      <c r="AD182" s="24">
        <v>1.1902717832251111</v>
      </c>
      <c r="AE182" s="24">
        <v>1.2212343524005991</v>
      </c>
      <c r="AF182" s="24">
        <v>1.2596550388878089</v>
      </c>
      <c r="AG182" s="24">
        <v>1.298075725375019</v>
      </c>
      <c r="AH182" s="25">
        <v>1.336496411862228</v>
      </c>
    </row>
    <row r="183" spans="1:34" x14ac:dyDescent="0.25">
      <c r="A183" s="23">
        <v>17</v>
      </c>
      <c r="B183" s="24">
        <v>0.6826814966508018</v>
      </c>
      <c r="C183" s="24">
        <v>0.69622556236105926</v>
      </c>
      <c r="D183" s="24">
        <v>0.70976962807131661</v>
      </c>
      <c r="E183" s="24">
        <v>0.72331369378157406</v>
      </c>
      <c r="F183" s="24">
        <v>0.73700256506650497</v>
      </c>
      <c r="G183" s="24">
        <v>0.75090864471344621</v>
      </c>
      <c r="H183" s="24">
        <v>0.76481472436038733</v>
      </c>
      <c r="I183" s="24">
        <v>0.77872080400732857</v>
      </c>
      <c r="J183" s="24">
        <v>0.7926268836542697</v>
      </c>
      <c r="K183" s="24">
        <v>0.80658307176132793</v>
      </c>
      <c r="L183" s="24">
        <v>0.82061442255856165</v>
      </c>
      <c r="M183" s="24">
        <v>0.83464577335579537</v>
      </c>
      <c r="N183" s="24">
        <v>0.84867712415302909</v>
      </c>
      <c r="O183" s="24">
        <v>0.8627084749502627</v>
      </c>
      <c r="P183" s="24">
        <v>0.87711121905407841</v>
      </c>
      <c r="Q183" s="24">
        <v>0.89207105311776691</v>
      </c>
      <c r="R183" s="24">
        <v>0.90703088718145541</v>
      </c>
      <c r="S183" s="24">
        <v>0.92199072124514392</v>
      </c>
      <c r="T183" s="24">
        <v>0.93695055530883242</v>
      </c>
      <c r="U183" s="24">
        <v>0.95301904948658689</v>
      </c>
      <c r="V183" s="24">
        <v>0.97075053383544041</v>
      </c>
      <c r="W183" s="24">
        <v>0.98848201818429393</v>
      </c>
      <c r="X183" s="24">
        <v>1.0062135025331469</v>
      </c>
      <c r="Y183" s="24">
        <v>1.023944986882001</v>
      </c>
      <c r="Z183" s="24">
        <v>1.043938380113423</v>
      </c>
      <c r="AA183" s="24">
        <v>1.067324636668699</v>
      </c>
      <c r="AB183" s="24">
        <v>1.090710893223974</v>
      </c>
      <c r="AC183" s="24">
        <v>1.11409714977925</v>
      </c>
      <c r="AD183" s="24">
        <v>1.1374834063345249</v>
      </c>
      <c r="AE183" s="24">
        <v>1.164700802501895</v>
      </c>
      <c r="AF183" s="24">
        <v>1.1976649080874049</v>
      </c>
      <c r="AG183" s="24">
        <v>1.2306290136729161</v>
      </c>
      <c r="AH183" s="25">
        <v>1.263593119258426</v>
      </c>
    </row>
    <row r="184" spans="1:34" x14ac:dyDescent="0.25">
      <c r="A184" s="23">
        <v>18</v>
      </c>
      <c r="B184" s="24">
        <v>0.60558895944346836</v>
      </c>
      <c r="C184" s="24">
        <v>0.62130549491478804</v>
      </c>
      <c r="D184" s="24">
        <v>0.63702203038610772</v>
      </c>
      <c r="E184" s="24">
        <v>0.6527385658574274</v>
      </c>
      <c r="F184" s="24">
        <v>0.66885586900814975</v>
      </c>
      <c r="G184" s="24">
        <v>0.68557432367797633</v>
      </c>
      <c r="H184" s="24">
        <v>0.70229277834780302</v>
      </c>
      <c r="I184" s="24">
        <v>0.71901123301762959</v>
      </c>
      <c r="J184" s="24">
        <v>0.73572968768745617</v>
      </c>
      <c r="K184" s="24">
        <v>0.75250470702749461</v>
      </c>
      <c r="L184" s="24">
        <v>0.7693645733728508</v>
      </c>
      <c r="M184" s="24">
        <v>0.78622443971820699</v>
      </c>
      <c r="N184" s="24">
        <v>0.80308430606356307</v>
      </c>
      <c r="O184" s="24">
        <v>0.81994417240891926</v>
      </c>
      <c r="P184" s="24">
        <v>0.83693238237631296</v>
      </c>
      <c r="Q184" s="24">
        <v>0.85411310777676275</v>
      </c>
      <c r="R184" s="24">
        <v>0.87129383317721265</v>
      </c>
      <c r="S184" s="24">
        <v>0.88847455857766244</v>
      </c>
      <c r="T184" s="24">
        <v>0.90565528397811235</v>
      </c>
      <c r="U184" s="24">
        <v>0.92345211391344617</v>
      </c>
      <c r="V184" s="24">
        <v>0.94217310065110604</v>
      </c>
      <c r="W184" s="24">
        <v>0.96089408738876581</v>
      </c>
      <c r="X184" s="24">
        <v>0.97961507412642568</v>
      </c>
      <c r="Y184" s="24">
        <v>0.99833606086408555</v>
      </c>
      <c r="Z184" s="24">
        <v>1.0185768950104981</v>
      </c>
      <c r="AA184" s="24">
        <v>1.041097500270038</v>
      </c>
      <c r="AB184" s="24">
        <v>1.0636181055295779</v>
      </c>
      <c r="AC184" s="24">
        <v>1.0861387107891189</v>
      </c>
      <c r="AD184" s="24">
        <v>1.1086593160486591</v>
      </c>
      <c r="AE184" s="24">
        <v>1.134019493551836</v>
      </c>
      <c r="AF184" s="24">
        <v>1.1636390294204679</v>
      </c>
      <c r="AG184" s="24">
        <v>1.1932585652890999</v>
      </c>
      <c r="AH184" s="25">
        <v>1.2228781011577321</v>
      </c>
    </row>
    <row r="185" spans="1:34" x14ac:dyDescent="0.25">
      <c r="A185" s="23">
        <v>19</v>
      </c>
      <c r="B185" s="24">
        <v>0.53177034594864847</v>
      </c>
      <c r="C185" s="24">
        <v>0.54909002639264348</v>
      </c>
      <c r="D185" s="24">
        <v>0.56640970683663849</v>
      </c>
      <c r="E185" s="24">
        <v>0.5837293872806335</v>
      </c>
      <c r="F185" s="24">
        <v>0.60185516873602873</v>
      </c>
      <c r="G185" s="24">
        <v>0.62119010170852429</v>
      </c>
      <c r="H185" s="24">
        <v>0.64052503468101996</v>
      </c>
      <c r="I185" s="24">
        <v>0.65985996765351562</v>
      </c>
      <c r="J185" s="24">
        <v>0.67919490062601118</v>
      </c>
      <c r="K185" s="24">
        <v>0.69874222570607669</v>
      </c>
      <c r="L185" s="24">
        <v>0.71860813894749709</v>
      </c>
      <c r="M185" s="24">
        <v>0.73847405218891737</v>
      </c>
      <c r="N185" s="24">
        <v>0.75833996543033766</v>
      </c>
      <c r="O185" s="24">
        <v>0.77820587867175806</v>
      </c>
      <c r="P185" s="24">
        <v>0.79810645707793693</v>
      </c>
      <c r="Q185" s="24">
        <v>0.81805903323125362</v>
      </c>
      <c r="R185" s="24">
        <v>0.8380116093845702</v>
      </c>
      <c r="S185" s="24">
        <v>0.85796418553788689</v>
      </c>
      <c r="T185" s="24">
        <v>0.87791676169120358</v>
      </c>
      <c r="U185" s="24">
        <v>0.89814225802748848</v>
      </c>
      <c r="V185" s="24">
        <v>0.91877713463822563</v>
      </c>
      <c r="W185" s="24">
        <v>0.93941201124896279</v>
      </c>
      <c r="X185" s="24">
        <v>0.96004688785969994</v>
      </c>
      <c r="Y185" s="24">
        <v>0.98068176447043709</v>
      </c>
      <c r="Z185" s="24">
        <v>1.0022437982433741</v>
      </c>
      <c r="AA185" s="24">
        <v>1.02519656775961</v>
      </c>
      <c r="AB185" s="24">
        <v>1.0481493372758459</v>
      </c>
      <c r="AC185" s="24">
        <v>1.0711021067920821</v>
      </c>
      <c r="AD185" s="24">
        <v>1.094054876308318</v>
      </c>
      <c r="AE185" s="24">
        <v>1.1190050219270009</v>
      </c>
      <c r="AF185" s="24">
        <v>1.146951231699354</v>
      </c>
      <c r="AG185" s="24">
        <v>1.174897441471707</v>
      </c>
      <c r="AH185" s="25">
        <v>1.2028436512440599</v>
      </c>
    </row>
    <row r="186" spans="1:34" x14ac:dyDescent="0.25">
      <c r="A186" s="26">
        <v>20</v>
      </c>
      <c r="B186" s="27">
        <v>0.4663936560724356</v>
      </c>
      <c r="C186" s="27">
        <v>0.48430638913650031</v>
      </c>
      <c r="D186" s="27">
        <v>0.50221912220056497</v>
      </c>
      <c r="E186" s="27">
        <v>0.52013185526462957</v>
      </c>
      <c r="F186" s="27">
        <v>0.53940539389935438</v>
      </c>
      <c r="G186" s="27">
        <v>0.56072014089006927</v>
      </c>
      <c r="H186" s="27">
        <v>0.58203488788078417</v>
      </c>
      <c r="I186" s="27">
        <v>0.60334963487149906</v>
      </c>
      <c r="J186" s="27">
        <v>0.62466438186221396</v>
      </c>
      <c r="K186" s="27">
        <v>0.64649671962512367</v>
      </c>
      <c r="L186" s="27">
        <v>0.66910544354632573</v>
      </c>
      <c r="M186" s="27">
        <v>0.69171416746752779</v>
      </c>
      <c r="N186" s="27">
        <v>0.71432289138872984</v>
      </c>
      <c r="O186" s="27">
        <v>0.7369316153099319</v>
      </c>
      <c r="P186" s="27">
        <v>0.75963069716587939</v>
      </c>
      <c r="Q186" s="27">
        <v>0.78246531592394486</v>
      </c>
      <c r="R186" s="27">
        <v>0.80529993468201044</v>
      </c>
      <c r="S186" s="27">
        <v>0.82813455344007592</v>
      </c>
      <c r="T186" s="27">
        <v>0.85096917219814139</v>
      </c>
      <c r="U186" s="27">
        <v>0.87388289801452512</v>
      </c>
      <c r="V186" s="27">
        <v>0.89691528441838608</v>
      </c>
      <c r="W186" s="27">
        <v>0.91994767082224715</v>
      </c>
      <c r="X186" s="27">
        <v>0.94298005722610811</v>
      </c>
      <c r="Y186" s="27">
        <v>0.96601244362996908</v>
      </c>
      <c r="Z186" s="27">
        <v>0.98952866817674245</v>
      </c>
      <c r="AA186" s="27">
        <v>1.013770649937884</v>
      </c>
      <c r="AB186" s="27">
        <v>1.038012631699027</v>
      </c>
      <c r="AC186" s="27">
        <v>1.062254613460168</v>
      </c>
      <c r="AD186" s="27">
        <v>1.086496595221311</v>
      </c>
      <c r="AE186" s="27">
        <v>1.1120431281709751</v>
      </c>
      <c r="AF186" s="27">
        <v>1.1395464879034221</v>
      </c>
      <c r="AG186" s="27">
        <v>1.1670498476358691</v>
      </c>
      <c r="AH186" s="28">
        <v>1.1945532073683169</v>
      </c>
    </row>
    <row r="190" spans="1:34" ht="28.9" customHeight="1" x14ac:dyDescent="0.5">
      <c r="A190" s="1" t="s">
        <v>19</v>
      </c>
      <c r="B190" s="1"/>
    </row>
    <row r="191" spans="1:34" x14ac:dyDescent="0.25">
      <c r="A191" s="17" t="s">
        <v>11</v>
      </c>
      <c r="B191" s="18" t="s">
        <v>17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</row>
    <row r="192" spans="1:34" x14ac:dyDescent="0.25">
      <c r="A192" s="20" t="s">
        <v>13</v>
      </c>
      <c r="B192" s="21">
        <v>-80</v>
      </c>
      <c r="C192" s="21">
        <v>-70</v>
      </c>
      <c r="D192" s="21">
        <v>-60</v>
      </c>
      <c r="E192" s="21">
        <v>-50</v>
      </c>
      <c r="F192" s="21">
        <v>-40</v>
      </c>
      <c r="G192" s="21">
        <v>-30</v>
      </c>
      <c r="H192" s="21">
        <v>-20</v>
      </c>
      <c r="I192" s="21">
        <v>-10</v>
      </c>
      <c r="J192" s="21">
        <v>0</v>
      </c>
      <c r="K192" s="21">
        <v>10</v>
      </c>
      <c r="L192" s="21">
        <v>20</v>
      </c>
      <c r="M192" s="21">
        <v>30</v>
      </c>
      <c r="N192" s="21">
        <v>40</v>
      </c>
      <c r="O192" s="21">
        <v>50</v>
      </c>
      <c r="P192" s="21">
        <v>60</v>
      </c>
      <c r="Q192" s="21">
        <v>70</v>
      </c>
      <c r="R192" s="22">
        <v>80</v>
      </c>
    </row>
    <row r="193" spans="1:18" x14ac:dyDescent="0.25">
      <c r="A193" s="23">
        <v>4.5</v>
      </c>
      <c r="B193" s="24">
        <v>5.1865486454909133</v>
      </c>
      <c r="C193" s="24">
        <v>5.2732509635978504</v>
      </c>
      <c r="D193" s="24">
        <v>5.3599532817047884</v>
      </c>
      <c r="E193" s="24">
        <v>5.4466555998117263</v>
      </c>
      <c r="F193" s="24">
        <v>5.5333579179186643</v>
      </c>
      <c r="G193" s="24">
        <v>5.6200602360256022</v>
      </c>
      <c r="H193" s="24">
        <v>5.7067625541325393</v>
      </c>
      <c r="I193" s="24">
        <v>5.7934648722394773</v>
      </c>
      <c r="J193" s="24">
        <v>5.8801671903464152</v>
      </c>
      <c r="K193" s="24">
        <v>5.9868853980332313</v>
      </c>
      <c r="L193" s="24">
        <v>6.0936036057200473</v>
      </c>
      <c r="M193" s="24">
        <v>6.2003218134068634</v>
      </c>
      <c r="N193" s="24">
        <v>6.3070400210936786</v>
      </c>
      <c r="O193" s="24">
        <v>6.4137582287804964</v>
      </c>
      <c r="P193" s="24">
        <v>6.5204764364673116</v>
      </c>
      <c r="Q193" s="24">
        <v>6.6271946441541276</v>
      </c>
      <c r="R193" s="25">
        <v>6.7339128518409437</v>
      </c>
    </row>
    <row r="194" spans="1:18" x14ac:dyDescent="0.25">
      <c r="A194" s="23">
        <v>5</v>
      </c>
      <c r="B194" s="24">
        <v>4.6452023188702567</v>
      </c>
      <c r="C194" s="24">
        <v>4.7223903202388549</v>
      </c>
      <c r="D194" s="24">
        <v>4.799578321607453</v>
      </c>
      <c r="E194" s="24">
        <v>4.8767663229760512</v>
      </c>
      <c r="F194" s="24">
        <v>4.9539543243446493</v>
      </c>
      <c r="G194" s="24">
        <v>5.0311423257132466</v>
      </c>
      <c r="H194" s="24">
        <v>5.1083303270818448</v>
      </c>
      <c r="I194" s="24">
        <v>5.1855183284504429</v>
      </c>
      <c r="J194" s="24">
        <v>5.2627063298190411</v>
      </c>
      <c r="K194" s="24">
        <v>5.3585680127474067</v>
      </c>
      <c r="L194" s="24">
        <v>5.4544296956757714</v>
      </c>
      <c r="M194" s="24">
        <v>5.550291378604137</v>
      </c>
      <c r="N194" s="24">
        <v>5.6461530615325017</v>
      </c>
      <c r="O194" s="24">
        <v>5.7420147444608673</v>
      </c>
      <c r="P194" s="24">
        <v>5.837876427389233</v>
      </c>
      <c r="Q194" s="24">
        <v>5.9337381103175977</v>
      </c>
      <c r="R194" s="25">
        <v>6.0295997932459633</v>
      </c>
    </row>
    <row r="195" spans="1:18" x14ac:dyDescent="0.25">
      <c r="A195" s="23">
        <v>5.5</v>
      </c>
      <c r="B195" s="24">
        <v>4.1593708967847656</v>
      </c>
      <c r="C195" s="24">
        <v>4.2277830201253828</v>
      </c>
      <c r="D195" s="24">
        <v>4.296195143466</v>
      </c>
      <c r="E195" s="24">
        <v>4.3646072668066171</v>
      </c>
      <c r="F195" s="24">
        <v>4.4330193901472343</v>
      </c>
      <c r="G195" s="24">
        <v>4.5014315134878524</v>
      </c>
      <c r="H195" s="24">
        <v>4.5698436368284678</v>
      </c>
      <c r="I195" s="24">
        <v>4.638255760169085</v>
      </c>
      <c r="J195" s="24">
        <v>4.7066678835097022</v>
      </c>
      <c r="K195" s="24">
        <v>4.7924581588984951</v>
      </c>
      <c r="L195" s="24">
        <v>4.878248434287288</v>
      </c>
      <c r="M195" s="24">
        <v>4.964038709676081</v>
      </c>
      <c r="N195" s="24">
        <v>5.0498289850648739</v>
      </c>
      <c r="O195" s="24">
        <v>5.1356192604536668</v>
      </c>
      <c r="P195" s="24">
        <v>5.2214095358424597</v>
      </c>
      <c r="Q195" s="24">
        <v>5.3071998112312526</v>
      </c>
      <c r="R195" s="25">
        <v>5.3929900866200464</v>
      </c>
    </row>
    <row r="196" spans="1:18" x14ac:dyDescent="0.25">
      <c r="A196" s="23">
        <v>6</v>
      </c>
      <c r="B196" s="24">
        <v>3.724913000619098</v>
      </c>
      <c r="C196" s="24">
        <v>3.7852601366693279</v>
      </c>
      <c r="D196" s="24">
        <v>3.8456072727195578</v>
      </c>
      <c r="E196" s="24">
        <v>3.9059544087697891</v>
      </c>
      <c r="F196" s="24">
        <v>3.966301544820019</v>
      </c>
      <c r="G196" s="24">
        <v>4.0266486808702489</v>
      </c>
      <c r="H196" s="24">
        <v>4.0869958169204788</v>
      </c>
      <c r="I196" s="24">
        <v>4.1473429529707104</v>
      </c>
      <c r="J196" s="24">
        <v>4.2076900890209394</v>
      </c>
      <c r="K196" s="24">
        <v>4.2841665261162749</v>
      </c>
      <c r="L196" s="24">
        <v>4.3606429632116086</v>
      </c>
      <c r="M196" s="24">
        <v>4.437119400306945</v>
      </c>
      <c r="N196" s="24">
        <v>4.5135958374022804</v>
      </c>
      <c r="O196" s="24">
        <v>4.590072274497615</v>
      </c>
      <c r="P196" s="24">
        <v>4.6665487115929496</v>
      </c>
      <c r="Q196" s="24">
        <v>4.7430251486882851</v>
      </c>
      <c r="R196" s="25">
        <v>4.8195015857836214</v>
      </c>
    </row>
    <row r="197" spans="1:18" x14ac:dyDescent="0.25">
      <c r="A197" s="23">
        <v>6.5</v>
      </c>
      <c r="B197" s="24">
        <v>3.337847948268343</v>
      </c>
      <c r="C197" s="24">
        <v>3.3908134397930159</v>
      </c>
      <c r="D197" s="24">
        <v>3.4437789313176901</v>
      </c>
      <c r="E197" s="24">
        <v>3.496744422842363</v>
      </c>
      <c r="F197" s="24">
        <v>3.5497099143670359</v>
      </c>
      <c r="G197" s="24">
        <v>3.6026754058917101</v>
      </c>
      <c r="H197" s="24">
        <v>3.655640897416383</v>
      </c>
      <c r="I197" s="24">
        <v>3.7086063889410559</v>
      </c>
      <c r="J197" s="24">
        <v>3.7615718804657301</v>
      </c>
      <c r="K197" s="24">
        <v>3.8294645005409582</v>
      </c>
      <c r="L197" s="24">
        <v>3.8973571206161872</v>
      </c>
      <c r="M197" s="24">
        <v>3.9652497406914158</v>
      </c>
      <c r="N197" s="24">
        <v>4.0331423607666439</v>
      </c>
      <c r="O197" s="24">
        <v>4.1010349808418729</v>
      </c>
      <c r="P197" s="24">
        <v>4.1689276009171019</v>
      </c>
      <c r="Q197" s="24">
        <v>4.23682022099233</v>
      </c>
      <c r="R197" s="25">
        <v>4.304712841067559</v>
      </c>
    </row>
    <row r="198" spans="1:18" x14ac:dyDescent="0.25">
      <c r="A198" s="23">
        <v>7</v>
      </c>
      <c r="B198" s="24">
        <v>2.9943557541380308</v>
      </c>
      <c r="C198" s="24">
        <v>3.040595395929214</v>
      </c>
      <c r="D198" s="24">
        <v>3.0868350377203959</v>
      </c>
      <c r="E198" s="24">
        <v>3.1330746795115791</v>
      </c>
      <c r="F198" s="24">
        <v>3.1793143213027619</v>
      </c>
      <c r="G198" s="24">
        <v>3.2255539630939452</v>
      </c>
      <c r="H198" s="24">
        <v>3.271793604885127</v>
      </c>
      <c r="I198" s="24">
        <v>3.3180332466763098</v>
      </c>
      <c r="J198" s="24">
        <v>3.3642728884674931</v>
      </c>
      <c r="K198" s="24">
        <v>3.424284164823201</v>
      </c>
      <c r="L198" s="24">
        <v>3.4842954411789089</v>
      </c>
      <c r="M198" s="24">
        <v>3.5443067175346181</v>
      </c>
      <c r="N198" s="24">
        <v>3.604317993890326</v>
      </c>
      <c r="O198" s="24">
        <v>3.6643292702460339</v>
      </c>
      <c r="P198" s="24">
        <v>3.7243405466017419</v>
      </c>
      <c r="Q198" s="24">
        <v>3.7843518229574502</v>
      </c>
      <c r="R198" s="25">
        <v>3.844363099313159</v>
      </c>
    </row>
    <row r="199" spans="1:18" x14ac:dyDescent="0.25">
      <c r="A199" s="23">
        <v>7.5</v>
      </c>
      <c r="B199" s="24">
        <v>2.69077712914412</v>
      </c>
      <c r="C199" s="24">
        <v>2.730919168021114</v>
      </c>
      <c r="D199" s="24">
        <v>2.771061206898108</v>
      </c>
      <c r="E199" s="24">
        <v>2.8112032457751019</v>
      </c>
      <c r="F199" s="24">
        <v>2.8513452846520959</v>
      </c>
      <c r="G199" s="24">
        <v>2.8914873235290899</v>
      </c>
      <c r="H199" s="24">
        <v>2.9316293624060838</v>
      </c>
      <c r="I199" s="24">
        <v>2.9717714012830792</v>
      </c>
      <c r="J199" s="24">
        <v>3.0119134401600731</v>
      </c>
      <c r="K199" s="24">
        <v>3.0647182981240828</v>
      </c>
      <c r="L199" s="24">
        <v>3.1175231560880938</v>
      </c>
      <c r="M199" s="24">
        <v>3.1703280140521048</v>
      </c>
      <c r="N199" s="24">
        <v>3.223132872016115</v>
      </c>
      <c r="O199" s="24">
        <v>3.275937729980126</v>
      </c>
      <c r="P199" s="24">
        <v>3.328742587944137</v>
      </c>
      <c r="Q199" s="24">
        <v>3.3815474459081472</v>
      </c>
      <c r="R199" s="25">
        <v>3.4343523038721582</v>
      </c>
    </row>
    <row r="200" spans="1:18" x14ac:dyDescent="0.25">
      <c r="A200" s="23">
        <v>8</v>
      </c>
      <c r="B200" s="24">
        <v>2.423613480713009</v>
      </c>
      <c r="C200" s="24">
        <v>2.458258615522352</v>
      </c>
      <c r="D200" s="24">
        <v>2.492903750331696</v>
      </c>
      <c r="E200" s="24">
        <v>2.5275488851410399</v>
      </c>
      <c r="F200" s="24">
        <v>2.5621940199503839</v>
      </c>
      <c r="G200" s="24">
        <v>2.5968391547597269</v>
      </c>
      <c r="H200" s="24">
        <v>2.6314842895690709</v>
      </c>
      <c r="I200" s="24">
        <v>2.6661294243784148</v>
      </c>
      <c r="J200" s="24">
        <v>2.7007745591877592</v>
      </c>
      <c r="K200" s="24">
        <v>2.7470203761151302</v>
      </c>
      <c r="L200" s="24">
        <v>2.793266193042502</v>
      </c>
      <c r="M200" s="24">
        <v>2.839512009969873</v>
      </c>
      <c r="N200" s="24">
        <v>2.8857578268972439</v>
      </c>
      <c r="O200" s="24">
        <v>2.9320036438246162</v>
      </c>
      <c r="P200" s="24">
        <v>2.9782494607519872</v>
      </c>
      <c r="Q200" s="24">
        <v>3.024495277679359</v>
      </c>
      <c r="R200" s="25">
        <v>3.0707410946067299</v>
      </c>
    </row>
    <row r="201" spans="1:18" x14ac:dyDescent="0.25">
      <c r="A201" s="23">
        <v>8.5</v>
      </c>
      <c r="B201" s="24">
        <v>2.1895269127815311</v>
      </c>
      <c r="C201" s="24">
        <v>2.2192482943969978</v>
      </c>
      <c r="D201" s="24">
        <v>2.2489696760124658</v>
      </c>
      <c r="E201" s="24">
        <v>2.2786910576279329</v>
      </c>
      <c r="F201" s="24">
        <v>2.3084124392434009</v>
      </c>
      <c r="G201" s="24">
        <v>2.338133820858868</v>
      </c>
      <c r="H201" s="24">
        <v>2.367855202474336</v>
      </c>
      <c r="I201" s="24">
        <v>2.3975765840898031</v>
      </c>
      <c r="J201" s="24">
        <v>2.4272979657052711</v>
      </c>
      <c r="K201" s="24">
        <v>2.4676045709782972</v>
      </c>
      <c r="L201" s="24">
        <v>2.5079111762513242</v>
      </c>
      <c r="M201" s="24">
        <v>2.5482177815243499</v>
      </c>
      <c r="N201" s="24">
        <v>2.588524386797376</v>
      </c>
      <c r="O201" s="24">
        <v>2.6288309920704029</v>
      </c>
      <c r="P201" s="24">
        <v>2.669137597343429</v>
      </c>
      <c r="Q201" s="24">
        <v>2.709444202616456</v>
      </c>
      <c r="R201" s="25">
        <v>2.7497508078894821</v>
      </c>
    </row>
    <row r="202" spans="1:18" x14ac:dyDescent="0.25">
      <c r="A202" s="23">
        <v>9</v>
      </c>
      <c r="B202" s="24">
        <v>1.9853402257969539</v>
      </c>
      <c r="C202" s="24">
        <v>2.0106834571195549</v>
      </c>
      <c r="D202" s="24">
        <v>2.0360266884421558</v>
      </c>
      <c r="E202" s="24">
        <v>2.0613699197647568</v>
      </c>
      <c r="F202" s="24">
        <v>2.0867131510873582</v>
      </c>
      <c r="G202" s="24">
        <v>2.1120563824099592</v>
      </c>
      <c r="H202" s="24">
        <v>2.1373996137325588</v>
      </c>
      <c r="I202" s="24">
        <v>2.1627428450551598</v>
      </c>
      <c r="J202" s="24">
        <v>2.1880860763777612</v>
      </c>
      <c r="K202" s="24">
        <v>2.2230457514059729</v>
      </c>
      <c r="L202" s="24">
        <v>2.258005426434186</v>
      </c>
      <c r="M202" s="24">
        <v>2.2929651014623982</v>
      </c>
      <c r="N202" s="24">
        <v>2.3279247764906099</v>
      </c>
      <c r="O202" s="24">
        <v>2.362884451518823</v>
      </c>
      <c r="P202" s="24">
        <v>2.3978441265470352</v>
      </c>
      <c r="Q202" s="24">
        <v>2.4328038015752469</v>
      </c>
      <c r="R202" s="25">
        <v>2.4677634766034591</v>
      </c>
    </row>
    <row r="203" spans="1:18" x14ac:dyDescent="0.25">
      <c r="A203" s="23">
        <v>9.5</v>
      </c>
      <c r="B203" s="24">
        <v>1.8080369167169781</v>
      </c>
      <c r="C203" s="24">
        <v>1.829520052674958</v>
      </c>
      <c r="D203" s="24">
        <v>1.8510031886329379</v>
      </c>
      <c r="E203" s="24">
        <v>1.872486324590918</v>
      </c>
      <c r="F203" s="24">
        <v>1.893969460548899</v>
      </c>
      <c r="G203" s="24">
        <v>1.9154525965068789</v>
      </c>
      <c r="H203" s="24">
        <v>1.9369357324648591</v>
      </c>
      <c r="I203" s="24">
        <v>1.958418868422839</v>
      </c>
      <c r="J203" s="24">
        <v>1.9799020043808191</v>
      </c>
      <c r="K203" s="24">
        <v>2.0100794826009829</v>
      </c>
      <c r="L203" s="24">
        <v>2.0402569608211469</v>
      </c>
      <c r="M203" s="24">
        <v>2.070434439041311</v>
      </c>
      <c r="N203" s="24">
        <v>2.100611917261475</v>
      </c>
      <c r="O203" s="24">
        <v>2.130789395481639</v>
      </c>
      <c r="P203" s="24">
        <v>2.160966873701804</v>
      </c>
      <c r="Q203" s="24">
        <v>2.191144351921968</v>
      </c>
      <c r="R203" s="25">
        <v>2.2213218301421311</v>
      </c>
    </row>
    <row r="204" spans="1:18" x14ac:dyDescent="0.25">
      <c r="A204" s="23">
        <v>10</v>
      </c>
      <c r="B204" s="24">
        <v>1.6547611790097461</v>
      </c>
      <c r="C204" s="24">
        <v>1.672874726558587</v>
      </c>
      <c r="D204" s="24">
        <v>1.6909882741074289</v>
      </c>
      <c r="E204" s="24">
        <v>1.7091018216562699</v>
      </c>
      <c r="F204" s="24">
        <v>1.727215369205112</v>
      </c>
      <c r="G204" s="24">
        <v>1.745328916753953</v>
      </c>
      <c r="H204" s="24">
        <v>1.7634424643027939</v>
      </c>
      <c r="I204" s="24">
        <v>1.781556011851636</v>
      </c>
      <c r="J204" s="24">
        <v>1.799669559400477</v>
      </c>
      <c r="K204" s="24">
        <v>1.825602026276596</v>
      </c>
      <c r="L204" s="24">
        <v>1.851534493152714</v>
      </c>
      <c r="M204" s="24">
        <v>1.8774669600288321</v>
      </c>
      <c r="N204" s="24">
        <v>1.9033994269049499</v>
      </c>
      <c r="O204" s="24">
        <v>1.929331893781068</v>
      </c>
      <c r="P204" s="24">
        <v>1.9552643606571869</v>
      </c>
      <c r="Q204" s="24">
        <v>1.9811968275333049</v>
      </c>
      <c r="R204" s="25">
        <v>2.007129294409423</v>
      </c>
    </row>
    <row r="205" spans="1:18" x14ac:dyDescent="0.25">
      <c r="A205" s="23">
        <v>10.5</v>
      </c>
      <c r="B205" s="24">
        <v>1.522817902653826</v>
      </c>
      <c r="C205" s="24">
        <v>1.5380248207762459</v>
      </c>
      <c r="D205" s="24">
        <v>1.5532317388986661</v>
      </c>
      <c r="E205" s="24">
        <v>1.568438657021086</v>
      </c>
      <c r="F205" s="24">
        <v>1.583645575143507</v>
      </c>
      <c r="G205" s="24">
        <v>1.5988524932659269</v>
      </c>
      <c r="H205" s="24">
        <v>1.6140594113883471</v>
      </c>
      <c r="I205" s="24">
        <v>1.629266329510767</v>
      </c>
      <c r="J205" s="24">
        <v>1.6444732476331869</v>
      </c>
      <c r="K205" s="24">
        <v>1.666670340656498</v>
      </c>
      <c r="L205" s="24">
        <v>1.6888674336798091</v>
      </c>
      <c r="M205" s="24">
        <v>1.711064526703119</v>
      </c>
      <c r="N205" s="24">
        <v>1.7332616197264299</v>
      </c>
      <c r="O205" s="24">
        <v>1.755458712749741</v>
      </c>
      <c r="P205" s="24">
        <v>1.7776558057730509</v>
      </c>
      <c r="Q205" s="24">
        <v>1.799852898796362</v>
      </c>
      <c r="R205" s="25">
        <v>1.822049991819672</v>
      </c>
    </row>
    <row r="206" spans="1:18" x14ac:dyDescent="0.25">
      <c r="A206" s="23">
        <v>11</v>
      </c>
      <c r="B206" s="24">
        <v>1.4096726741382339</v>
      </c>
      <c r="C206" s="24">
        <v>1.4224083738441871</v>
      </c>
      <c r="D206" s="24">
        <v>1.4351440735501391</v>
      </c>
      <c r="E206" s="24">
        <v>1.447879773256092</v>
      </c>
      <c r="F206" s="24">
        <v>1.4606154729620451</v>
      </c>
      <c r="G206" s="24">
        <v>1.473351172667998</v>
      </c>
      <c r="H206" s="24">
        <v>1.4860868723739511</v>
      </c>
      <c r="I206" s="24">
        <v>1.4988225720799031</v>
      </c>
      <c r="J206" s="24">
        <v>1.511558271785856</v>
      </c>
      <c r="K206" s="24">
        <v>1.530502080474833</v>
      </c>
      <c r="L206" s="24">
        <v>1.549445889163811</v>
      </c>
      <c r="M206" s="24">
        <v>1.568389697852788</v>
      </c>
      <c r="N206" s="24">
        <v>1.587333506541766</v>
      </c>
      <c r="O206" s="24">
        <v>1.606277315230743</v>
      </c>
      <c r="P206" s="24">
        <v>1.6252211239197201</v>
      </c>
      <c r="Q206" s="24">
        <v>1.644164932608698</v>
      </c>
      <c r="R206" s="25">
        <v>1.6631087412976751</v>
      </c>
    </row>
    <row r="207" spans="1:18" x14ac:dyDescent="0.25">
      <c r="A207" s="23">
        <v>11.5</v>
      </c>
      <c r="B207" s="24">
        <v>1.312951776462411</v>
      </c>
      <c r="C207" s="24">
        <v>1.323624120789086</v>
      </c>
      <c r="D207" s="24">
        <v>1.3342964651157609</v>
      </c>
      <c r="E207" s="24">
        <v>1.3449688094424359</v>
      </c>
      <c r="F207" s="24">
        <v>1.3556411537691111</v>
      </c>
      <c r="G207" s="24">
        <v>1.3663134980957861</v>
      </c>
      <c r="H207" s="24">
        <v>1.376985842422461</v>
      </c>
      <c r="I207" s="24">
        <v>1.387658186749136</v>
      </c>
      <c r="J207" s="24">
        <v>1.3983305310758121</v>
      </c>
      <c r="K207" s="24">
        <v>1.414475596976166</v>
      </c>
      <c r="L207" s="24">
        <v>1.4306206628765199</v>
      </c>
      <c r="M207" s="24">
        <v>1.446765728776874</v>
      </c>
      <c r="N207" s="24">
        <v>1.462910794677228</v>
      </c>
      <c r="O207" s="24">
        <v>1.4790558605775821</v>
      </c>
      <c r="P207" s="24">
        <v>1.495200926477936</v>
      </c>
      <c r="Q207" s="24">
        <v>1.5113459923782899</v>
      </c>
      <c r="R207" s="25">
        <v>1.5274910582786441</v>
      </c>
    </row>
    <row r="208" spans="1:18" x14ac:dyDescent="0.25">
      <c r="A208" s="23">
        <v>12</v>
      </c>
      <c r="B208" s="24">
        <v>1.2304421891362269</v>
      </c>
      <c r="C208" s="24">
        <v>1.2394314931480499</v>
      </c>
      <c r="D208" s="24">
        <v>1.248420797159874</v>
      </c>
      <c r="E208" s="24">
        <v>1.2574101011716969</v>
      </c>
      <c r="F208" s="24">
        <v>1.2663994051835199</v>
      </c>
      <c r="G208" s="24">
        <v>1.2753887091953431</v>
      </c>
      <c r="H208" s="24">
        <v>1.284378013207166</v>
      </c>
      <c r="I208" s="24">
        <v>1.293367317218989</v>
      </c>
      <c r="J208" s="24">
        <v>1.3023566212308131</v>
      </c>
      <c r="K208" s="24">
        <v>1.3161299379154889</v>
      </c>
      <c r="L208" s="24">
        <v>1.329903254600165</v>
      </c>
      <c r="M208" s="24">
        <v>1.343676571284842</v>
      </c>
      <c r="N208" s="24">
        <v>1.357449887969518</v>
      </c>
      <c r="O208" s="24">
        <v>1.371223204654195</v>
      </c>
      <c r="P208" s="24">
        <v>1.3849965213388711</v>
      </c>
      <c r="Q208" s="24">
        <v>1.398769838023548</v>
      </c>
      <c r="R208" s="25">
        <v>1.4125431547082239</v>
      </c>
    </row>
    <row r="209" spans="1:18" x14ac:dyDescent="0.25">
      <c r="A209" s="23">
        <v>12.5</v>
      </c>
      <c r="B209" s="24">
        <v>1.160091588180012</v>
      </c>
      <c r="C209" s="24">
        <v>1.167750618968644</v>
      </c>
      <c r="D209" s="24">
        <v>1.1754096497572759</v>
      </c>
      <c r="E209" s="24">
        <v>1.1830686805459081</v>
      </c>
      <c r="F209" s="24">
        <v>1.19072771133454</v>
      </c>
      <c r="G209" s="24">
        <v>1.198386742123172</v>
      </c>
      <c r="H209" s="24">
        <v>1.2060457729118039</v>
      </c>
      <c r="I209" s="24">
        <v>1.2137048037004361</v>
      </c>
      <c r="J209" s="24">
        <v>1.221363834489068</v>
      </c>
      <c r="K209" s="24">
        <v>1.23316484755825</v>
      </c>
      <c r="L209" s="24">
        <v>1.244965860627431</v>
      </c>
      <c r="M209" s="24">
        <v>1.2567668736966131</v>
      </c>
      <c r="N209" s="24">
        <v>1.2685678867657939</v>
      </c>
      <c r="O209" s="24">
        <v>1.280368899834976</v>
      </c>
      <c r="P209" s="24">
        <v>1.2921699129041571</v>
      </c>
      <c r="Q209" s="24">
        <v>1.3039709259733381</v>
      </c>
      <c r="R209" s="25">
        <v>1.31577193904252</v>
      </c>
    </row>
    <row r="210" spans="1:18" x14ac:dyDescent="0.25">
      <c r="A210" s="23">
        <v>13</v>
      </c>
      <c r="B210" s="24">
        <v>1.100008346124506</v>
      </c>
      <c r="C210" s="24">
        <v>1.106662322808845</v>
      </c>
      <c r="D210" s="24">
        <v>1.113316299493184</v>
      </c>
      <c r="E210" s="24">
        <v>1.119970276177523</v>
      </c>
      <c r="F210" s="24">
        <v>1.1266242528618631</v>
      </c>
      <c r="G210" s="24">
        <v>1.1332782295462021</v>
      </c>
      <c r="H210" s="24">
        <v>1.139932206230541</v>
      </c>
      <c r="I210" s="24">
        <v>1.14658618291488</v>
      </c>
      <c r="J210" s="24">
        <v>1.153240159599219</v>
      </c>
      <c r="K210" s="24">
        <v>1.1634407666803239</v>
      </c>
      <c r="L210" s="24">
        <v>1.173641373761428</v>
      </c>
      <c r="M210" s="24">
        <v>1.183841980842532</v>
      </c>
      <c r="N210" s="24">
        <v>1.194042587923636</v>
      </c>
      <c r="O210" s="24">
        <v>1.2042431950047401</v>
      </c>
      <c r="P210" s="24">
        <v>1.214443802085845</v>
      </c>
      <c r="Q210" s="24">
        <v>1.2246444091669491</v>
      </c>
      <c r="R210" s="25">
        <v>1.2348450162480531</v>
      </c>
    </row>
    <row r="211" spans="1:18" x14ac:dyDescent="0.25">
      <c r="A211" s="23">
        <v>13.5</v>
      </c>
      <c r="B211" s="24">
        <v>1.0484615320108981</v>
      </c>
      <c r="C211" s="24">
        <v>1.054408125737077</v>
      </c>
      <c r="D211" s="24">
        <v>1.060354719463257</v>
      </c>
      <c r="E211" s="24">
        <v>1.066301313189437</v>
      </c>
      <c r="F211" s="24">
        <v>1.0722479069156159</v>
      </c>
      <c r="G211" s="24">
        <v>1.0781945006417959</v>
      </c>
      <c r="H211" s="24">
        <v>1.084141094367975</v>
      </c>
      <c r="I211" s="24">
        <v>1.090087688094155</v>
      </c>
      <c r="J211" s="24">
        <v>1.0960342818203339</v>
      </c>
      <c r="K211" s="24">
        <v>1.104978832568015</v>
      </c>
      <c r="L211" s="24">
        <v>1.113923383315695</v>
      </c>
      <c r="M211" s="24">
        <v>1.122867934063376</v>
      </c>
      <c r="N211" s="24">
        <v>1.131812484811056</v>
      </c>
      <c r="O211" s="24">
        <v>1.140757035558736</v>
      </c>
      <c r="P211" s="24">
        <v>1.1497015863064171</v>
      </c>
      <c r="Q211" s="24">
        <v>1.158646137054097</v>
      </c>
      <c r="R211" s="25">
        <v>1.1675906878017781</v>
      </c>
    </row>
    <row r="212" spans="1:18" x14ac:dyDescent="0.25">
      <c r="A212" s="23">
        <v>14</v>
      </c>
      <c r="B212" s="24">
        <v>1.0038809113908009</v>
      </c>
      <c r="C212" s="24">
        <v>1.009390245332191</v>
      </c>
      <c r="D212" s="24">
        <v>1.01489957927358</v>
      </c>
      <c r="E212" s="24">
        <v>1.0204089132149701</v>
      </c>
      <c r="F212" s="24">
        <v>1.0259182471563599</v>
      </c>
      <c r="G212" s="24">
        <v>1.0314275810977489</v>
      </c>
      <c r="H212" s="24">
        <v>1.036936915039139</v>
      </c>
      <c r="I212" s="24">
        <v>1.042446248980528</v>
      </c>
      <c r="J212" s="24">
        <v>1.047955582921918</v>
      </c>
      <c r="K212" s="24">
        <v>1.055960879018065</v>
      </c>
      <c r="L212" s="24">
        <v>1.063966175114212</v>
      </c>
      <c r="M212" s="24">
        <v>1.071971471210359</v>
      </c>
      <c r="N212" s="24">
        <v>1.079976767306505</v>
      </c>
      <c r="O212" s="24">
        <v>1.087982063402652</v>
      </c>
      <c r="P212" s="24">
        <v>1.095987359498799</v>
      </c>
      <c r="Q212" s="24">
        <v>1.103992655594946</v>
      </c>
      <c r="R212" s="25">
        <v>1.1119979516910929</v>
      </c>
    </row>
    <row r="213" spans="1:18" x14ac:dyDescent="0.25">
      <c r="A213" s="23">
        <v>14.5</v>
      </c>
      <c r="B213" s="24">
        <v>0.96485694632628116</v>
      </c>
      <c r="C213" s="24">
        <v>0.97017159568348521</v>
      </c>
      <c r="D213" s="24">
        <v>0.97548624504068937</v>
      </c>
      <c r="E213" s="24">
        <v>0.98080089439789342</v>
      </c>
      <c r="F213" s="24">
        <v>0.98611554375509747</v>
      </c>
      <c r="G213" s="24">
        <v>0.99143019311230163</v>
      </c>
      <c r="H213" s="24">
        <v>0.99674484246950568</v>
      </c>
      <c r="I213" s="24">
        <v>1.0020594918267101</v>
      </c>
      <c r="J213" s="24">
        <v>1.0073741411839141</v>
      </c>
      <c r="K213" s="24">
        <v>1.0147294363376529</v>
      </c>
      <c r="L213" s="24">
        <v>1.022084731491393</v>
      </c>
      <c r="M213" s="24">
        <v>1.029440026645132</v>
      </c>
      <c r="N213" s="24">
        <v>1.0367953217988719</v>
      </c>
      <c r="O213" s="24">
        <v>1.0441506169526109</v>
      </c>
      <c r="P213" s="24">
        <v>1.051505912106351</v>
      </c>
      <c r="Q213" s="24">
        <v>1.05886120726009</v>
      </c>
      <c r="R213" s="25">
        <v>1.066216502413829</v>
      </c>
    </row>
    <row r="214" spans="1:18" x14ac:dyDescent="0.25">
      <c r="A214" s="23">
        <v>15</v>
      </c>
      <c r="B214" s="24">
        <v>0.93014079538982453</v>
      </c>
      <c r="C214" s="24">
        <v>0.93547578739068438</v>
      </c>
      <c r="D214" s="24">
        <v>0.94081077939154434</v>
      </c>
      <c r="E214" s="24">
        <v>0.94614577139240419</v>
      </c>
      <c r="F214" s="24">
        <v>0.95148076339326404</v>
      </c>
      <c r="G214" s="24">
        <v>0.956815755394124</v>
      </c>
      <c r="H214" s="24">
        <v>0.96215074739498385</v>
      </c>
      <c r="I214" s="24">
        <v>0.96748573939584381</v>
      </c>
      <c r="J214" s="24">
        <v>0.97282073139670366</v>
      </c>
      <c r="K214" s="24">
        <v>0.97978773134439656</v>
      </c>
      <c r="L214" s="24">
        <v>0.98675473129208946</v>
      </c>
      <c r="M214" s="24">
        <v>0.99372173123978236</v>
      </c>
      <c r="N214" s="24">
        <v>1.000688731187475</v>
      </c>
      <c r="O214" s="24">
        <v>1.0076557311351679</v>
      </c>
      <c r="P214" s="24">
        <v>1.0146227310828611</v>
      </c>
      <c r="Q214" s="24">
        <v>1.0215897310305539</v>
      </c>
      <c r="R214" s="25">
        <v>1.0285567309782471</v>
      </c>
    </row>
    <row r="215" spans="1:18" x14ac:dyDescent="0.25">
      <c r="A215" s="23">
        <v>15.5</v>
      </c>
      <c r="B215" s="24">
        <v>0.89864431366435615</v>
      </c>
      <c r="C215" s="24">
        <v>0.90418712756395048</v>
      </c>
      <c r="D215" s="24">
        <v>0.90972994146354469</v>
      </c>
      <c r="E215" s="24">
        <v>0.91527275536313901</v>
      </c>
      <c r="F215" s="24">
        <v>0.92081556926273334</v>
      </c>
      <c r="G215" s="24">
        <v>0.92635838316232755</v>
      </c>
      <c r="H215" s="24">
        <v>0.93190119706192187</v>
      </c>
      <c r="I215" s="24">
        <v>0.93744401096151608</v>
      </c>
      <c r="J215" s="24">
        <v>0.94298682486111041</v>
      </c>
      <c r="K215" s="24">
        <v>0.94979968736635401</v>
      </c>
      <c r="L215" s="24">
        <v>0.95661254987159761</v>
      </c>
      <c r="M215" s="24">
        <v>0.96342541237684132</v>
      </c>
      <c r="N215" s="24">
        <v>0.97023827488208492</v>
      </c>
      <c r="O215" s="24">
        <v>0.97705113738732852</v>
      </c>
      <c r="P215" s="24">
        <v>0.98386399989257212</v>
      </c>
      <c r="Q215" s="24">
        <v>0.99067686239781572</v>
      </c>
      <c r="R215" s="25">
        <v>0.99748972490305943</v>
      </c>
    </row>
    <row r="216" spans="1:18" x14ac:dyDescent="0.25">
      <c r="A216" s="23">
        <v>16</v>
      </c>
      <c r="B216" s="24">
        <v>0.86944005274323055</v>
      </c>
      <c r="C216" s="24">
        <v>0.87535061982387152</v>
      </c>
      <c r="D216" s="24">
        <v>0.88126118690451238</v>
      </c>
      <c r="E216" s="24">
        <v>0.88717175398515336</v>
      </c>
      <c r="F216" s="24">
        <v>0.89308232106579433</v>
      </c>
      <c r="G216" s="24">
        <v>0.89899288814643519</v>
      </c>
      <c r="H216" s="24">
        <v>0.90490345522707616</v>
      </c>
      <c r="I216" s="24">
        <v>0.91081402230771702</v>
      </c>
      <c r="J216" s="24">
        <v>0.91672458938835799</v>
      </c>
      <c r="K216" s="24">
        <v>0.92358992424198727</v>
      </c>
      <c r="L216" s="24">
        <v>0.93045525909561655</v>
      </c>
      <c r="M216" s="24">
        <v>0.93732059394924572</v>
      </c>
      <c r="N216" s="24">
        <v>0.944185928802875</v>
      </c>
      <c r="O216" s="24">
        <v>0.95105126365650428</v>
      </c>
      <c r="P216" s="24">
        <v>0.95791659851013355</v>
      </c>
      <c r="Q216" s="24">
        <v>0.96478193336376283</v>
      </c>
      <c r="R216" s="25">
        <v>0.971647268217392</v>
      </c>
    </row>
    <row r="217" spans="1:18" x14ac:dyDescent="0.25">
      <c r="A217" s="23">
        <v>16.5</v>
      </c>
      <c r="B217" s="24">
        <v>0.84176126073026192</v>
      </c>
      <c r="C217" s="24">
        <v>0.84817196430149788</v>
      </c>
      <c r="D217" s="24">
        <v>0.85458266787273396</v>
      </c>
      <c r="E217" s="24">
        <v>0.86099337144396992</v>
      </c>
      <c r="F217" s="24">
        <v>0.86740407501520589</v>
      </c>
      <c r="G217" s="24">
        <v>0.87381477858644196</v>
      </c>
      <c r="H217" s="24">
        <v>0.88022548215767793</v>
      </c>
      <c r="I217" s="24">
        <v>0.88663618572891401</v>
      </c>
      <c r="J217" s="24">
        <v>0.89304688930014997</v>
      </c>
      <c r="K217" s="24">
        <v>0.90014375832023397</v>
      </c>
      <c r="L217" s="24">
        <v>0.90724062734031796</v>
      </c>
      <c r="M217" s="24">
        <v>0.91433749636040207</v>
      </c>
      <c r="N217" s="24">
        <v>0.92143436538048606</v>
      </c>
      <c r="O217" s="24">
        <v>0.92853123440057006</v>
      </c>
      <c r="P217" s="24">
        <v>0.93562810342065406</v>
      </c>
      <c r="Q217" s="24">
        <v>0.94272497244073805</v>
      </c>
      <c r="R217" s="25">
        <v>0.94982184146082216</v>
      </c>
    </row>
    <row r="218" spans="1:18" x14ac:dyDescent="0.25">
      <c r="A218" s="23">
        <v>17</v>
      </c>
      <c r="B218" s="24">
        <v>0.81500188223966819</v>
      </c>
      <c r="C218" s="24">
        <v>0.82201755763828499</v>
      </c>
      <c r="D218" s="24">
        <v>0.82903323303690191</v>
      </c>
      <c r="E218" s="24">
        <v>0.83604890843551871</v>
      </c>
      <c r="F218" s="24">
        <v>0.84306458383413552</v>
      </c>
      <c r="G218" s="24">
        <v>0.85008025923275243</v>
      </c>
      <c r="H218" s="24">
        <v>0.85709593463136924</v>
      </c>
      <c r="I218" s="24">
        <v>0.86411161002998615</v>
      </c>
      <c r="J218" s="24">
        <v>0.87112728542860296</v>
      </c>
      <c r="K218" s="24">
        <v>0.87860720246044721</v>
      </c>
      <c r="L218" s="24">
        <v>0.88608711949229146</v>
      </c>
      <c r="M218" s="24">
        <v>0.89356703652413572</v>
      </c>
      <c r="N218" s="24">
        <v>0.90104695355597997</v>
      </c>
      <c r="O218" s="24">
        <v>0.90852687058782422</v>
      </c>
      <c r="P218" s="24">
        <v>0.91600678761966847</v>
      </c>
      <c r="Q218" s="24">
        <v>0.92348670465151272</v>
      </c>
      <c r="R218" s="25">
        <v>0.93096662168335698</v>
      </c>
    </row>
    <row r="219" spans="1:18" x14ac:dyDescent="0.25">
      <c r="A219" s="23">
        <v>17.5</v>
      </c>
      <c r="B219" s="24">
        <v>0.78871655839611388</v>
      </c>
      <c r="C219" s="24">
        <v>0.79641449298613265</v>
      </c>
      <c r="D219" s="24">
        <v>0.80411242757615153</v>
      </c>
      <c r="E219" s="24">
        <v>0.81181036216617031</v>
      </c>
      <c r="F219" s="24">
        <v>0.81950829675618908</v>
      </c>
      <c r="G219" s="24">
        <v>0.82720623134620797</v>
      </c>
      <c r="H219" s="24">
        <v>0.83490416593622674</v>
      </c>
      <c r="I219" s="24">
        <v>0.84260210052624562</v>
      </c>
      <c r="J219" s="24">
        <v>0.8503000351162644</v>
      </c>
      <c r="K219" s="24">
        <v>0.85828696603241084</v>
      </c>
      <c r="L219" s="24">
        <v>0.86627389694855739</v>
      </c>
      <c r="M219" s="24">
        <v>0.87426082786470383</v>
      </c>
      <c r="N219" s="24">
        <v>0.88224775878085038</v>
      </c>
      <c r="O219" s="24">
        <v>0.89023468969699682</v>
      </c>
      <c r="P219" s="24">
        <v>0.89822162061314326</v>
      </c>
      <c r="Q219" s="24">
        <v>0.90620855152928981</v>
      </c>
      <c r="R219" s="25">
        <v>0.91419548244543625</v>
      </c>
    </row>
    <row r="220" spans="1:18" x14ac:dyDescent="0.25">
      <c r="A220" s="23">
        <v>18</v>
      </c>
      <c r="B220" s="24">
        <v>0.76262062683470833</v>
      </c>
      <c r="C220" s="24">
        <v>0.77105056000738637</v>
      </c>
      <c r="D220" s="24">
        <v>0.77948049318006452</v>
      </c>
      <c r="E220" s="24">
        <v>0.78791042635274255</v>
      </c>
      <c r="F220" s="24">
        <v>0.79634035952542059</v>
      </c>
      <c r="G220" s="24">
        <v>0.80477029269809874</v>
      </c>
      <c r="H220" s="24">
        <v>0.81320022587077678</v>
      </c>
      <c r="I220" s="24">
        <v>0.82163015904345493</v>
      </c>
      <c r="J220" s="24">
        <v>0.83006009221613297</v>
      </c>
      <c r="K220" s="24">
        <v>0.83865045491635792</v>
      </c>
      <c r="L220" s="24">
        <v>0.84724081761658288</v>
      </c>
      <c r="M220" s="24">
        <v>0.85583118031680772</v>
      </c>
      <c r="N220" s="24">
        <v>0.86442154301703267</v>
      </c>
      <c r="O220" s="24">
        <v>0.87301190571725762</v>
      </c>
      <c r="P220" s="24">
        <v>0.88160226841748257</v>
      </c>
      <c r="Q220" s="24">
        <v>0.89019263111770752</v>
      </c>
      <c r="R220" s="25">
        <v>0.89878299381793236</v>
      </c>
    </row>
    <row r="221" spans="1:18" x14ac:dyDescent="0.25">
      <c r="A221" s="23">
        <v>18.5</v>
      </c>
      <c r="B221" s="24">
        <v>0.73659012170098492</v>
      </c>
      <c r="C221" s="24">
        <v>0.7457742448748137</v>
      </c>
      <c r="D221" s="24">
        <v>0.75495836804864247</v>
      </c>
      <c r="E221" s="24">
        <v>0.76414249122247124</v>
      </c>
      <c r="F221" s="24">
        <v>0.77332661439630002</v>
      </c>
      <c r="G221" s="24">
        <v>0.78251073757012879</v>
      </c>
      <c r="H221" s="24">
        <v>0.79169486074395756</v>
      </c>
      <c r="I221" s="24">
        <v>0.80087898391778634</v>
      </c>
      <c r="J221" s="24">
        <v>0.81006310709161511</v>
      </c>
      <c r="K221" s="24">
        <v>0.81932577150293306</v>
      </c>
      <c r="L221" s="24">
        <v>0.82858843591425102</v>
      </c>
      <c r="M221" s="24">
        <v>0.83785110032556909</v>
      </c>
      <c r="N221" s="24">
        <v>0.84711376473688704</v>
      </c>
      <c r="O221" s="24">
        <v>0.856376429148205</v>
      </c>
      <c r="P221" s="24">
        <v>0.86563909355952295</v>
      </c>
      <c r="Q221" s="24">
        <v>0.87490175797084091</v>
      </c>
      <c r="R221" s="25">
        <v>0.88416442238215898</v>
      </c>
    </row>
    <row r="222" spans="1:18" x14ac:dyDescent="0.25">
      <c r="A222" s="23">
        <v>19</v>
      </c>
      <c r="B222" s="24">
        <v>0.71066177365092886</v>
      </c>
      <c r="C222" s="24">
        <v>0.72059473027163912</v>
      </c>
      <c r="D222" s="24">
        <v>0.73052768689234926</v>
      </c>
      <c r="E222" s="24">
        <v>0.7404606435130594</v>
      </c>
      <c r="F222" s="24">
        <v>0.75039360013376954</v>
      </c>
      <c r="G222" s="24">
        <v>0.76032655675447969</v>
      </c>
      <c r="H222" s="24">
        <v>0.77025951337518994</v>
      </c>
      <c r="I222" s="24">
        <v>0.78019246999590008</v>
      </c>
      <c r="J222" s="24">
        <v>0.79012542661661023</v>
      </c>
      <c r="K222" s="24">
        <v>0.80010171469326852</v>
      </c>
      <c r="L222" s="24">
        <v>0.81007800276992692</v>
      </c>
      <c r="M222" s="24">
        <v>0.82005429084658521</v>
      </c>
      <c r="N222" s="24">
        <v>0.83003057892324361</v>
      </c>
      <c r="O222" s="24">
        <v>0.8400068669999019</v>
      </c>
      <c r="P222" s="24">
        <v>0.84998315507656019</v>
      </c>
      <c r="Q222" s="24">
        <v>0.85995944315321859</v>
      </c>
      <c r="R222" s="25">
        <v>0.86993573122987689</v>
      </c>
    </row>
    <row r="223" spans="1:18" x14ac:dyDescent="0.25">
      <c r="A223" s="23">
        <v>19.5</v>
      </c>
      <c r="B223" s="24">
        <v>0.6850330098509303</v>
      </c>
      <c r="C223" s="24">
        <v>0.69568189539148517</v>
      </c>
      <c r="D223" s="24">
        <v>0.70633078093203994</v>
      </c>
      <c r="E223" s="24">
        <v>0.7169796664725947</v>
      </c>
      <c r="F223" s="24">
        <v>0.72762855201314947</v>
      </c>
      <c r="G223" s="24">
        <v>0.73827743755370423</v>
      </c>
      <c r="H223" s="24">
        <v>0.74892632309425911</v>
      </c>
      <c r="I223" s="24">
        <v>0.75957520863481387</v>
      </c>
      <c r="J223" s="24">
        <v>0.77022409417536863</v>
      </c>
      <c r="K223" s="24">
        <v>0.78092777989885409</v>
      </c>
      <c r="L223" s="24">
        <v>0.79163146562233955</v>
      </c>
      <c r="M223" s="24">
        <v>0.802335151345825</v>
      </c>
      <c r="N223" s="24">
        <v>0.81303883706931046</v>
      </c>
      <c r="O223" s="24">
        <v>0.82374252279279592</v>
      </c>
      <c r="P223" s="24">
        <v>0.83444620851628137</v>
      </c>
      <c r="Q223" s="24">
        <v>0.84514989423976683</v>
      </c>
      <c r="R223" s="25">
        <v>0.85585357996325229</v>
      </c>
    </row>
    <row r="224" spans="1:18" x14ac:dyDescent="0.25">
      <c r="A224" s="23">
        <v>20</v>
      </c>
      <c r="B224" s="24">
        <v>0.66006195397784495</v>
      </c>
      <c r="C224" s="24">
        <v>0.67136631593844598</v>
      </c>
      <c r="D224" s="24">
        <v>0.68267067789904701</v>
      </c>
      <c r="E224" s="24">
        <v>0.69397503985964804</v>
      </c>
      <c r="F224" s="24">
        <v>0.70527940182024906</v>
      </c>
      <c r="G224" s="24">
        <v>0.71658376378085009</v>
      </c>
      <c r="H224" s="24">
        <v>0.72788812574145112</v>
      </c>
      <c r="I224" s="24">
        <v>0.73919248770205215</v>
      </c>
      <c r="J224" s="24">
        <v>0.75049684966265318</v>
      </c>
      <c r="K224" s="24">
        <v>0.76191415904168591</v>
      </c>
      <c r="L224" s="24">
        <v>0.77333146842071865</v>
      </c>
      <c r="M224" s="24">
        <v>0.7847487777997515</v>
      </c>
      <c r="N224" s="24">
        <v>0.79616608717878423</v>
      </c>
      <c r="O224" s="24">
        <v>0.80758339655781697</v>
      </c>
      <c r="P224" s="24">
        <v>0.8190007059368497</v>
      </c>
      <c r="Q224" s="24">
        <v>0.83041801531588244</v>
      </c>
      <c r="R224" s="25">
        <v>0.84183532469491529</v>
      </c>
    </row>
    <row r="225" spans="1:18" x14ac:dyDescent="0.25">
      <c r="A225" s="26">
        <v>20.5</v>
      </c>
      <c r="B225" s="27">
        <v>0.63626742621894716</v>
      </c>
      <c r="C225" s="27">
        <v>0.64813926412702938</v>
      </c>
      <c r="D225" s="27">
        <v>0.66001110203511149</v>
      </c>
      <c r="E225" s="27">
        <v>0.67188293994319359</v>
      </c>
      <c r="F225" s="27">
        <v>0.6837547778512757</v>
      </c>
      <c r="G225" s="27">
        <v>0.6956266157593578</v>
      </c>
      <c r="H225" s="27">
        <v>0.70749845366744002</v>
      </c>
      <c r="I225" s="27">
        <v>0.71937029157552212</v>
      </c>
      <c r="J225" s="27">
        <v>0.73124212948360423</v>
      </c>
      <c r="K225" s="27">
        <v>0.74333174055414231</v>
      </c>
      <c r="L225" s="27">
        <v>0.75542135162468038</v>
      </c>
      <c r="M225" s="27">
        <v>0.76751096269521857</v>
      </c>
      <c r="N225" s="27">
        <v>0.77960057376575664</v>
      </c>
      <c r="O225" s="27">
        <v>0.79169018483629472</v>
      </c>
      <c r="P225" s="27">
        <v>0.80377979590683279</v>
      </c>
      <c r="Q225" s="27">
        <v>0.81586940697737087</v>
      </c>
      <c r="R225" s="28">
        <v>0.82795901804790906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BP42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46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5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6</v>
      </c>
      <c r="B24" s="13">
        <v>400</v>
      </c>
      <c r="C24" s="13" t="s">
        <v>7</v>
      </c>
      <c r="D24" s="14"/>
    </row>
    <row r="25" spans="1:4" x14ac:dyDescent="0.25">
      <c r="A25" s="5" t="s">
        <v>8</v>
      </c>
      <c r="B25" s="13">
        <v>14</v>
      </c>
      <c r="C25" s="13" t="s">
        <v>9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20</v>
      </c>
      <c r="B30" s="27">
        <v>4</v>
      </c>
      <c r="C30" s="27" t="s">
        <v>21</v>
      </c>
      <c r="D30" s="28"/>
    </row>
    <row r="33" spans="1:68" ht="28.9" customHeight="1" x14ac:dyDescent="0.5">
      <c r="A33" s="1" t="s">
        <v>10</v>
      </c>
      <c r="B33" s="1"/>
    </row>
    <row r="34" spans="1:68" x14ac:dyDescent="0.25">
      <c r="A34" s="31"/>
      <c r="B34" s="32" t="s">
        <v>22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3"/>
    </row>
    <row r="35" spans="1:68" x14ac:dyDescent="0.25">
      <c r="A35" s="34"/>
      <c r="B35" s="35">
        <v>0</v>
      </c>
      <c r="C35" s="35">
        <v>6.0999999999999999E-2</v>
      </c>
      <c r="D35" s="35">
        <v>0.122</v>
      </c>
      <c r="E35" s="35">
        <v>0.182</v>
      </c>
      <c r="F35" s="35">
        <v>0.24299999999999999</v>
      </c>
      <c r="G35" s="35">
        <v>0.30399999999999999</v>
      </c>
      <c r="H35" s="35">
        <v>0.36499999999999999</v>
      </c>
      <c r="I35" s="35">
        <v>0.42599999999999999</v>
      </c>
      <c r="J35" s="35">
        <v>0.48599999999999999</v>
      </c>
      <c r="K35" s="35">
        <v>0.54700000000000004</v>
      </c>
      <c r="L35" s="35">
        <v>0.60799999999999998</v>
      </c>
      <c r="M35" s="35">
        <v>0.66900000000000004</v>
      </c>
      <c r="N35" s="35">
        <v>0.73</v>
      </c>
      <c r="O35" s="35">
        <v>0.79</v>
      </c>
      <c r="P35" s="35">
        <v>0.85099999999999998</v>
      </c>
      <c r="Q35" s="35">
        <v>0.91200000000000003</v>
      </c>
      <c r="R35" s="35">
        <v>0.97299999999999998</v>
      </c>
      <c r="S35" s="35">
        <v>1.034</v>
      </c>
      <c r="T35" s="35">
        <v>1.0940000000000001</v>
      </c>
      <c r="U35" s="35">
        <v>1.155</v>
      </c>
      <c r="V35" s="35">
        <v>1.216</v>
      </c>
      <c r="W35" s="35">
        <v>1.2769999999999999</v>
      </c>
      <c r="X35" s="35">
        <v>1.3380000000000001</v>
      </c>
      <c r="Y35" s="35">
        <v>1.3979999999999999</v>
      </c>
      <c r="Z35" s="35">
        <v>1.4590000000000001</v>
      </c>
      <c r="AA35" s="35">
        <v>1.52</v>
      </c>
      <c r="AB35" s="35">
        <v>1.581</v>
      </c>
      <c r="AC35" s="35">
        <v>1.6419999999999999</v>
      </c>
      <c r="AD35" s="35">
        <v>1.702</v>
      </c>
      <c r="AE35" s="35">
        <v>1.7629999999999999</v>
      </c>
      <c r="AF35" s="35">
        <v>1.8240000000000001</v>
      </c>
      <c r="AG35" s="35">
        <v>1.885</v>
      </c>
      <c r="AH35" s="35">
        <v>1.946</v>
      </c>
      <c r="AI35" s="35">
        <v>2.0059999999999998</v>
      </c>
      <c r="AJ35" s="35">
        <v>2.0670000000000002</v>
      </c>
      <c r="AK35" s="35">
        <v>2.1280000000000001</v>
      </c>
      <c r="AL35" s="35">
        <v>2.1890000000000001</v>
      </c>
      <c r="AM35" s="35">
        <v>2.25</v>
      </c>
      <c r="AN35" s="35">
        <v>2.31</v>
      </c>
      <c r="AO35" s="35">
        <v>2.371</v>
      </c>
      <c r="AP35" s="35">
        <v>2.4319999999999999</v>
      </c>
      <c r="AQ35" s="35">
        <v>2.4929999999999999</v>
      </c>
      <c r="AR35" s="35">
        <v>2.5539999999999998</v>
      </c>
      <c r="AS35" s="35">
        <v>2.6139999999999999</v>
      </c>
      <c r="AT35" s="35">
        <v>2.6749999999999998</v>
      </c>
      <c r="AU35" s="35">
        <v>2.7360000000000002</v>
      </c>
      <c r="AV35" s="35">
        <v>2.7970000000000002</v>
      </c>
      <c r="AW35" s="35">
        <v>2.8580000000000001</v>
      </c>
      <c r="AX35" s="35">
        <v>2.9180000000000001</v>
      </c>
      <c r="AY35" s="35">
        <v>2.9790000000000001</v>
      </c>
      <c r="AZ35" s="35">
        <v>3.04</v>
      </c>
      <c r="BA35" s="35">
        <v>3.101</v>
      </c>
      <c r="BB35" s="35">
        <v>3.1619999999999999</v>
      </c>
      <c r="BC35" s="35">
        <v>3.222</v>
      </c>
      <c r="BD35" s="35">
        <v>3.2829999999999999</v>
      </c>
      <c r="BE35" s="35">
        <v>3.3439999999999999</v>
      </c>
      <c r="BF35" s="35">
        <v>3.4049999999999998</v>
      </c>
      <c r="BG35" s="35">
        <v>3.4660000000000002</v>
      </c>
      <c r="BH35" s="35">
        <v>3.5259999999999998</v>
      </c>
      <c r="BI35" s="35">
        <v>3.5870000000000002</v>
      </c>
      <c r="BJ35" s="35">
        <v>3.6480000000000001</v>
      </c>
      <c r="BK35" s="35">
        <v>3.7090000000000001</v>
      </c>
      <c r="BL35" s="35">
        <v>3.77</v>
      </c>
      <c r="BM35" s="35">
        <v>3.83</v>
      </c>
      <c r="BN35" s="35">
        <v>3.891</v>
      </c>
      <c r="BO35" s="35">
        <v>3.952</v>
      </c>
      <c r="BP35" s="36">
        <v>4.0129999999999999</v>
      </c>
    </row>
    <row r="36" spans="1:68" x14ac:dyDescent="0.25">
      <c r="A36" s="8" t="s">
        <v>23</v>
      </c>
      <c r="B36" s="27">
        <v>0.14999999999999991</v>
      </c>
      <c r="C36" s="27">
        <v>0.17335366666666679</v>
      </c>
      <c r="D36" s="27">
        <v>0.1487652500000004</v>
      </c>
      <c r="E36" s="27">
        <v>0.1159386571428573</v>
      </c>
      <c r="F36" s="27">
        <v>7.2770250000000106E-2</v>
      </c>
      <c r="G36" s="27">
        <v>2.672376470588236E-2</v>
      </c>
      <c r="H36" s="27">
        <v>-2.3507941176470482E-2</v>
      </c>
      <c r="I36" s="27">
        <v>1.9685200000000111E-2</v>
      </c>
      <c r="J36" s="27">
        <v>-6.2523333333331706E-3</v>
      </c>
      <c r="K36" s="27">
        <v>1.9229429702970299E-2</v>
      </c>
      <c r="L36" s="27">
        <v>1.1153996039604191E-2</v>
      </c>
      <c r="M36" s="27">
        <v>3.078562376237581E-3</v>
      </c>
      <c r="N36" s="27">
        <v>-4.996871287128668E-3</v>
      </c>
      <c r="O36" s="27">
        <v>-1.2939920792079279E-2</v>
      </c>
      <c r="P36" s="27">
        <v>-2.1015354455445619E-2</v>
      </c>
      <c r="Q36" s="27">
        <v>-2.9090788118811849E-2</v>
      </c>
      <c r="R36" s="27">
        <v>-3.716622178217819E-2</v>
      </c>
      <c r="S36" s="27">
        <v>-4.5241655445544503E-2</v>
      </c>
      <c r="T36" s="27">
        <v>-4.357734513274325E-2</v>
      </c>
      <c r="U36" s="27">
        <v>-3.977699115044242E-2</v>
      </c>
      <c r="V36" s="27">
        <v>-3.5976637168141333E-2</v>
      </c>
      <c r="W36" s="27">
        <v>-3.3387241379310269E-2</v>
      </c>
      <c r="X36" s="27">
        <v>-3.1262758620689501E-2</v>
      </c>
      <c r="Y36" s="27">
        <v>-2.9173103448275711E-2</v>
      </c>
      <c r="Z36" s="27">
        <v>-2.7048620689655078E-2</v>
      </c>
      <c r="AA36" s="27">
        <v>-2.4924137931034759E-2</v>
      </c>
      <c r="AB36" s="27">
        <v>-2.3820000000000022E-2</v>
      </c>
      <c r="AC36" s="27">
        <v>-2.276542372881343E-2</v>
      </c>
      <c r="AD36" s="27">
        <v>-2.1728135593220309E-2</v>
      </c>
      <c r="AE36" s="27">
        <v>-2.067355932203372E-2</v>
      </c>
      <c r="AF36" s="27">
        <v>-1.9618983050847309E-2</v>
      </c>
      <c r="AG36" s="27">
        <v>-1.8564406779661209E-2</v>
      </c>
      <c r="AH36" s="27">
        <v>-1.750983050847443E-2</v>
      </c>
      <c r="AI36" s="27">
        <v>-1.647254237288141E-2</v>
      </c>
      <c r="AJ36" s="27">
        <v>-1.5778787878787701E-2</v>
      </c>
      <c r="AK36" s="27">
        <v>-1.5142087542087479E-2</v>
      </c>
      <c r="AL36" s="27">
        <v>-1.450538720538725E-2</v>
      </c>
      <c r="AM36" s="27">
        <v>-1.386868686868703E-2</v>
      </c>
      <c r="AN36" s="27">
        <v>-1.3242424242424059E-2</v>
      </c>
      <c r="AO36" s="27">
        <v>-1.260572390572379E-2</v>
      </c>
      <c r="AP36" s="27">
        <v>-1.196902356902352E-2</v>
      </c>
      <c r="AQ36" s="27">
        <v>-1.1332323232323071E-2</v>
      </c>
      <c r="AR36" s="27">
        <v>-1.069562289562272E-2</v>
      </c>
      <c r="AS36" s="27">
        <v>-1.0069360269360179E-2</v>
      </c>
      <c r="AT36" s="27">
        <v>-9.4326599326599609E-3</v>
      </c>
      <c r="AU36" s="27">
        <v>-8.7959595959592896E-3</v>
      </c>
      <c r="AV36" s="27">
        <v>-8.1592592592590659E-3</v>
      </c>
      <c r="AW36" s="27">
        <v>-7.5225589225588396E-3</v>
      </c>
      <c r="AX36" s="27">
        <v>-6.8962962962959536E-3</v>
      </c>
      <c r="AY36" s="27">
        <v>-6.2595959595956423E-3</v>
      </c>
      <c r="AZ36" s="27">
        <v>-5.4999999999998384E-3</v>
      </c>
      <c r="BA36" s="27">
        <v>-4.6550675675677512E-3</v>
      </c>
      <c r="BB36" s="27">
        <v>-3.8101351351354858E-3</v>
      </c>
      <c r="BC36" s="27">
        <v>-2.9790540540540109E-3</v>
      </c>
      <c r="BD36" s="27">
        <v>-2.1341216216216579E-3</v>
      </c>
      <c r="BE36" s="27">
        <v>-1.2891891891892121E-3</v>
      </c>
      <c r="BF36" s="27">
        <v>-4.4425675675708069E-4</v>
      </c>
      <c r="BG36" s="27">
        <v>4.0067567567594452E-4</v>
      </c>
      <c r="BH36" s="27">
        <v>1.231756756756703E-3</v>
      </c>
      <c r="BI36" s="27">
        <v>2.076689189189422E-3</v>
      </c>
      <c r="BJ36" s="27">
        <v>2.9216216216215092E-3</v>
      </c>
      <c r="BK36" s="27">
        <v>3.7665540540544841E-3</v>
      </c>
      <c r="BL36" s="27">
        <v>4.6114864864865712E-3</v>
      </c>
      <c r="BM36" s="27">
        <v>5.4425675675673357E-3</v>
      </c>
      <c r="BN36" s="27">
        <v>6.2875000000003111E-3</v>
      </c>
      <c r="BO36" s="27">
        <v>7.1324324324323982E-3</v>
      </c>
      <c r="BP36" s="28">
        <v>8.3721649484531178E-3</v>
      </c>
    </row>
    <row r="39" spans="1:68" ht="28.9" customHeight="1" x14ac:dyDescent="0.5">
      <c r="A39" s="1" t="s">
        <v>24</v>
      </c>
      <c r="B39" s="1"/>
    </row>
    <row r="40" spans="1:68" x14ac:dyDescent="0.25">
      <c r="A40" s="37"/>
      <c r="B40" s="38" t="s">
        <v>22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</row>
    <row r="41" spans="1:68" x14ac:dyDescent="0.25">
      <c r="A41" s="40"/>
      <c r="B41" s="41">
        <v>0</v>
      </c>
      <c r="C41" s="41">
        <v>0.125</v>
      </c>
      <c r="D41" s="41">
        <v>0.25</v>
      </c>
      <c r="E41" s="41">
        <v>0.375</v>
      </c>
      <c r="F41" s="41">
        <v>0.5</v>
      </c>
      <c r="G41" s="41">
        <v>0.625</v>
      </c>
      <c r="H41" s="41">
        <v>0.75</v>
      </c>
      <c r="I41" s="41">
        <v>0.875</v>
      </c>
      <c r="J41" s="41">
        <v>1</v>
      </c>
      <c r="K41" s="41">
        <v>1.125</v>
      </c>
      <c r="L41" s="41">
        <v>1.25</v>
      </c>
      <c r="M41" s="41">
        <v>1.375</v>
      </c>
      <c r="N41" s="41">
        <v>1.5</v>
      </c>
      <c r="O41" s="41">
        <v>1.625</v>
      </c>
      <c r="P41" s="41">
        <v>1.75</v>
      </c>
      <c r="Q41" s="41">
        <v>1.875</v>
      </c>
      <c r="R41" s="41">
        <v>2</v>
      </c>
      <c r="S41" s="41">
        <v>2.125</v>
      </c>
      <c r="T41" s="41">
        <v>2.25</v>
      </c>
      <c r="U41" s="41">
        <v>2.375</v>
      </c>
      <c r="V41" s="41">
        <v>2.5</v>
      </c>
      <c r="W41" s="41">
        <v>2.625</v>
      </c>
      <c r="X41" s="41">
        <v>2.75</v>
      </c>
      <c r="Y41" s="41">
        <v>2.875</v>
      </c>
      <c r="Z41" s="41">
        <v>3</v>
      </c>
      <c r="AA41" s="41">
        <v>3.125</v>
      </c>
      <c r="AB41" s="41">
        <v>3.25</v>
      </c>
      <c r="AC41" s="41">
        <v>3.375</v>
      </c>
      <c r="AD41" s="41">
        <v>3.5</v>
      </c>
      <c r="AE41" s="41">
        <v>3.625</v>
      </c>
      <c r="AF41" s="41">
        <v>3.75</v>
      </c>
      <c r="AG41" s="41">
        <v>3.875</v>
      </c>
      <c r="AH41" s="42">
        <v>4</v>
      </c>
    </row>
    <row r="42" spans="1:68" x14ac:dyDescent="0.25">
      <c r="A42" s="8" t="s">
        <v>23</v>
      </c>
      <c r="B42" s="27">
        <v>0.14999999999999991</v>
      </c>
      <c r="C42" s="27">
        <v>0.14689062500000041</v>
      </c>
      <c r="D42" s="27">
        <v>6.7520833333333474E-2</v>
      </c>
      <c r="E42" s="27">
        <v>-3.1742647058823459E-2</v>
      </c>
      <c r="F42" s="27">
        <v>-1.3249999999999981E-2</v>
      </c>
      <c r="G42" s="27">
        <v>8.9034653465347446E-3</v>
      </c>
      <c r="H42" s="27">
        <v>-7.6445544554453182E-3</v>
      </c>
      <c r="I42" s="27">
        <v>-2.4192574257425711E-2</v>
      </c>
      <c r="J42" s="27">
        <v>-4.0740594059405888E-2</v>
      </c>
      <c r="K42" s="27">
        <v>-4.164601769911503E-2</v>
      </c>
      <c r="L42" s="27">
        <v>-3.4327586206896347E-2</v>
      </c>
      <c r="M42" s="27">
        <v>-2.9974137931034431E-2</v>
      </c>
      <c r="N42" s="27">
        <v>-2.562068965517228E-2</v>
      </c>
      <c r="O42" s="27">
        <v>-2.305932203389827E-2</v>
      </c>
      <c r="P42" s="27">
        <v>-2.089830508474555E-2</v>
      </c>
      <c r="Q42" s="27">
        <v>-1.8737288135593281E-2</v>
      </c>
      <c r="R42" s="27">
        <v>-1.657627118644078E-2</v>
      </c>
      <c r="S42" s="27">
        <v>-1.5173400673400559E-2</v>
      </c>
      <c r="T42" s="27">
        <v>-1.386868686868703E-2</v>
      </c>
      <c r="U42" s="27">
        <v>-1.256397306397283E-2</v>
      </c>
      <c r="V42" s="27">
        <v>-1.1259259259259521E-2</v>
      </c>
      <c r="W42" s="27">
        <v>-9.9545454545453271E-3</v>
      </c>
      <c r="X42" s="27">
        <v>-8.6498316498315742E-3</v>
      </c>
      <c r="Y42" s="27">
        <v>-7.3451178451175991E-3</v>
      </c>
      <c r="Z42" s="27">
        <v>-6.0404040404036241E-3</v>
      </c>
      <c r="AA42" s="27">
        <v>-4.3226351351350889E-3</v>
      </c>
      <c r="AB42" s="27">
        <v>-2.5912162162156078E-3</v>
      </c>
      <c r="AC42" s="27">
        <v>-8.5979729729701582E-4</v>
      </c>
      <c r="AD42" s="27">
        <v>8.7162162162157664E-4</v>
      </c>
      <c r="AE42" s="27">
        <v>2.6030405405406132E-3</v>
      </c>
      <c r="AF42" s="27">
        <v>4.3344594594596497E-3</v>
      </c>
      <c r="AG42" s="27">
        <v>6.0658783783786863E-3</v>
      </c>
      <c r="AH42" s="28">
        <v>7.9656357388315779E-3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V42"/>
  <sheetViews>
    <sheetView workbookViewId="0">
      <selection activeCell="C13" sqref="C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46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5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6</v>
      </c>
      <c r="B24" s="13">
        <v>400</v>
      </c>
      <c r="C24" s="13" t="s">
        <v>7</v>
      </c>
      <c r="D24" s="14"/>
    </row>
    <row r="25" spans="1:4" x14ac:dyDescent="0.25">
      <c r="A25" s="5" t="s">
        <v>8</v>
      </c>
      <c r="B25" s="13">
        <v>14</v>
      </c>
      <c r="C25" s="13" t="s">
        <v>9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25</v>
      </c>
      <c r="B30" s="27">
        <v>0.18999999999999989</v>
      </c>
      <c r="C30" s="27" t="s">
        <v>21</v>
      </c>
      <c r="D30" s="28"/>
    </row>
    <row r="35" spans="1:22" ht="28.9" customHeight="1" x14ac:dyDescent="0.5">
      <c r="A35" s="1" t="s">
        <v>26</v>
      </c>
      <c r="B35" s="1"/>
    </row>
    <row r="36" spans="1:22" x14ac:dyDescent="0.25">
      <c r="A36" s="43" t="s">
        <v>27</v>
      </c>
      <c r="B36" s="44">
        <v>0</v>
      </c>
      <c r="C36" s="44">
        <v>400</v>
      </c>
      <c r="D36" s="44">
        <v>800</v>
      </c>
      <c r="E36" s="44">
        <v>1200</v>
      </c>
      <c r="F36" s="44">
        <v>1600</v>
      </c>
      <c r="G36" s="44">
        <v>2000</v>
      </c>
      <c r="H36" s="44">
        <v>2400</v>
      </c>
      <c r="I36" s="44">
        <v>2800</v>
      </c>
      <c r="J36" s="44">
        <v>3200</v>
      </c>
      <c r="K36" s="44">
        <v>3600</v>
      </c>
      <c r="L36" s="44">
        <v>4000</v>
      </c>
      <c r="M36" s="44">
        <v>4400</v>
      </c>
      <c r="N36" s="44">
        <v>4800</v>
      </c>
      <c r="O36" s="44">
        <v>5200</v>
      </c>
      <c r="P36" s="44">
        <v>5600</v>
      </c>
      <c r="Q36" s="44">
        <v>6000</v>
      </c>
      <c r="R36" s="44">
        <v>6400</v>
      </c>
      <c r="S36" s="44">
        <v>6800</v>
      </c>
      <c r="T36" s="44">
        <v>7200</v>
      </c>
      <c r="U36" s="44">
        <v>7600</v>
      </c>
      <c r="V36" s="45">
        <v>8000</v>
      </c>
    </row>
    <row r="37" spans="1:22" x14ac:dyDescent="0.25">
      <c r="A37" s="8" t="s">
        <v>28</v>
      </c>
      <c r="B37" s="9">
        <v>0.18999999999999989</v>
      </c>
      <c r="C37" s="9">
        <v>0.18999999999999989</v>
      </c>
      <c r="D37" s="9">
        <v>0.18999999999999989</v>
      </c>
      <c r="E37" s="9">
        <v>0.18999999999999989</v>
      </c>
      <c r="F37" s="9">
        <v>0.18999999999999989</v>
      </c>
      <c r="G37" s="9">
        <v>0.18999999999999989</v>
      </c>
      <c r="H37" s="9">
        <v>0.18999999999999989</v>
      </c>
      <c r="I37" s="9">
        <v>0.18999999999999989</v>
      </c>
      <c r="J37" s="9">
        <v>0.18999999999999989</v>
      </c>
      <c r="K37" s="9">
        <v>0.18999999999999989</v>
      </c>
      <c r="L37" s="9">
        <v>0.18999999999999989</v>
      </c>
      <c r="M37" s="9">
        <v>0.18999999999999989</v>
      </c>
      <c r="N37" s="9">
        <v>0.18999999999999989</v>
      </c>
      <c r="O37" s="9">
        <v>0.18999999999999989</v>
      </c>
      <c r="P37" s="9">
        <v>0.18999999999999989</v>
      </c>
      <c r="Q37" s="9">
        <v>0.18999999999999989</v>
      </c>
      <c r="R37" s="9">
        <v>0.18999999999999989</v>
      </c>
      <c r="S37" s="9">
        <v>0.18999999999999989</v>
      </c>
      <c r="T37" s="9">
        <v>0.18999999999999989</v>
      </c>
      <c r="U37" s="9">
        <v>0.18999999999999989</v>
      </c>
      <c r="V37" s="10">
        <v>0.18999999999999989</v>
      </c>
    </row>
    <row r="40" spans="1:22" ht="28.9" customHeight="1" x14ac:dyDescent="0.5">
      <c r="A40" s="1" t="s">
        <v>29</v>
      </c>
      <c r="B40" s="1"/>
    </row>
    <row r="41" spans="1:22" x14ac:dyDescent="0.25">
      <c r="A41" s="43" t="s">
        <v>27</v>
      </c>
      <c r="B41" s="44">
        <v>0</v>
      </c>
      <c r="C41" s="44">
        <v>500</v>
      </c>
      <c r="D41" s="44">
        <v>1000</v>
      </c>
      <c r="E41" s="44">
        <v>1500</v>
      </c>
      <c r="F41" s="44">
        <v>2000</v>
      </c>
      <c r="G41" s="44">
        <v>2500</v>
      </c>
      <c r="H41" s="44">
        <v>3000</v>
      </c>
      <c r="I41" s="44">
        <v>3500</v>
      </c>
      <c r="J41" s="44">
        <v>4000</v>
      </c>
      <c r="K41" s="44">
        <v>4500</v>
      </c>
      <c r="L41" s="44">
        <v>5000</v>
      </c>
      <c r="M41" s="44">
        <v>5500</v>
      </c>
      <c r="N41" s="44">
        <v>6000</v>
      </c>
      <c r="O41" s="44">
        <v>6500</v>
      </c>
      <c r="P41" s="44">
        <v>7000</v>
      </c>
      <c r="Q41" s="44">
        <v>7500</v>
      </c>
      <c r="R41" s="45">
        <v>8000</v>
      </c>
    </row>
    <row r="42" spans="1:22" x14ac:dyDescent="0.25">
      <c r="A42" s="8" t="s">
        <v>28</v>
      </c>
      <c r="B42" s="9">
        <v>0.18999999999999989</v>
      </c>
      <c r="C42" s="9">
        <v>0.18999999999999989</v>
      </c>
      <c r="D42" s="9">
        <v>0.18999999999999989</v>
      </c>
      <c r="E42" s="9">
        <v>0.18999999999999989</v>
      </c>
      <c r="F42" s="9">
        <v>0.18999999999999989</v>
      </c>
      <c r="G42" s="9">
        <v>0.18999999999999989</v>
      </c>
      <c r="H42" s="9">
        <v>0.18999999999999989</v>
      </c>
      <c r="I42" s="9">
        <v>0.18999999999999989</v>
      </c>
      <c r="J42" s="9">
        <v>0.18999999999999989</v>
      </c>
      <c r="K42" s="9">
        <v>0.18999999999999989</v>
      </c>
      <c r="L42" s="9">
        <v>0.18999999999999989</v>
      </c>
      <c r="M42" s="9">
        <v>0.18999999999999989</v>
      </c>
      <c r="N42" s="9">
        <v>0.18999999999999989</v>
      </c>
      <c r="O42" s="9">
        <v>0.18999999999999989</v>
      </c>
      <c r="P42" s="9">
        <v>0.18999999999999989</v>
      </c>
      <c r="Q42" s="9">
        <v>0.18999999999999989</v>
      </c>
      <c r="R42" s="10">
        <v>0.18999999999999989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H80"/>
  <sheetViews>
    <sheetView workbookViewId="0">
      <selection activeCell="C13" sqref="C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45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0</v>
      </c>
      <c r="B17" s="6" t="s">
        <v>46</v>
      </c>
      <c r="C17" s="6"/>
      <c r="D17" s="7"/>
    </row>
    <row r="18" spans="1:5" x14ac:dyDescent="0.25">
      <c r="A18" s="5" t="s">
        <v>1</v>
      </c>
      <c r="B18" s="6" t="s">
        <v>2</v>
      </c>
      <c r="C18" s="6"/>
      <c r="D18" s="7"/>
    </row>
    <row r="19" spans="1:5" x14ac:dyDescent="0.25">
      <c r="A19" s="5" t="s">
        <v>3</v>
      </c>
      <c r="B19" s="6" t="s">
        <v>4</v>
      </c>
      <c r="C19" s="6"/>
      <c r="D19" s="7"/>
    </row>
    <row r="20" spans="1:5" x14ac:dyDescent="0.25">
      <c r="A20" s="8"/>
      <c r="B20" s="9"/>
      <c r="C20" s="9"/>
      <c r="D20" s="10"/>
    </row>
    <row r="21" spans="1:5" x14ac:dyDescent="0.25">
      <c r="A21" t="s">
        <v>5</v>
      </c>
    </row>
    <row r="23" spans="1:5" x14ac:dyDescent="0.25">
      <c r="A23" s="2"/>
      <c r="B23" s="11"/>
      <c r="C23" s="11"/>
      <c r="D23" s="12"/>
    </row>
    <row r="24" spans="1:5" x14ac:dyDescent="0.25">
      <c r="A24" s="5" t="s">
        <v>6</v>
      </c>
      <c r="B24" s="13">
        <v>400</v>
      </c>
      <c r="C24" s="13" t="s">
        <v>7</v>
      </c>
      <c r="D24" s="14"/>
    </row>
    <row r="25" spans="1:5" x14ac:dyDescent="0.25">
      <c r="A25" s="5" t="s">
        <v>8</v>
      </c>
      <c r="B25" s="13">
        <v>14</v>
      </c>
      <c r="C25" s="13" t="s">
        <v>9</v>
      </c>
      <c r="D25" s="14"/>
    </row>
    <row r="26" spans="1:5" x14ac:dyDescent="0.25">
      <c r="A26" s="8"/>
      <c r="B26" s="15"/>
      <c r="C26" s="15"/>
      <c r="D26" s="16"/>
    </row>
    <row r="30" spans="1:5" x14ac:dyDescent="0.25">
      <c r="A30" s="46" t="s">
        <v>30</v>
      </c>
      <c r="B30" s="50">
        <v>100</v>
      </c>
      <c r="C30" s="46" t="s">
        <v>31</v>
      </c>
      <c r="D30" s="46" t="s">
        <v>32</v>
      </c>
      <c r="E30" s="46"/>
    </row>
    <row r="31" spans="1:5" x14ac:dyDescent="0.25">
      <c r="A31" s="46" t="s">
        <v>33</v>
      </c>
      <c r="B31" s="50">
        <v>14.7</v>
      </c>
      <c r="C31" s="46"/>
      <c r="D31" s="46" t="s">
        <v>32</v>
      </c>
      <c r="E31" s="46"/>
    </row>
    <row r="32" spans="1:5" x14ac:dyDescent="0.25">
      <c r="A32" s="46" t="s">
        <v>34</v>
      </c>
      <c r="B32" s="50">
        <v>9.0079999999999991</v>
      </c>
      <c r="C32" s="46"/>
      <c r="D32" s="46" t="s">
        <v>32</v>
      </c>
      <c r="E32" s="46"/>
    </row>
    <row r="35" spans="1:18" ht="28.9" customHeight="1" x14ac:dyDescent="0.5">
      <c r="A35" s="1" t="s">
        <v>35</v>
      </c>
      <c r="B35" s="1"/>
    </row>
    <row r="36" spans="1:18" x14ac:dyDescent="0.25">
      <c r="A36" s="47" t="s">
        <v>36</v>
      </c>
      <c r="B36" s="48">
        <v>0</v>
      </c>
      <c r="C36" s="48">
        <v>6.25</v>
      </c>
      <c r="D36" s="48">
        <v>12.5</v>
      </c>
      <c r="E36" s="48">
        <v>18.75</v>
      </c>
      <c r="F36" s="48">
        <v>25</v>
      </c>
      <c r="G36" s="48">
        <v>31.25</v>
      </c>
      <c r="H36" s="48">
        <v>37.5</v>
      </c>
      <c r="I36" s="48">
        <v>43.75</v>
      </c>
      <c r="J36" s="48">
        <v>50</v>
      </c>
      <c r="K36" s="48">
        <v>56.25</v>
      </c>
      <c r="L36" s="48">
        <v>62.5</v>
      </c>
      <c r="M36" s="48">
        <v>68.75</v>
      </c>
      <c r="N36" s="48">
        <v>75</v>
      </c>
      <c r="O36" s="48">
        <v>81.25</v>
      </c>
      <c r="P36" s="48">
        <v>87.5</v>
      </c>
      <c r="Q36" s="48">
        <v>93.75</v>
      </c>
      <c r="R36" s="49">
        <v>100</v>
      </c>
    </row>
    <row r="37" spans="1:18" x14ac:dyDescent="0.25">
      <c r="A37" s="5" t="s">
        <v>37</v>
      </c>
      <c r="B37" s="6">
        <f>0 * $B$32 + (1 - 0) * $B$31</f>
        <v>14.7</v>
      </c>
      <c r="C37" s="6">
        <f>0.0625 * $B$32 + (1 - 0.0625) * $B$31</f>
        <v>14.344250000000001</v>
      </c>
      <c r="D37" s="6">
        <f>0.125 * $B$32 + (1 - 0.125) * $B$31</f>
        <v>13.988499999999998</v>
      </c>
      <c r="E37" s="6">
        <f>0.1875 * $B$32 + (1 - 0.1875) * $B$31</f>
        <v>13.63275</v>
      </c>
      <c r="F37" s="6">
        <f>0.25 * $B$32 + (1 - 0.25) * $B$31</f>
        <v>13.276999999999997</v>
      </c>
      <c r="G37" s="6">
        <f>0.3125 * $B$32 + (1 - 0.3125) * $B$31</f>
        <v>12.921249999999999</v>
      </c>
      <c r="H37" s="6">
        <f>0.375 * $B$32 + (1 - 0.375) * $B$31</f>
        <v>12.5655</v>
      </c>
      <c r="I37" s="6">
        <f>0.4375 * $B$32 + (1 - 0.4375) * $B$31</f>
        <v>12.20975</v>
      </c>
      <c r="J37" s="6">
        <f>0.5 * $B$32 + (1 - 0.5) * $B$31</f>
        <v>11.853999999999999</v>
      </c>
      <c r="K37" s="6">
        <f>0.5625 * $B$32 + (1 - 0.5625) * $B$31</f>
        <v>11.498249999999999</v>
      </c>
      <c r="L37" s="6">
        <f>0.625 * $B$32 + (1 - 0.625) * $B$31</f>
        <v>11.142499999999998</v>
      </c>
      <c r="M37" s="6">
        <f>0.6875 * $B$32 + (1 - 0.6875) * $B$31</f>
        <v>10.78675</v>
      </c>
      <c r="N37" s="6">
        <f>0.75 * $B$32 + (1 - 0.75) * $B$31</f>
        <v>10.430999999999999</v>
      </c>
      <c r="O37" s="6">
        <f>0.8125 * $B$32 + (1 - 0.8125) * $B$31</f>
        <v>10.075249999999999</v>
      </c>
      <c r="P37" s="6">
        <f>0.875 * $B$32 + (1 - 0.875) * $B$31</f>
        <v>9.7195</v>
      </c>
      <c r="Q37" s="6">
        <f>0.9375 * $B$32 + (1 - 0.9375) * $B$31</f>
        <v>9.3637499999999978</v>
      </c>
      <c r="R37" s="7">
        <f>1 * $B$32 + (1 - 1) * $B$31</f>
        <v>9.0079999999999991</v>
      </c>
    </row>
    <row r="38" spans="1:18" x14ac:dyDescent="0.25">
      <c r="A38" s="8" t="s">
        <v>38</v>
      </c>
      <c r="B38" s="9">
        <f>(0 * $B$32 + (1 - 0) * $B$31) * $B$30 / 100</f>
        <v>14.7</v>
      </c>
      <c r="C38" s="9">
        <f>(0.0625 * $B$32 + (1 - 0.0625) * $B$31) * $B$30 / 100</f>
        <v>14.344249999999999</v>
      </c>
      <c r="D38" s="9">
        <f>(0.125 * $B$32 + (1 - 0.125) * $B$31) * $B$30 / 100</f>
        <v>13.988499999999998</v>
      </c>
      <c r="E38" s="9">
        <f>(0.1875 * $B$32 + (1 - 0.1875) * $B$31) * $B$30 / 100</f>
        <v>13.632749999999998</v>
      </c>
      <c r="F38" s="9">
        <f>(0.25 * $B$32 + (1 - 0.25) * $B$31) * $B$30 / 100</f>
        <v>13.276999999999997</v>
      </c>
      <c r="G38" s="9">
        <f>(0.3125 * $B$32 + (1 - 0.3125) * $B$31) * $B$30 / 100</f>
        <v>12.921249999999997</v>
      </c>
      <c r="H38" s="9">
        <f>(0.375 * $B$32 + (1 - 0.375) * $B$31) * $B$30 / 100</f>
        <v>12.5655</v>
      </c>
      <c r="I38" s="9">
        <f>(0.4375 * $B$32 + (1 - 0.4375) * $B$31) * $B$30 / 100</f>
        <v>12.20975</v>
      </c>
      <c r="J38" s="9">
        <f>(0.5 * $B$32 + (1 - 0.5) * $B$31) * $B$30 / 100</f>
        <v>11.853999999999999</v>
      </c>
      <c r="K38" s="9">
        <f>(0.5625 * $B$32 + (1 - 0.5625) * $B$31) * $B$30 / 100</f>
        <v>11.498249999999999</v>
      </c>
      <c r="L38" s="9">
        <f>(0.625 * $B$32 + (1 - 0.625) * $B$31) * $B$30 / 100</f>
        <v>11.142499999999998</v>
      </c>
      <c r="M38" s="9">
        <f>(0.6875 * $B$32 + (1 - 0.6875) * $B$31) * $B$30 / 100</f>
        <v>10.78675</v>
      </c>
      <c r="N38" s="9">
        <f>(0.75 * $B$32 + (1 - 0.75) * $B$31) * $B$30 / 100</f>
        <v>10.430999999999999</v>
      </c>
      <c r="O38" s="9">
        <f>(0.8125 * $B$32 + (1 - 0.8125) * $B$31) * $B$30 / 100</f>
        <v>10.075249999999999</v>
      </c>
      <c r="P38" s="9">
        <f>(0.875 * $B$32 + (1 - 0.875) * $B$31) * $B$30 / 100</f>
        <v>9.7195</v>
      </c>
      <c r="Q38" s="9">
        <f>(0.9375 * $B$32 + (1 - 0.9375) * $B$31) * $B$30 / 100</f>
        <v>9.3637499999999978</v>
      </c>
      <c r="R38" s="10">
        <f>(1 * $B$32 + (1 - 1) * $B$31) * $B$30 / 100</f>
        <v>9.0079999999999991</v>
      </c>
    </row>
    <row r="41" spans="1:18" ht="28.9" customHeight="1" x14ac:dyDescent="0.5">
      <c r="A41" s="1" t="s">
        <v>39</v>
      </c>
      <c r="B41" s="1"/>
    </row>
    <row r="42" spans="1:18" x14ac:dyDescent="0.25">
      <c r="A42" s="43" t="s">
        <v>12</v>
      </c>
      <c r="B42" s="44">
        <v>0</v>
      </c>
      <c r="C42" s="44">
        <v>5</v>
      </c>
      <c r="D42" s="44">
        <v>10</v>
      </c>
      <c r="E42" s="44">
        <v>15</v>
      </c>
      <c r="F42" s="44">
        <v>20</v>
      </c>
      <c r="G42" s="44">
        <v>25</v>
      </c>
      <c r="H42" s="44">
        <v>30</v>
      </c>
      <c r="I42" s="44">
        <v>35</v>
      </c>
      <c r="J42" s="44">
        <v>40</v>
      </c>
      <c r="K42" s="44">
        <v>45</v>
      </c>
      <c r="L42" s="44">
        <v>50</v>
      </c>
      <c r="M42" s="44">
        <v>55</v>
      </c>
      <c r="N42" s="44">
        <v>60</v>
      </c>
      <c r="O42" s="44">
        <v>65</v>
      </c>
      <c r="P42" s="44">
        <v>70</v>
      </c>
      <c r="Q42" s="44">
        <v>75</v>
      </c>
      <c r="R42" s="45">
        <v>80</v>
      </c>
    </row>
    <row r="43" spans="1:18" x14ac:dyDescent="0.25">
      <c r="A43" s="5" t="s">
        <v>40</v>
      </c>
      <c r="B43" s="6">
        <v>101.14927071024179</v>
      </c>
      <c r="C43" s="6">
        <v>101.7991366690771</v>
      </c>
      <c r="D43" s="6">
        <v>102.44900262791229</v>
      </c>
      <c r="E43" s="6">
        <v>103.0988685867476</v>
      </c>
      <c r="F43" s="6">
        <v>103.74873454558281</v>
      </c>
      <c r="G43" s="6">
        <v>104.3986005044181</v>
      </c>
      <c r="H43" s="6">
        <v>105.04846646325331</v>
      </c>
      <c r="I43" s="6">
        <v>105.6983324220886</v>
      </c>
      <c r="J43" s="6">
        <v>106.3481983809238</v>
      </c>
      <c r="K43" s="6">
        <v>106.9980643397591</v>
      </c>
      <c r="L43" s="6">
        <v>107.6479302985943</v>
      </c>
      <c r="M43" s="6">
        <v>108.2977962574296</v>
      </c>
      <c r="N43" s="6">
        <v>108.9476622162648</v>
      </c>
      <c r="O43" s="6">
        <v>109.59752817510009</v>
      </c>
      <c r="P43" s="6">
        <v>110.2473941339353</v>
      </c>
      <c r="Q43" s="6">
        <v>110.89726009277059</v>
      </c>
      <c r="R43" s="7">
        <v>111.5471260516058</v>
      </c>
    </row>
    <row r="44" spans="1:18" x14ac:dyDescent="0.25">
      <c r="A44" s="8" t="s">
        <v>41</v>
      </c>
      <c r="B44" s="9">
        <f>101.149270710241 * $B$30 / 100</f>
        <v>101.149270710241</v>
      </c>
      <c r="C44" s="9">
        <f>101.799136669077 * $B$30 / 100</f>
        <v>101.799136669077</v>
      </c>
      <c r="D44" s="9">
        <f>102.449002627912 * $B$30 / 100</f>
        <v>102.44900262791199</v>
      </c>
      <c r="E44" s="9">
        <f>103.098868586747 * $B$30 / 100</f>
        <v>103.09886858674699</v>
      </c>
      <c r="F44" s="9">
        <f>103.748734545582 * $B$30 / 100</f>
        <v>103.748734545582</v>
      </c>
      <c r="G44" s="9">
        <f>104.398600504418 * $B$30 / 100</f>
        <v>104.39860050441798</v>
      </c>
      <c r="H44" s="9">
        <f>105.048466463253 * $B$30 / 100</f>
        <v>105.04846646325301</v>
      </c>
      <c r="I44" s="9">
        <f>105.698332422088 * $B$30 / 100</f>
        <v>105.698332422088</v>
      </c>
      <c r="J44" s="9">
        <f>106.348198380923 * $B$30 / 100</f>
        <v>106.34819838092298</v>
      </c>
      <c r="K44" s="9">
        <f>106.998064339759 * $B$30 / 100</f>
        <v>106.998064339759</v>
      </c>
      <c r="L44" s="9">
        <f>107.647930298594 * $B$30 / 100</f>
        <v>107.64793029859401</v>
      </c>
      <c r="M44" s="9">
        <f>108.297796257429 * $B$30 / 100</f>
        <v>108.297796257429</v>
      </c>
      <c r="N44" s="9">
        <f>108.947662216264 * $B$30 / 100</f>
        <v>108.94766221626399</v>
      </c>
      <c r="O44" s="9">
        <f>109.5975281751 * $B$30 / 100</f>
        <v>109.5975281751</v>
      </c>
      <c r="P44" s="9">
        <f>110.247394133935 * $B$30 / 100</f>
        <v>110.24739413393499</v>
      </c>
      <c r="Q44" s="9">
        <f>110.89726009277 * $B$30 / 100</f>
        <v>110.89726009277</v>
      </c>
      <c r="R44" s="10">
        <f>111.547126051605 * $B$30 / 100</f>
        <v>111.54712605160501</v>
      </c>
    </row>
    <row r="47" spans="1:18" ht="28.9" customHeight="1" x14ac:dyDescent="0.5">
      <c r="A47" s="1" t="s">
        <v>42</v>
      </c>
      <c r="B47" s="1"/>
    </row>
    <row r="48" spans="1:18" x14ac:dyDescent="0.25">
      <c r="A48" s="43" t="s">
        <v>12</v>
      </c>
      <c r="B48" s="44">
        <v>0</v>
      </c>
      <c r="C48" s="44">
        <v>10</v>
      </c>
      <c r="D48" s="44">
        <v>20</v>
      </c>
      <c r="E48" s="44">
        <v>30</v>
      </c>
      <c r="F48" s="44">
        <v>40</v>
      </c>
      <c r="G48" s="44">
        <v>50</v>
      </c>
      <c r="H48" s="44">
        <v>60</v>
      </c>
      <c r="I48" s="44">
        <v>70</v>
      </c>
      <c r="J48" s="44">
        <v>80</v>
      </c>
      <c r="K48" s="44">
        <v>90</v>
      </c>
      <c r="L48" s="45">
        <v>100</v>
      </c>
    </row>
    <row r="49" spans="1:34" x14ac:dyDescent="0.25">
      <c r="A49" s="5" t="s">
        <v>40</v>
      </c>
      <c r="B49" s="6">
        <v>101.14927071024179</v>
      </c>
      <c r="C49" s="6">
        <v>102.44900262791229</v>
      </c>
      <c r="D49" s="6">
        <v>103.74873454558281</v>
      </c>
      <c r="E49" s="6">
        <v>105.04846646325331</v>
      </c>
      <c r="F49" s="6">
        <v>106.3481983809238</v>
      </c>
      <c r="G49" s="6">
        <v>107.6479302985943</v>
      </c>
      <c r="H49" s="6">
        <v>108.9476622162648</v>
      </c>
      <c r="I49" s="6">
        <v>110.2473941339353</v>
      </c>
      <c r="J49" s="6">
        <v>111.5471260516058</v>
      </c>
      <c r="K49" s="6">
        <v>112.8468579692764</v>
      </c>
      <c r="L49" s="7">
        <v>114.1465898869469</v>
      </c>
    </row>
    <row r="50" spans="1:34" x14ac:dyDescent="0.25">
      <c r="A50" s="8" t="s">
        <v>41</v>
      </c>
      <c r="B50" s="9">
        <f>101.149270710241 * $B$30 / 100</f>
        <v>101.149270710241</v>
      </c>
      <c r="C50" s="9">
        <f>102.449002627912 * $B$30 / 100</f>
        <v>102.44900262791199</v>
      </c>
      <c r="D50" s="9">
        <f>103.748734545582 * $B$30 / 100</f>
        <v>103.748734545582</v>
      </c>
      <c r="E50" s="9">
        <f>105.048466463253 * $B$30 / 100</f>
        <v>105.04846646325301</v>
      </c>
      <c r="F50" s="9">
        <f>106.348198380923 * $B$30 / 100</f>
        <v>106.34819838092298</v>
      </c>
      <c r="G50" s="9">
        <f>107.647930298594 * $B$30 / 100</f>
        <v>107.64793029859401</v>
      </c>
      <c r="H50" s="9">
        <f>108.947662216264 * $B$30 / 100</f>
        <v>108.94766221626399</v>
      </c>
      <c r="I50" s="9">
        <f>110.247394133935 * $B$30 / 100</f>
        <v>110.24739413393499</v>
      </c>
      <c r="J50" s="9">
        <f>111.547126051605 * $B$30 / 100</f>
        <v>111.54712605160501</v>
      </c>
      <c r="K50" s="9">
        <f>112.846857969276 * $B$30 / 100</f>
        <v>112.846857969276</v>
      </c>
      <c r="L50" s="10">
        <f>114.146589886946 * $B$30 / 100</f>
        <v>114.146589886946</v>
      </c>
    </row>
    <row r="53" spans="1:34" ht="28.9" customHeight="1" x14ac:dyDescent="0.5">
      <c r="A53" s="1" t="s">
        <v>43</v>
      </c>
      <c r="B53" s="1"/>
    </row>
    <row r="54" spans="1:34" x14ac:dyDescent="0.25">
      <c r="A54" s="43" t="s">
        <v>12</v>
      </c>
      <c r="B54" s="44">
        <v>-50</v>
      </c>
      <c r="C54" s="44">
        <v>-40</v>
      </c>
      <c r="D54" s="44">
        <v>-30</v>
      </c>
      <c r="E54" s="44">
        <v>-20</v>
      </c>
      <c r="F54" s="44">
        <v>-10</v>
      </c>
      <c r="G54" s="44">
        <v>0</v>
      </c>
      <c r="H54" s="44">
        <v>10</v>
      </c>
      <c r="I54" s="44">
        <v>20</v>
      </c>
      <c r="J54" s="44">
        <v>30</v>
      </c>
      <c r="K54" s="44">
        <v>40</v>
      </c>
      <c r="L54" s="44">
        <v>50</v>
      </c>
      <c r="M54" s="44">
        <v>60</v>
      </c>
      <c r="N54" s="44">
        <v>70</v>
      </c>
      <c r="O54" s="44">
        <v>80</v>
      </c>
      <c r="P54" s="44">
        <v>90</v>
      </c>
      <c r="Q54" s="45">
        <v>100</v>
      </c>
    </row>
    <row r="55" spans="1:34" x14ac:dyDescent="0.25">
      <c r="A55" s="5" t="s">
        <v>40</v>
      </c>
      <c r="B55" s="6">
        <v>94.042267059383761</v>
      </c>
      <c r="C55" s="6">
        <v>95.463667789555373</v>
      </c>
      <c r="D55" s="6">
        <v>96.885068519726985</v>
      </c>
      <c r="E55" s="6">
        <v>98.306469249898598</v>
      </c>
      <c r="F55" s="6">
        <v>99.727869980070196</v>
      </c>
      <c r="G55" s="6">
        <v>101.14927071024179</v>
      </c>
      <c r="H55" s="6">
        <v>102.44900262791229</v>
      </c>
      <c r="I55" s="6">
        <v>103.74873454558281</v>
      </c>
      <c r="J55" s="6">
        <v>105.04846646325331</v>
      </c>
      <c r="K55" s="6">
        <v>106.3481983809238</v>
      </c>
      <c r="L55" s="6">
        <v>107.6479302985943</v>
      </c>
      <c r="M55" s="6">
        <v>108.9476622162648</v>
      </c>
      <c r="N55" s="6">
        <v>110.2473941339353</v>
      </c>
      <c r="O55" s="6">
        <v>111.5471260516058</v>
      </c>
      <c r="P55" s="6">
        <v>112.8468579692764</v>
      </c>
      <c r="Q55" s="7">
        <v>114.1465898869469</v>
      </c>
    </row>
    <row r="56" spans="1:34" x14ac:dyDescent="0.25">
      <c r="A56" s="8" t="s">
        <v>41</v>
      </c>
      <c r="B56" s="9">
        <f>94.0422670593837 * $B$30 / 100</f>
        <v>94.042267059383704</v>
      </c>
      <c r="C56" s="9">
        <f>95.4636677895553 * $B$30 / 100</f>
        <v>95.463667789555288</v>
      </c>
      <c r="D56" s="9">
        <f>96.8850685197269 * $B$30 / 100</f>
        <v>96.8850685197269</v>
      </c>
      <c r="E56" s="9">
        <f>98.3064692498986 * $B$30 / 100</f>
        <v>98.306469249898598</v>
      </c>
      <c r="F56" s="9">
        <f>99.7278699800702 * $B$30 / 100</f>
        <v>99.727869980070196</v>
      </c>
      <c r="G56" s="9">
        <f>101.149270710241 * $B$30 / 100</f>
        <v>101.149270710241</v>
      </c>
      <c r="H56" s="9">
        <f>102.449002627912 * $B$30 / 100</f>
        <v>102.44900262791199</v>
      </c>
      <c r="I56" s="9">
        <f>103.748734545582 * $B$30 / 100</f>
        <v>103.748734545582</v>
      </c>
      <c r="J56" s="9">
        <f>105.048466463253 * $B$30 / 100</f>
        <v>105.04846646325301</v>
      </c>
      <c r="K56" s="9">
        <f>106.348198380923 * $B$30 / 100</f>
        <v>106.34819838092298</v>
      </c>
      <c r="L56" s="9">
        <f>107.647930298594 * $B$30 / 100</f>
        <v>107.64793029859401</v>
      </c>
      <c r="M56" s="9">
        <f>108.947662216264 * $B$30 / 100</f>
        <v>108.94766221626399</v>
      </c>
      <c r="N56" s="9">
        <f>110.247394133935 * $B$30 / 100</f>
        <v>110.24739413393499</v>
      </c>
      <c r="O56" s="9">
        <f>111.547126051605 * $B$30 / 100</f>
        <v>111.54712605160501</v>
      </c>
      <c r="P56" s="9">
        <f>112.846857969276 * $B$30 / 100</f>
        <v>112.846857969276</v>
      </c>
      <c r="Q56" s="10">
        <f>114.146589886946 * $B$30 / 100</f>
        <v>114.146589886946</v>
      </c>
    </row>
    <row r="59" spans="1:34" ht="28.9" customHeight="1" x14ac:dyDescent="0.5">
      <c r="A59" s="1" t="s">
        <v>14</v>
      </c>
      <c r="B59" s="1"/>
    </row>
    <row r="60" spans="1:34" x14ac:dyDescent="0.25">
      <c r="A60" s="43" t="s">
        <v>12</v>
      </c>
      <c r="B60" s="44">
        <v>-120</v>
      </c>
      <c r="C60" s="44">
        <v>-114</v>
      </c>
      <c r="D60" s="44">
        <v>-108</v>
      </c>
      <c r="E60" s="44">
        <v>-101</v>
      </c>
      <c r="F60" s="44">
        <v>-95</v>
      </c>
      <c r="G60" s="44">
        <v>-89</v>
      </c>
      <c r="H60" s="44">
        <v>-83</v>
      </c>
      <c r="I60" s="44">
        <v>-76</v>
      </c>
      <c r="J60" s="44">
        <v>-70</v>
      </c>
      <c r="K60" s="44">
        <v>-64</v>
      </c>
      <c r="L60" s="44">
        <v>-58</v>
      </c>
      <c r="M60" s="44">
        <v>-51</v>
      </c>
      <c r="N60" s="44">
        <v>-45</v>
      </c>
      <c r="O60" s="44">
        <v>-39</v>
      </c>
      <c r="P60" s="44">
        <v>-33</v>
      </c>
      <c r="Q60" s="44">
        <v>-26</v>
      </c>
      <c r="R60" s="44">
        <v>-20</v>
      </c>
      <c r="S60" s="44">
        <v>-14</v>
      </c>
      <c r="T60" s="44">
        <v>-8</v>
      </c>
      <c r="U60" s="44">
        <v>-1</v>
      </c>
      <c r="V60" s="44">
        <v>5</v>
      </c>
      <c r="W60" s="44">
        <v>11</v>
      </c>
      <c r="X60" s="44">
        <v>18</v>
      </c>
      <c r="Y60" s="44">
        <v>24</v>
      </c>
      <c r="Z60" s="44">
        <v>30</v>
      </c>
      <c r="AA60" s="44">
        <v>36</v>
      </c>
      <c r="AB60" s="44">
        <v>43</v>
      </c>
      <c r="AC60" s="44">
        <v>49</v>
      </c>
      <c r="AD60" s="44">
        <v>55</v>
      </c>
      <c r="AE60" s="44">
        <v>61</v>
      </c>
      <c r="AF60" s="44">
        <v>68</v>
      </c>
      <c r="AG60" s="44">
        <v>74</v>
      </c>
      <c r="AH60" s="45">
        <v>80</v>
      </c>
    </row>
    <row r="61" spans="1:34" x14ac:dyDescent="0.25">
      <c r="A61" s="5" t="s">
        <v>40</v>
      </c>
      <c r="B61" s="6">
        <v>83.383692834088791</v>
      </c>
      <c r="C61" s="6">
        <v>84.449164006419863</v>
      </c>
      <c r="D61" s="6">
        <v>85.51463517875095</v>
      </c>
      <c r="E61" s="6">
        <v>86.757684879803875</v>
      </c>
      <c r="F61" s="6">
        <v>87.645963773611527</v>
      </c>
      <c r="G61" s="6">
        <v>88.4988042117145</v>
      </c>
      <c r="H61" s="6">
        <v>89.351644649817459</v>
      </c>
      <c r="I61" s="6">
        <v>90.346625160937592</v>
      </c>
      <c r="J61" s="6">
        <v>91.199465599040551</v>
      </c>
      <c r="K61" s="6">
        <v>92.052306037143524</v>
      </c>
      <c r="L61" s="6">
        <v>92.905146475246482</v>
      </c>
      <c r="M61" s="6">
        <v>93.900126986366601</v>
      </c>
      <c r="N61" s="6">
        <v>94.752967424469574</v>
      </c>
      <c r="O61" s="6">
        <v>95.605807862572533</v>
      </c>
      <c r="P61" s="6">
        <v>96.458648300675506</v>
      </c>
      <c r="Q61" s="6">
        <v>97.453628811795625</v>
      </c>
      <c r="R61" s="6">
        <v>98.306469249898598</v>
      </c>
      <c r="S61" s="6">
        <v>99.159309688001557</v>
      </c>
      <c r="T61" s="6">
        <v>100.0121501261045</v>
      </c>
      <c r="U61" s="6">
        <v>101.00713063722461</v>
      </c>
      <c r="V61" s="6">
        <v>101.7991366690771</v>
      </c>
      <c r="W61" s="6">
        <v>102.5789758196794</v>
      </c>
      <c r="X61" s="6">
        <v>103.48878816204871</v>
      </c>
      <c r="Y61" s="6">
        <v>104.26862731265101</v>
      </c>
      <c r="Z61" s="6">
        <v>105.04846646325331</v>
      </c>
      <c r="AA61" s="6">
        <v>105.8283056138556</v>
      </c>
      <c r="AB61" s="6">
        <v>106.738117956225</v>
      </c>
      <c r="AC61" s="6">
        <v>107.5179571068273</v>
      </c>
      <c r="AD61" s="6">
        <v>108.2977962574296</v>
      </c>
      <c r="AE61" s="6">
        <v>109.0776354080319</v>
      </c>
      <c r="AF61" s="6">
        <v>109.9874477504012</v>
      </c>
      <c r="AG61" s="6">
        <v>110.7672869010035</v>
      </c>
      <c r="AH61" s="7">
        <v>111.5471260516058</v>
      </c>
    </row>
    <row r="62" spans="1:34" x14ac:dyDescent="0.25">
      <c r="A62" s="8" t="s">
        <v>41</v>
      </c>
      <c r="B62" s="9">
        <f>83.3836928340887 * $B$30 / 100</f>
        <v>83.383692834088706</v>
      </c>
      <c r="C62" s="9">
        <f>84.4491640064198 * $B$30 / 100</f>
        <v>84.449164006419821</v>
      </c>
      <c r="D62" s="9">
        <f>85.5146351787509 * $B$30 / 100</f>
        <v>85.514635178750893</v>
      </c>
      <c r="E62" s="9">
        <f>86.7576848798038 * $B$30 / 100</f>
        <v>86.757684879803804</v>
      </c>
      <c r="F62" s="9">
        <f>87.6459637736115 * $B$30 / 100</f>
        <v>87.645963773611498</v>
      </c>
      <c r="G62" s="9">
        <f>88.4988042117145 * $B$30 / 100</f>
        <v>88.4988042117145</v>
      </c>
      <c r="H62" s="9">
        <f>89.3516446498174 * $B$30 / 100</f>
        <v>89.351644649817402</v>
      </c>
      <c r="I62" s="9">
        <f>90.3466251609375 * $B$30 / 100</f>
        <v>90.346625160937506</v>
      </c>
      <c r="J62" s="9">
        <f>91.1994655990405 * $B$30 / 100</f>
        <v>91.199465599040479</v>
      </c>
      <c r="K62" s="9">
        <f>92.0523060371435 * $B$30 / 100</f>
        <v>92.052306037143495</v>
      </c>
      <c r="L62" s="9">
        <f>92.9051464752464 * $B$30 / 100</f>
        <v>92.905146475246397</v>
      </c>
      <c r="M62" s="9">
        <f>93.9001269863666 * $B$30 / 100</f>
        <v>93.900126986366601</v>
      </c>
      <c r="N62" s="9">
        <f>94.7529674244695 * $B$30 / 100</f>
        <v>94.752967424469503</v>
      </c>
      <c r="O62" s="9">
        <f>95.6058078625725 * $B$30 / 100</f>
        <v>95.605807862572505</v>
      </c>
      <c r="P62" s="9">
        <f>96.4586483006755 * $B$30 / 100</f>
        <v>96.458648300675506</v>
      </c>
      <c r="Q62" s="9">
        <f>97.4536288117956 * $B$30 / 100</f>
        <v>97.453628811795582</v>
      </c>
      <c r="R62" s="9">
        <f>98.3064692498986 * $B$30 / 100</f>
        <v>98.306469249898598</v>
      </c>
      <c r="S62" s="9">
        <f>99.1593096880015 * $B$30 / 100</f>
        <v>99.1593096880015</v>
      </c>
      <c r="T62" s="9">
        <f>100.012150126104 * $B$30 / 100</f>
        <v>100.012150126104</v>
      </c>
      <c r="U62" s="9">
        <f>101.007130637224 * $B$30 / 100</f>
        <v>101.00713063722399</v>
      </c>
      <c r="V62" s="9">
        <f>101.799136669077 * $B$30 / 100</f>
        <v>101.799136669077</v>
      </c>
      <c r="W62" s="9">
        <f>102.578975819679 * $B$30 / 100</f>
        <v>102.578975819679</v>
      </c>
      <c r="X62" s="9">
        <f>103.488788162048 * $B$30 / 100</f>
        <v>103.48878816204801</v>
      </c>
      <c r="Y62" s="9">
        <f>104.268627312651 * $B$30 / 100</f>
        <v>104.26862731265101</v>
      </c>
      <c r="Z62" s="9">
        <f>105.048466463253 * $B$30 / 100</f>
        <v>105.04846646325301</v>
      </c>
      <c r="AA62" s="9">
        <f>105.828305613855 * $B$30 / 100</f>
        <v>105.82830561385499</v>
      </c>
      <c r="AB62" s="9">
        <f>106.738117956224 * $B$30 / 100</f>
        <v>106.738117956224</v>
      </c>
      <c r="AC62" s="9">
        <f>107.517957106827 * $B$30 / 100</f>
        <v>107.517957106827</v>
      </c>
      <c r="AD62" s="9">
        <f>108.297796257429 * $B$30 / 100</f>
        <v>108.297796257429</v>
      </c>
      <c r="AE62" s="9">
        <f>109.077635408031 * $B$30 / 100</f>
        <v>109.077635408031</v>
      </c>
      <c r="AF62" s="9">
        <f>109.987447750401 * $B$30 / 100</f>
        <v>109.987447750401</v>
      </c>
      <c r="AG62" s="9">
        <f>110.767286901003 * $B$30 / 100</f>
        <v>110.767286901003</v>
      </c>
      <c r="AH62" s="10">
        <f>111.547126051605 * $B$30 / 100</f>
        <v>111.54712605160501</v>
      </c>
    </row>
    <row r="65" spans="1:34" ht="28.9" customHeight="1" x14ac:dyDescent="0.5">
      <c r="A65" s="1" t="s">
        <v>16</v>
      </c>
      <c r="B65" s="1"/>
    </row>
    <row r="66" spans="1:34" x14ac:dyDescent="0.25">
      <c r="A66" s="43" t="s">
        <v>17</v>
      </c>
      <c r="B66" s="44">
        <v>128</v>
      </c>
      <c r="C66" s="44">
        <v>144</v>
      </c>
      <c r="D66" s="44">
        <v>160</v>
      </c>
      <c r="E66" s="44">
        <v>176</v>
      </c>
      <c r="F66" s="44">
        <v>192</v>
      </c>
      <c r="G66" s="44">
        <v>208</v>
      </c>
      <c r="H66" s="44">
        <v>224</v>
      </c>
      <c r="I66" s="44">
        <v>240</v>
      </c>
      <c r="J66" s="44">
        <v>256</v>
      </c>
      <c r="K66" s="44">
        <v>272</v>
      </c>
      <c r="L66" s="44">
        <v>288</v>
      </c>
      <c r="M66" s="44">
        <v>304</v>
      </c>
      <c r="N66" s="44">
        <v>320</v>
      </c>
      <c r="O66" s="44">
        <v>336</v>
      </c>
      <c r="P66" s="44">
        <v>352</v>
      </c>
      <c r="Q66" s="44">
        <v>368</v>
      </c>
      <c r="R66" s="44">
        <v>384</v>
      </c>
      <c r="S66" s="44">
        <v>400</v>
      </c>
      <c r="T66" s="44">
        <v>416</v>
      </c>
      <c r="U66" s="44">
        <v>432</v>
      </c>
      <c r="V66" s="44">
        <v>448</v>
      </c>
      <c r="W66" s="44">
        <v>464</v>
      </c>
      <c r="X66" s="44">
        <v>480</v>
      </c>
      <c r="Y66" s="44">
        <v>496</v>
      </c>
      <c r="Z66" s="44">
        <v>512</v>
      </c>
      <c r="AA66" s="44">
        <v>528</v>
      </c>
      <c r="AB66" s="44">
        <v>544</v>
      </c>
      <c r="AC66" s="44">
        <v>560</v>
      </c>
      <c r="AD66" s="44">
        <v>576</v>
      </c>
      <c r="AE66" s="44">
        <v>592</v>
      </c>
      <c r="AF66" s="44">
        <v>608</v>
      </c>
      <c r="AG66" s="44">
        <v>624</v>
      </c>
      <c r="AH66" s="45">
        <v>640</v>
      </c>
    </row>
    <row r="67" spans="1:34" x14ac:dyDescent="0.25">
      <c r="A67" s="5" t="s">
        <v>40</v>
      </c>
      <c r="B67" s="6">
        <v>55.381658044585294</v>
      </c>
      <c r="C67" s="6">
        <v>58.741118935021163</v>
      </c>
      <c r="D67" s="6">
        <v>61.91857604717039</v>
      </c>
      <c r="E67" s="6">
        <v>64.940750424368716</v>
      </c>
      <c r="F67" s="6">
        <v>67.828401659268579</v>
      </c>
      <c r="G67" s="6">
        <v>70.598038766115806</v>
      </c>
      <c r="H67" s="6">
        <v>73.439295225665361</v>
      </c>
      <c r="I67" s="6">
        <v>76.280551685214903</v>
      </c>
      <c r="J67" s="6">
        <v>79.121808144764458</v>
      </c>
      <c r="K67" s="6">
        <v>81.963064604314013</v>
      </c>
      <c r="L67" s="6">
        <v>84.804321063863568</v>
      </c>
      <c r="M67" s="6">
        <v>87.503823700594367</v>
      </c>
      <c r="N67" s="6">
        <v>89.778064868868938</v>
      </c>
      <c r="O67" s="6">
        <v>92.052306037143524</v>
      </c>
      <c r="P67" s="6">
        <v>94.326547205418095</v>
      </c>
      <c r="Q67" s="6">
        <v>96.600788373692666</v>
      </c>
      <c r="R67" s="6">
        <v>98.875029541967237</v>
      </c>
      <c r="S67" s="6">
        <v>101.14927071024179</v>
      </c>
      <c r="T67" s="6">
        <v>103.22884177851461</v>
      </c>
      <c r="U67" s="6">
        <v>105.30841284678741</v>
      </c>
      <c r="V67" s="6">
        <v>107.3879839150602</v>
      </c>
      <c r="W67" s="6">
        <v>109.467554983333</v>
      </c>
      <c r="X67" s="6">
        <v>111.5471260516058</v>
      </c>
      <c r="Y67" s="6">
        <v>113.6266971198787</v>
      </c>
      <c r="Z67" s="6">
        <v>115.484946824459</v>
      </c>
      <c r="AA67" s="6">
        <v>117.2694227411418</v>
      </c>
      <c r="AB67" s="6">
        <v>119.0538986578246</v>
      </c>
      <c r="AC67" s="6">
        <v>120.8383745745075</v>
      </c>
      <c r="AD67" s="6">
        <v>122.62285049119031</v>
      </c>
      <c r="AE67" s="6">
        <v>124.4073264078732</v>
      </c>
      <c r="AF67" s="6">
        <v>126.0772981290504</v>
      </c>
      <c r="AG67" s="6">
        <v>127.72543733762591</v>
      </c>
      <c r="AH67" s="7">
        <v>129.3525785697918</v>
      </c>
    </row>
    <row r="68" spans="1:34" x14ac:dyDescent="0.25">
      <c r="A68" s="8" t="s">
        <v>41</v>
      </c>
      <c r="B68" s="9">
        <f>55.3816580445852 * $B$30 / 100</f>
        <v>55.381658044585201</v>
      </c>
      <c r="C68" s="9">
        <f>58.7411189350211 * $B$30 / 100</f>
        <v>58.741118935021092</v>
      </c>
      <c r="D68" s="9">
        <f>61.9185760471703 * $B$30 / 100</f>
        <v>61.918576047170298</v>
      </c>
      <c r="E68" s="9">
        <f>64.9407504243687 * $B$30 / 100</f>
        <v>64.940750424368701</v>
      </c>
      <c r="F68" s="9">
        <f>67.8284016592685 * $B$30 / 100</f>
        <v>67.828401659268494</v>
      </c>
      <c r="G68" s="9">
        <f>70.5980387661158 * $B$30 / 100</f>
        <v>70.598038766115806</v>
      </c>
      <c r="H68" s="9">
        <f>73.4392952256653 * $B$30 / 100</f>
        <v>73.439295225665305</v>
      </c>
      <c r="I68" s="9">
        <f>76.2805516852149 * $B$30 / 100</f>
        <v>76.280551685214903</v>
      </c>
      <c r="J68" s="9">
        <f>79.1218081447644 * $B$30 / 100</f>
        <v>79.121808144764401</v>
      </c>
      <c r="K68" s="9">
        <f>81.963064604314 * $B$30 / 100</f>
        <v>81.963064604313999</v>
      </c>
      <c r="L68" s="9">
        <f>84.8043210638635 * $B$30 / 100</f>
        <v>84.804321063863497</v>
      </c>
      <c r="M68" s="9">
        <f>87.5038237005943 * $B$30 / 100</f>
        <v>87.503823700594296</v>
      </c>
      <c r="N68" s="9">
        <f>89.7780648688689 * $B$30 / 100</f>
        <v>89.778064868868896</v>
      </c>
      <c r="O68" s="9">
        <f>92.0523060371435 * $B$30 / 100</f>
        <v>92.052306037143495</v>
      </c>
      <c r="P68" s="9">
        <f>94.3265472054181 * $B$30 / 100</f>
        <v>94.326547205418095</v>
      </c>
      <c r="Q68" s="9">
        <f>96.6007883736926 * $B$30 / 100</f>
        <v>96.600788373692595</v>
      </c>
      <c r="R68" s="9">
        <f>98.8750295419672 * $B$30 / 100</f>
        <v>98.875029541967194</v>
      </c>
      <c r="S68" s="9">
        <f>101.149270710241 * $B$30 / 100</f>
        <v>101.149270710241</v>
      </c>
      <c r="T68" s="9">
        <f>103.228841778514 * $B$30 / 100</f>
        <v>103.228841778514</v>
      </c>
      <c r="U68" s="9">
        <f>105.308412846787 * $B$30 / 100</f>
        <v>105.30841284678699</v>
      </c>
      <c r="V68" s="9">
        <f>107.38798391506 * $B$30 / 100</f>
        <v>107.38798391506002</v>
      </c>
      <c r="W68" s="9">
        <f>109.467554983333 * $B$30 / 100</f>
        <v>109.46755498333299</v>
      </c>
      <c r="X68" s="9">
        <f>111.547126051605 * $B$30 / 100</f>
        <v>111.54712605160501</v>
      </c>
      <c r="Y68" s="9">
        <f>113.626697119878 * $B$30 / 100</f>
        <v>113.626697119878</v>
      </c>
      <c r="Z68" s="9">
        <f>115.484946824458 * $B$30 / 100</f>
        <v>115.48494682445801</v>
      </c>
      <c r="AA68" s="9">
        <f>117.269422741141 * $B$30 / 100</f>
        <v>117.269422741141</v>
      </c>
      <c r="AB68" s="9">
        <f>119.053898657824 * $B$30 / 100</f>
        <v>119.05389865782401</v>
      </c>
      <c r="AC68" s="9">
        <f>120.838374574507 * $B$30 / 100</f>
        <v>120.838374574507</v>
      </c>
      <c r="AD68" s="9">
        <f>122.62285049119 * $B$30 / 100</f>
        <v>122.62285049119001</v>
      </c>
      <c r="AE68" s="9">
        <f>124.407326407873 * $B$30 / 100</f>
        <v>124.407326407873</v>
      </c>
      <c r="AF68" s="9">
        <f>126.07729812905 * $B$30 / 100</f>
        <v>126.07729812905001</v>
      </c>
      <c r="AG68" s="9">
        <f>127.725437337625 * $B$30 / 100</f>
        <v>127.725437337625</v>
      </c>
      <c r="AH68" s="10">
        <f>129.352578569791 * $B$30 / 100</f>
        <v>129.35257856979101</v>
      </c>
    </row>
    <row r="71" spans="1:34" ht="28.9" customHeight="1" x14ac:dyDescent="0.5">
      <c r="A71" s="1" t="s">
        <v>44</v>
      </c>
      <c r="B71" s="1"/>
    </row>
    <row r="72" spans="1:34" x14ac:dyDescent="0.25">
      <c r="A72" s="43" t="s">
        <v>17</v>
      </c>
      <c r="B72" s="44">
        <v>128</v>
      </c>
      <c r="C72" s="44">
        <v>148</v>
      </c>
      <c r="D72" s="44">
        <v>168</v>
      </c>
      <c r="E72" s="44">
        <v>188</v>
      </c>
      <c r="F72" s="44">
        <v>208</v>
      </c>
      <c r="G72" s="44">
        <v>228</v>
      </c>
      <c r="H72" s="44">
        <v>248</v>
      </c>
      <c r="I72" s="44">
        <v>268</v>
      </c>
      <c r="J72" s="44">
        <v>288</v>
      </c>
      <c r="K72" s="44">
        <v>308</v>
      </c>
      <c r="L72" s="44">
        <v>328</v>
      </c>
      <c r="M72" s="44">
        <v>348</v>
      </c>
      <c r="N72" s="44">
        <v>368</v>
      </c>
      <c r="O72" s="44">
        <v>388</v>
      </c>
      <c r="P72" s="44">
        <v>408</v>
      </c>
      <c r="Q72" s="44">
        <v>428</v>
      </c>
      <c r="R72" s="44">
        <v>448</v>
      </c>
      <c r="S72" s="44">
        <v>468</v>
      </c>
      <c r="T72" s="44">
        <v>488</v>
      </c>
      <c r="U72" s="44">
        <v>508</v>
      </c>
      <c r="V72" s="44">
        <v>528</v>
      </c>
      <c r="W72" s="44">
        <v>548</v>
      </c>
      <c r="X72" s="44">
        <v>568</v>
      </c>
      <c r="Y72" s="44">
        <v>588</v>
      </c>
      <c r="Z72" s="44">
        <v>608</v>
      </c>
      <c r="AA72" s="44">
        <v>628</v>
      </c>
      <c r="AB72" s="44">
        <v>648</v>
      </c>
      <c r="AC72" s="44">
        <v>668</v>
      </c>
      <c r="AD72" s="44">
        <v>688</v>
      </c>
      <c r="AE72" s="44">
        <v>708</v>
      </c>
      <c r="AF72" s="44">
        <v>728</v>
      </c>
      <c r="AG72" s="44">
        <v>748</v>
      </c>
      <c r="AH72" s="45">
        <v>768</v>
      </c>
    </row>
    <row r="73" spans="1:34" x14ac:dyDescent="0.25">
      <c r="A73" s="5" t="s">
        <v>40</v>
      </c>
      <c r="B73" s="6">
        <v>55.381658044585294</v>
      </c>
      <c r="C73" s="6">
        <v>59.551379540956319</v>
      </c>
      <c r="D73" s="6">
        <v>63.44766002536803</v>
      </c>
      <c r="E73" s="6">
        <v>67.118137043263786</v>
      </c>
      <c r="F73" s="6">
        <v>70.598038766115806</v>
      </c>
      <c r="G73" s="6">
        <v>74.149609340552743</v>
      </c>
      <c r="H73" s="6">
        <v>77.70117991498968</v>
      </c>
      <c r="I73" s="6">
        <v>81.252750489426631</v>
      </c>
      <c r="J73" s="6">
        <v>84.804321063863568</v>
      </c>
      <c r="K73" s="6">
        <v>88.072383992663021</v>
      </c>
      <c r="L73" s="6">
        <v>90.915185453006231</v>
      </c>
      <c r="M73" s="6">
        <v>93.757986913349441</v>
      </c>
      <c r="N73" s="6">
        <v>96.600788373692666</v>
      </c>
      <c r="O73" s="6">
        <v>99.443589834035876</v>
      </c>
      <c r="P73" s="6">
        <v>102.18905624437819</v>
      </c>
      <c r="Q73" s="6">
        <v>104.78852007971921</v>
      </c>
      <c r="R73" s="6">
        <v>107.3879839150602</v>
      </c>
      <c r="S73" s="6">
        <v>109.9874477504012</v>
      </c>
      <c r="T73" s="6">
        <v>112.5869115857423</v>
      </c>
      <c r="U73" s="6">
        <v>115.0388278452883</v>
      </c>
      <c r="V73" s="6">
        <v>117.2694227411418</v>
      </c>
      <c r="W73" s="6">
        <v>119.50001763699539</v>
      </c>
      <c r="X73" s="6">
        <v>121.73061253284889</v>
      </c>
      <c r="Y73" s="6">
        <v>123.96120742870239</v>
      </c>
      <c r="Z73" s="6">
        <v>126.05176304119441</v>
      </c>
      <c r="AA73" s="6">
        <v>128.1082081070727</v>
      </c>
      <c r="AB73" s="6">
        <v>130.13215975698191</v>
      </c>
      <c r="AC73" s="6">
        <v>132.1251112454718</v>
      </c>
      <c r="AD73" s="6">
        <v>134.0884448423499</v>
      </c>
      <c r="AE73" s="6">
        <v>136.02344304880521</v>
      </c>
      <c r="AF73" s="6">
        <v>137.9312983969308</v>
      </c>
      <c r="AG73" s="6">
        <v>139.81312204537451</v>
      </c>
      <c r="AH73" s="7">
        <v>141.6699513470885</v>
      </c>
    </row>
    <row r="74" spans="1:34" x14ac:dyDescent="0.25">
      <c r="A74" s="8" t="s">
        <v>41</v>
      </c>
      <c r="B74" s="9">
        <f>55.3816580445852 * $B$30 / 100</f>
        <v>55.381658044585201</v>
      </c>
      <c r="C74" s="9">
        <f>59.5513795409563 * $B$30 / 100</f>
        <v>59.551379540956297</v>
      </c>
      <c r="D74" s="9">
        <f>63.447660025368 * $B$30 / 100</f>
        <v>63.447660025368002</v>
      </c>
      <c r="E74" s="9">
        <f>67.1181370432637 * $B$30 / 100</f>
        <v>67.118137043263701</v>
      </c>
      <c r="F74" s="9">
        <f>70.5980387661158 * $B$30 / 100</f>
        <v>70.598038766115806</v>
      </c>
      <c r="G74" s="9">
        <f>74.1496093405527 * $B$30 / 100</f>
        <v>74.149609340552701</v>
      </c>
      <c r="H74" s="9">
        <f>77.7011799149896 * $B$30 / 100</f>
        <v>77.701179914989595</v>
      </c>
      <c r="I74" s="9">
        <f>81.2527504894266 * $B$30 / 100</f>
        <v>81.252750489426603</v>
      </c>
      <c r="J74" s="9">
        <f>84.8043210638635 * $B$30 / 100</f>
        <v>84.804321063863497</v>
      </c>
      <c r="K74" s="9">
        <f>88.072383992663 * $B$30 / 100</f>
        <v>88.072383992662992</v>
      </c>
      <c r="L74" s="9">
        <f>90.9151854530062 * $B$30 / 100</f>
        <v>90.915185453006202</v>
      </c>
      <c r="M74" s="9">
        <f>93.7579869133494 * $B$30 / 100</f>
        <v>93.757986913349399</v>
      </c>
      <c r="N74" s="9">
        <f>96.6007883736926 * $B$30 / 100</f>
        <v>96.600788373692595</v>
      </c>
      <c r="O74" s="9">
        <f>99.4435898340358 * $B$30 / 100</f>
        <v>99.443589834035805</v>
      </c>
      <c r="P74" s="9">
        <f>102.189056244378 * $B$30 / 100</f>
        <v>102.18905624437799</v>
      </c>
      <c r="Q74" s="9">
        <f>104.788520079719 * $B$30 / 100</f>
        <v>104.78852007971901</v>
      </c>
      <c r="R74" s="9">
        <f>107.38798391506 * $B$30 / 100</f>
        <v>107.38798391506002</v>
      </c>
      <c r="S74" s="9">
        <f>109.987447750401 * $B$30 / 100</f>
        <v>109.987447750401</v>
      </c>
      <c r="T74" s="9">
        <f>112.586911585742 * $B$30 / 100</f>
        <v>112.586911585742</v>
      </c>
      <c r="U74" s="9">
        <f>115.038827845288 * $B$30 / 100</f>
        <v>115.038827845288</v>
      </c>
      <c r="V74" s="9">
        <f>117.269422741141 * $B$30 / 100</f>
        <v>117.269422741141</v>
      </c>
      <c r="W74" s="9">
        <f>119.500017636995 * $B$30 / 100</f>
        <v>119.500017636995</v>
      </c>
      <c r="X74" s="9">
        <f>121.730612532848 * $B$30 / 100</f>
        <v>121.73061253284799</v>
      </c>
      <c r="Y74" s="9">
        <f>123.961207428702 * $B$30 / 100</f>
        <v>123.961207428702</v>
      </c>
      <c r="Z74" s="9">
        <f>126.051763041194 * $B$30 / 100</f>
        <v>126.05176304119399</v>
      </c>
      <c r="AA74" s="9">
        <f>128.108208107072 * $B$30 / 100</f>
        <v>128.10820810707199</v>
      </c>
      <c r="AB74" s="9">
        <f>130.132159756981 * $B$30 / 100</f>
        <v>130.132159756981</v>
      </c>
      <c r="AC74" s="9">
        <f>132.125111245471 * $B$30 / 100</f>
        <v>132.125111245471</v>
      </c>
      <c r="AD74" s="9">
        <f>134.088444842349 * $B$30 / 100</f>
        <v>134.08844484234899</v>
      </c>
      <c r="AE74" s="9">
        <f>136.023443048805 * $B$30 / 100</f>
        <v>136.02344304880501</v>
      </c>
      <c r="AF74" s="9">
        <f>137.93129839693 * $B$30 / 100</f>
        <v>137.93129839693</v>
      </c>
      <c r="AG74" s="9">
        <f>139.813122045374 * $B$30 / 100</f>
        <v>139.813122045374</v>
      </c>
      <c r="AH74" s="10">
        <f>141.669951347088 * $B$30 / 100</f>
        <v>141.66995134708799</v>
      </c>
    </row>
    <row r="77" spans="1:34" ht="28.9" customHeight="1" x14ac:dyDescent="0.5">
      <c r="A77" s="1" t="s">
        <v>19</v>
      </c>
      <c r="B77" s="1"/>
    </row>
    <row r="78" spans="1:34" x14ac:dyDescent="0.25">
      <c r="A78" s="43" t="s">
        <v>12</v>
      </c>
      <c r="B78" s="44">
        <v>-80</v>
      </c>
      <c r="C78" s="44">
        <v>-70</v>
      </c>
      <c r="D78" s="44">
        <v>-60</v>
      </c>
      <c r="E78" s="44">
        <v>-50</v>
      </c>
      <c r="F78" s="44">
        <v>-40</v>
      </c>
      <c r="G78" s="44">
        <v>-30</v>
      </c>
      <c r="H78" s="44">
        <v>-20</v>
      </c>
      <c r="I78" s="44">
        <v>-10</v>
      </c>
      <c r="J78" s="44">
        <v>0</v>
      </c>
      <c r="K78" s="44">
        <v>10</v>
      </c>
      <c r="L78" s="44">
        <v>20</v>
      </c>
      <c r="M78" s="44">
        <v>30</v>
      </c>
      <c r="N78" s="44">
        <v>40</v>
      </c>
      <c r="O78" s="44">
        <v>50</v>
      </c>
      <c r="P78" s="44">
        <v>60</v>
      </c>
      <c r="Q78" s="44">
        <v>70</v>
      </c>
      <c r="R78" s="45">
        <v>80</v>
      </c>
    </row>
    <row r="79" spans="1:34" x14ac:dyDescent="0.25">
      <c r="A79" s="5" t="s">
        <v>40</v>
      </c>
      <c r="B79" s="6">
        <v>89.778064868868938</v>
      </c>
      <c r="C79" s="6">
        <v>91.199465599040551</v>
      </c>
      <c r="D79" s="6">
        <v>92.620866329212163</v>
      </c>
      <c r="E79" s="6">
        <v>94.042267059383761</v>
      </c>
      <c r="F79" s="6">
        <v>95.463667789555373</v>
      </c>
      <c r="G79" s="6">
        <v>96.885068519726985</v>
      </c>
      <c r="H79" s="6">
        <v>98.306469249898598</v>
      </c>
      <c r="I79" s="6">
        <v>99.727869980070196</v>
      </c>
      <c r="J79" s="6">
        <v>101.14927071024179</v>
      </c>
      <c r="K79" s="6">
        <v>102.44900262791229</v>
      </c>
      <c r="L79" s="6">
        <v>103.74873454558281</v>
      </c>
      <c r="M79" s="6">
        <v>105.04846646325331</v>
      </c>
      <c r="N79" s="6">
        <v>106.3481983809238</v>
      </c>
      <c r="O79" s="6">
        <v>107.6479302985943</v>
      </c>
      <c r="P79" s="6">
        <v>108.9476622162648</v>
      </c>
      <c r="Q79" s="6">
        <v>110.2473941339353</v>
      </c>
      <c r="R79" s="7">
        <v>111.5471260516058</v>
      </c>
    </row>
    <row r="80" spans="1:34" x14ac:dyDescent="0.25">
      <c r="A80" s="8" t="s">
        <v>41</v>
      </c>
      <c r="B80" s="9">
        <f>89.7780648688689 * $B$30 / 100</f>
        <v>89.778064868868896</v>
      </c>
      <c r="C80" s="9">
        <f>91.1994655990405 * $B$30 / 100</f>
        <v>91.199465599040479</v>
      </c>
      <c r="D80" s="9">
        <f>92.6208663292121 * $B$30 / 100</f>
        <v>92.620866329212106</v>
      </c>
      <c r="E80" s="9">
        <f>94.0422670593837 * $B$30 / 100</f>
        <v>94.042267059383704</v>
      </c>
      <c r="F80" s="9">
        <f>95.4636677895553 * $B$30 / 100</f>
        <v>95.463667789555288</v>
      </c>
      <c r="G80" s="9">
        <f>96.8850685197269 * $B$30 / 100</f>
        <v>96.8850685197269</v>
      </c>
      <c r="H80" s="9">
        <f>98.3064692498986 * $B$30 / 100</f>
        <v>98.306469249898598</v>
      </c>
      <c r="I80" s="9">
        <f>99.7278699800702 * $B$30 / 100</f>
        <v>99.727869980070196</v>
      </c>
      <c r="J80" s="9">
        <f>101.149270710241 * $B$30 / 100</f>
        <v>101.149270710241</v>
      </c>
      <c r="K80" s="9">
        <f>102.449002627912 * $B$30 / 100</f>
        <v>102.44900262791199</v>
      </c>
      <c r="L80" s="9">
        <f>103.748734545582 * $B$30 / 100</f>
        <v>103.748734545582</v>
      </c>
      <c r="M80" s="9">
        <f>105.048466463253 * $B$30 / 100</f>
        <v>105.04846646325301</v>
      </c>
      <c r="N80" s="9">
        <f>106.348198380923 * $B$30 / 100</f>
        <v>106.34819838092298</v>
      </c>
      <c r="O80" s="9">
        <f>107.647930298594 * $B$30 / 100</f>
        <v>107.64793029859401</v>
      </c>
      <c r="P80" s="9">
        <f>108.947662216264 * $B$30 / 100</f>
        <v>108.94766221626399</v>
      </c>
      <c r="Q80" s="9">
        <f>110.247394133935 * $B$30 / 100</f>
        <v>110.24739413393499</v>
      </c>
      <c r="R80" s="10">
        <f>111.547126051605 * $B$30 / 100</f>
        <v>111.54712605160501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2022-10-24T00:10:59Z</dcterms:created>
  <dcterms:modified xsi:type="dcterms:W3CDTF">2022-10-24T00:18:03Z</dcterms:modified>
</cp:coreProperties>
</file>